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0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04534355-4CBE-439F-A43D-914DE029DC58}" xr6:coauthVersionLast="47" xr6:coauthVersionMax="47" xr10:uidLastSave="{00000000-0000-0000-0000-000000000000}"/>
  <bookViews>
    <workbookView xWindow="-110" yWindow="-110" windowWidth="25820" windowHeight="15500" tabRatio="613" activeTab="1" xr2:uid="{1E1809E8-AE44-48D2-8D18-9A224194EE48}"/>
  </bookViews>
  <sheets>
    <sheet name="Übersicht" sheetId="2" r:id="rId1"/>
    <sheet name="Januar" sheetId="13" r:id="rId2"/>
    <sheet name="Februar" sheetId="12" r:id="rId3"/>
    <sheet name="März" sheetId="11" r:id="rId4"/>
    <sheet name="April" sheetId="10" r:id="rId5"/>
    <sheet name="Mai" sheetId="9" r:id="rId6"/>
    <sheet name="Juni" sheetId="8" r:id="rId7"/>
    <sheet name="Juli" sheetId="7" r:id="rId8"/>
    <sheet name="August" sheetId="6" r:id="rId9"/>
    <sheet name="September" sheetId="5" r:id="rId10"/>
    <sheet name="Oktober" sheetId="4" r:id="rId11"/>
    <sheet name="November" sheetId="3" r:id="rId12"/>
    <sheet name="Dezember" sheetId="1" r:id="rId13"/>
  </sheets>
  <externalReferences>
    <externalReference r:id="rId14"/>
  </externalReferenc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3" l="1" a="1"/>
  <c r="A2" i="13" s="1"/>
  <c r="A3" i="13" s="1" a="1"/>
  <c r="A3" i="13" s="1"/>
  <c r="A4" i="13" s="1" a="1"/>
  <c r="A4" i="13" s="1"/>
  <c r="A5" i="13" s="1" a="1"/>
  <c r="A5" i="13" s="1"/>
  <c r="A6" i="13" s="1" a="1"/>
  <c r="A6" i="13" s="1"/>
  <c r="A7" i="13" s="1" a="1"/>
  <c r="A7" i="13" s="1"/>
  <c r="A8" i="13" s="1" a="1"/>
  <c r="A8" i="13" s="1"/>
  <c r="A9" i="13" s="1" a="1"/>
  <c r="A9" i="13" s="1"/>
  <c r="A10" i="13" s="1" a="1"/>
  <c r="A10" i="13" s="1"/>
  <c r="A11" i="13" s="1" a="1"/>
  <c r="A11" i="13" s="1"/>
  <c r="A12" i="13" s="1" a="1"/>
  <c r="A12" i="13" s="1"/>
  <c r="A13" i="13" s="1" a="1"/>
  <c r="A13" i="13" s="1"/>
  <c r="A14" i="13" s="1" a="1"/>
  <c r="A14" i="13" s="1"/>
  <c r="A15" i="13" s="1" a="1"/>
  <c r="A15" i="13" s="1"/>
  <c r="A16" i="13" s="1" a="1"/>
  <c r="A16" i="13" s="1"/>
  <c r="A17" i="13" s="1" a="1"/>
  <c r="A17" i="13" s="1"/>
  <c r="A18" i="13" s="1" a="1"/>
  <c r="A18" i="13" s="1"/>
  <c r="A19" i="13" s="1" a="1"/>
  <c r="A19" i="13" s="1"/>
  <c r="A20" i="13" s="1" a="1"/>
  <c r="A20" i="13" s="1"/>
  <c r="A21" i="13" s="1" a="1"/>
  <c r="A21" i="13" s="1"/>
  <c r="A22" i="13" s="1" a="1"/>
  <c r="A22" i="13" s="1"/>
  <c r="A23" i="13" s="1" a="1"/>
  <c r="A23" i="13" s="1"/>
  <c r="A24" i="13" s="1" a="1"/>
  <c r="A24" i="13" s="1"/>
  <c r="A25" i="13" s="1" a="1"/>
  <c r="A25" i="13" s="1"/>
  <c r="A26" i="13" s="1" a="1"/>
  <c r="A26" i="13" s="1"/>
  <c r="A27" i="13" s="1" a="1"/>
  <c r="A27" i="13" s="1"/>
  <c r="A28" i="13" s="1" a="1"/>
  <c r="A28" i="13" s="1"/>
  <c r="A29" i="13" s="1" a="1"/>
  <c r="A29" i="13" s="1"/>
  <c r="A30" i="13" s="1" a="1"/>
  <c r="A30" i="13" s="1"/>
  <c r="A31" i="13" s="1" a="1"/>
  <c r="A31" i="13" s="1"/>
  <c r="A32" i="13" s="1" a="1"/>
  <c r="A32" i="13" s="1"/>
  <c r="A33" i="13" s="1" a="1"/>
  <c r="A33" i="13" s="1"/>
  <c r="A34" i="13" s="1" a="1"/>
  <c r="A34" i="13" s="1"/>
  <c r="A35" i="13" s="1" a="1"/>
  <c r="A35" i="13" s="1"/>
  <c r="A36" i="13" s="1" a="1"/>
  <c r="A36" i="13" s="1"/>
  <c r="A37" i="13" s="1" a="1"/>
  <c r="A37" i="13" s="1"/>
  <c r="A38" i="13" s="1" a="1"/>
  <c r="A38" i="13" s="1"/>
  <c r="A39" i="13" s="1" a="1"/>
  <c r="A39" i="13" s="1"/>
  <c r="A40" i="13" s="1" a="1"/>
  <c r="A40" i="13" s="1"/>
  <c r="A41" i="13" s="1" a="1"/>
  <c r="A41" i="13" s="1"/>
  <c r="A42" i="13" s="1" a="1"/>
  <c r="A42" i="13" s="1"/>
  <c r="A43" i="13" s="1" a="1"/>
  <c r="A43" i="13" s="1"/>
  <c r="L47" i="13"/>
  <c r="K47" i="13"/>
  <c r="M44" i="13" a="1"/>
  <c r="M44" i="13" s="1"/>
  <c r="J44" i="13"/>
  <c r="J43" i="13"/>
  <c r="J42" i="13"/>
  <c r="J41" i="13"/>
  <c r="J40" i="13"/>
  <c r="J39" i="13"/>
  <c r="J38" i="13"/>
  <c r="J37" i="13"/>
  <c r="M36" i="13" a="1"/>
  <c r="M36" i="13" s="1"/>
  <c r="J36" i="13"/>
  <c r="J35" i="13"/>
  <c r="J34" i="13"/>
  <c r="J33" i="13"/>
  <c r="J32" i="13"/>
  <c r="J31" i="13"/>
  <c r="J30" i="13"/>
  <c r="J29" i="13"/>
  <c r="M28" i="13" a="1"/>
  <c r="M28" i="13" s="1"/>
  <c r="J28" i="13"/>
  <c r="J27" i="13"/>
  <c r="J26" i="13"/>
  <c r="J25" i="13"/>
  <c r="J24" i="13"/>
  <c r="J23" i="13"/>
  <c r="J22" i="13"/>
  <c r="J21" i="13"/>
  <c r="J20" i="13"/>
  <c r="M19" i="13"/>
  <c r="M19" i="13" a="1"/>
  <c r="J19" i="13"/>
  <c r="J18" i="13"/>
  <c r="J17" i="13"/>
  <c r="J16" i="13"/>
  <c r="J15" i="13"/>
  <c r="J14" i="13"/>
  <c r="J13" i="13"/>
  <c r="J12" i="13"/>
  <c r="M11" i="13" a="1"/>
  <c r="M11" i="13" s="1"/>
  <c r="J11" i="13"/>
  <c r="J10" i="13"/>
  <c r="J9" i="13"/>
  <c r="J8" i="13"/>
  <c r="J7" i="13"/>
  <c r="J6" i="13"/>
  <c r="J5" i="13"/>
  <c r="J4" i="13"/>
  <c r="J3" i="13"/>
  <c r="J47" i="13" s="1"/>
  <c r="J2" i="13"/>
  <c r="G2" i="13"/>
  <c r="M47" i="13" l="1"/>
  <c r="G3" i="13"/>
  <c r="G4" i="13" l="1"/>
  <c r="G5" i="13" l="1"/>
  <c r="G6" i="13" l="1"/>
  <c r="G7" i="13" l="1"/>
  <c r="G9" i="13" l="1"/>
  <c r="G10" i="13" l="1"/>
  <c r="H9" i="13"/>
  <c r="I2" i="13"/>
  <c r="G43" i="13"/>
  <c r="H42" i="13"/>
  <c r="G42" i="13"/>
  <c r="H41" i="13"/>
  <c r="G41" i="13"/>
  <c r="H40" i="13"/>
  <c r="G40" i="13"/>
  <c r="H39" i="13"/>
  <c r="G39" i="13"/>
  <c r="H38" i="13"/>
  <c r="G38" i="13"/>
  <c r="H37" i="13"/>
  <c r="G37" i="13"/>
  <c r="H36" i="13"/>
  <c r="G35" i="13"/>
  <c r="H34" i="13"/>
  <c r="G34" i="13"/>
  <c r="H33" i="13"/>
  <c r="G33" i="13"/>
  <c r="H32" i="13"/>
  <c r="G32" i="13"/>
  <c r="H31" i="13"/>
  <c r="G31" i="13"/>
  <c r="H30" i="13"/>
  <c r="G30" i="13"/>
  <c r="H29" i="13"/>
  <c r="G29" i="13"/>
  <c r="H28" i="13"/>
  <c r="G27" i="13"/>
  <c r="H26" i="13"/>
  <c r="G26" i="13"/>
  <c r="H25" i="13"/>
  <c r="G25" i="13"/>
  <c r="H24" i="13"/>
  <c r="G24" i="13"/>
  <c r="H23" i="13"/>
  <c r="G23" i="13"/>
  <c r="H22" i="13"/>
  <c r="G22" i="13"/>
  <c r="H21" i="13"/>
  <c r="G21" i="13"/>
  <c r="H20" i="13"/>
  <c r="G20" i="13"/>
  <c r="H19" i="13"/>
  <c r="G18" i="13"/>
  <c r="H17" i="13"/>
  <c r="G17" i="13"/>
  <c r="H16" i="13"/>
  <c r="G16" i="13"/>
  <c r="H15" i="13"/>
  <c r="G15" i="13"/>
  <c r="H14" i="13"/>
  <c r="G14" i="13"/>
  <c r="H13" i="13"/>
  <c r="G13" i="13"/>
  <c r="H12" i="13"/>
  <c r="G12" i="13"/>
  <c r="H11" i="13"/>
  <c r="H7" i="13"/>
  <c r="H6" i="13"/>
  <c r="H5" i="13"/>
  <c r="H4" i="13"/>
  <c r="H3" i="13"/>
  <c r="G11" i="1" a="1"/>
  <c r="G11" i="1"/>
  <c r="G19" i="1" a="1"/>
  <c r="G19" i="1"/>
  <c r="G28" i="1" a="1"/>
  <c r="G28" i="1" s="1"/>
  <c r="G36" i="1" a="1"/>
  <c r="G36" i="1"/>
  <c r="F43" i="1"/>
  <c r="F42" i="1"/>
  <c r="F41" i="1"/>
  <c r="F40" i="1"/>
  <c r="F39" i="1"/>
  <c r="F38" i="1"/>
  <c r="F37" i="1"/>
  <c r="F27" i="1"/>
  <c r="F26" i="1"/>
  <c r="F25" i="1"/>
  <c r="F24" i="1"/>
  <c r="F23" i="1"/>
  <c r="F22" i="1"/>
  <c r="F21" i="1"/>
  <c r="F20" i="1"/>
  <c r="F18" i="1"/>
  <c r="F17" i="1"/>
  <c r="F16" i="1"/>
  <c r="F15" i="1"/>
  <c r="F14" i="1"/>
  <c r="F13" i="1"/>
  <c r="F12" i="1"/>
  <c r="F10" i="1"/>
  <c r="F9" i="1"/>
  <c r="F8" i="1"/>
  <c r="F7" i="1"/>
  <c r="F6" i="1"/>
  <c r="F5" i="1"/>
  <c r="F4" i="1"/>
  <c r="F3" i="1"/>
  <c r="F2" i="1"/>
  <c r="F35" i="1"/>
  <c r="F34" i="1"/>
  <c r="F33" i="1"/>
  <c r="F32" i="1"/>
  <c r="F31" i="1"/>
  <c r="F29" i="1"/>
  <c r="F30" i="1"/>
  <c r="G36" i="4" a="1"/>
  <c r="G36" i="4"/>
  <c r="G19" i="3" a="1"/>
  <c r="G19" i="3" s="1"/>
  <c r="F40" i="4"/>
  <c r="G44" i="3" a="1"/>
  <c r="G44" i="3" s="1"/>
  <c r="G36" i="3" a="1"/>
  <c r="G36" i="3" s="1"/>
  <c r="G28" i="3" a="1"/>
  <c r="G28" i="3"/>
  <c r="F2" i="4"/>
  <c r="F3" i="4"/>
  <c r="L28" i="3" a="1"/>
  <c r="L28" i="3" s="1"/>
  <c r="L36" i="4" a="1"/>
  <c r="L36" i="4" s="1"/>
  <c r="B48" i="1" a="1"/>
  <c r="B48" i="1" s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I2" i="5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I2" i="6"/>
  <c r="I47" i="6" s="1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7" i="7" s="1"/>
  <c r="I4" i="7"/>
  <c r="I3" i="7"/>
  <c r="I2" i="7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6" i="9"/>
  <c r="I5" i="9"/>
  <c r="I4" i="9"/>
  <c r="I3" i="9"/>
  <c r="I2" i="9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I3" i="10"/>
  <c r="I2" i="10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  <c r="I2" i="11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I4" i="12"/>
  <c r="I3" i="12"/>
  <c r="I2" i="12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I2" i="4"/>
  <c r="I16" i="4"/>
  <c r="L19" i="1" a="1"/>
  <c r="L19" i="1" s="1"/>
  <c r="L11" i="1" a="1"/>
  <c r="L11" i="1" s="1"/>
  <c r="L44" i="3" a="1"/>
  <c r="L44" i="3" s="1"/>
  <c r="L36" i="3" a="1"/>
  <c r="L36" i="3" s="1"/>
  <c r="L19" i="3" a="1"/>
  <c r="L19" i="3" s="1"/>
  <c r="L11" i="3" a="1"/>
  <c r="L11" i="3" s="1"/>
  <c r="L19" i="4" a="1"/>
  <c r="L19" i="4" s="1"/>
  <c r="L11" i="4" a="1"/>
  <c r="L11" i="4" s="1"/>
  <c r="L44" i="5" a="1"/>
  <c r="L44" i="5" s="1"/>
  <c r="L36" i="5" a="1"/>
  <c r="L36" i="5" s="1"/>
  <c r="L28" i="5" a="1"/>
  <c r="L28" i="5" s="1"/>
  <c r="L19" i="5"/>
  <c r="L19" i="5" a="1"/>
  <c r="L11" i="5" a="1"/>
  <c r="L11" i="5" s="1"/>
  <c r="L44" i="6" a="1"/>
  <c r="L44" i="6" s="1"/>
  <c r="L36" i="6" a="1"/>
  <c r="L36" i="6" s="1"/>
  <c r="L28" i="6" a="1"/>
  <c r="L28" i="6" s="1"/>
  <c r="L19" i="6"/>
  <c r="L19" i="6" a="1"/>
  <c r="L11" i="6" a="1"/>
  <c r="L11" i="6" s="1"/>
  <c r="L44" i="7" a="1"/>
  <c r="L44" i="7" s="1"/>
  <c r="L36" i="7"/>
  <c r="L36" i="7" a="1"/>
  <c r="L28" i="7" a="1"/>
  <c r="L28" i="7" s="1"/>
  <c r="L19" i="7"/>
  <c r="L19" i="7" a="1"/>
  <c r="L11" i="7" a="1"/>
  <c r="L11" i="7" s="1"/>
  <c r="L44" i="8" a="1"/>
  <c r="L44" i="8" s="1"/>
  <c r="L36" i="8" a="1"/>
  <c r="L36" i="8" s="1"/>
  <c r="L28" i="8" a="1"/>
  <c r="L28" i="8" s="1"/>
  <c r="L19" i="8"/>
  <c r="L19" i="8" a="1"/>
  <c r="L11" i="8" a="1"/>
  <c r="L11" i="8" s="1"/>
  <c r="L44" i="9" a="1"/>
  <c r="L44" i="9" s="1"/>
  <c r="L36" i="9" a="1"/>
  <c r="L36" i="9" s="1"/>
  <c r="L28" i="9" a="1"/>
  <c r="L28" i="9" s="1"/>
  <c r="L19" i="9"/>
  <c r="L19" i="9" a="1"/>
  <c r="L11" i="9" a="1"/>
  <c r="L11" i="9" s="1"/>
  <c r="L44" i="10" a="1"/>
  <c r="L44" i="10" s="1"/>
  <c r="L36" i="10"/>
  <c r="L36" i="10" a="1"/>
  <c r="L28" i="10" a="1"/>
  <c r="L28" i="10" s="1"/>
  <c r="L19" i="10"/>
  <c r="L19" i="10" a="1"/>
  <c r="L11" i="10" a="1"/>
  <c r="L11" i="10" s="1"/>
  <c r="L44" i="11" a="1"/>
  <c r="L44" i="11" s="1"/>
  <c r="L36" i="11"/>
  <c r="L36" i="11" a="1"/>
  <c r="L28" i="11" a="1"/>
  <c r="L28" i="11" s="1"/>
  <c r="L19" i="11" a="1"/>
  <c r="L19" i="11" s="1"/>
  <c r="L11" i="11" a="1"/>
  <c r="L11" i="11" s="1"/>
  <c r="L44" i="12" a="1"/>
  <c r="L44" i="12" s="1"/>
  <c r="L36" i="12" a="1"/>
  <c r="L36" i="12" s="1"/>
  <c r="L28" i="12" a="1"/>
  <c r="L28" i="12" s="1"/>
  <c r="L19" i="12" a="1"/>
  <c r="L19" i="12" s="1"/>
  <c r="L11" i="12" a="1"/>
  <c r="L11" i="12" s="1"/>
  <c r="K47" i="1"/>
  <c r="J47" i="1"/>
  <c r="K47" i="3"/>
  <c r="J47" i="3"/>
  <c r="K47" i="4"/>
  <c r="J47" i="4"/>
  <c r="K47" i="5"/>
  <c r="J47" i="5"/>
  <c r="K47" i="6"/>
  <c r="J47" i="6"/>
  <c r="K47" i="7"/>
  <c r="J47" i="7"/>
  <c r="K47" i="8"/>
  <c r="J47" i="8"/>
  <c r="K47" i="9"/>
  <c r="J47" i="9"/>
  <c r="K47" i="10"/>
  <c r="J47" i="10"/>
  <c r="I47" i="10"/>
  <c r="K47" i="11"/>
  <c r="J47" i="11"/>
  <c r="K47" i="12"/>
  <c r="J47" i="12"/>
  <c r="F11" i="5"/>
  <c r="F11" i="11"/>
  <c r="F30" i="10"/>
  <c r="F36" i="10" s="1"/>
  <c r="F25" i="10"/>
  <c r="G44" i="8" a="1"/>
  <c r="G44" i="8" s="1"/>
  <c r="B50" i="1"/>
  <c r="B50" i="3"/>
  <c r="B50" i="4"/>
  <c r="B50" i="5"/>
  <c r="B50" i="6"/>
  <c r="B50" i="7"/>
  <c r="B50" i="8"/>
  <c r="B50" i="9"/>
  <c r="B50" i="10"/>
  <c r="B50" i="11"/>
  <c r="B50" i="12"/>
  <c r="B49" i="13"/>
  <c r="B47" i="13"/>
  <c r="B48" i="13" s="1"/>
  <c r="B48" i="12"/>
  <c r="F43" i="12"/>
  <c r="F42" i="12"/>
  <c r="F41" i="12"/>
  <c r="F40" i="12"/>
  <c r="F39" i="12"/>
  <c r="F38" i="12"/>
  <c r="F37" i="12"/>
  <c r="F35" i="12"/>
  <c r="F34" i="12"/>
  <c r="F33" i="12"/>
  <c r="F32" i="12"/>
  <c r="F31" i="12"/>
  <c r="F30" i="12"/>
  <c r="F29" i="12"/>
  <c r="F27" i="12"/>
  <c r="F26" i="12"/>
  <c r="F25" i="12"/>
  <c r="F24" i="12"/>
  <c r="F23" i="12"/>
  <c r="F22" i="12"/>
  <c r="F21" i="12"/>
  <c r="F20" i="12"/>
  <c r="F18" i="12"/>
  <c r="F17" i="12"/>
  <c r="F16" i="12"/>
  <c r="F15" i="12"/>
  <c r="F14" i="12"/>
  <c r="F13" i="12"/>
  <c r="F12" i="12"/>
  <c r="F10" i="12"/>
  <c r="F9" i="12"/>
  <c r="F8" i="12"/>
  <c r="F7" i="12"/>
  <c r="F6" i="12"/>
  <c r="F5" i="12"/>
  <c r="F4" i="12"/>
  <c r="F3" i="12"/>
  <c r="F2" i="12"/>
  <c r="B48" i="11"/>
  <c r="F43" i="11"/>
  <c r="F42" i="11"/>
  <c r="F41" i="11"/>
  <c r="F40" i="11"/>
  <c r="F39" i="11"/>
  <c r="F38" i="11"/>
  <c r="F37" i="11"/>
  <c r="F35" i="11"/>
  <c r="F34" i="11"/>
  <c r="F33" i="11"/>
  <c r="F32" i="11"/>
  <c r="F31" i="11"/>
  <c r="F30" i="11"/>
  <c r="F29" i="11"/>
  <c r="F27" i="11"/>
  <c r="F26" i="11"/>
  <c r="F25" i="11"/>
  <c r="F24" i="11"/>
  <c r="F23" i="11"/>
  <c r="F22" i="11"/>
  <c r="F21" i="11"/>
  <c r="F20" i="11"/>
  <c r="F18" i="11"/>
  <c r="F17" i="11"/>
  <c r="F16" i="11"/>
  <c r="F15" i="11"/>
  <c r="F14" i="11"/>
  <c r="F13" i="11"/>
  <c r="F12" i="11"/>
  <c r="F10" i="11"/>
  <c r="F9" i="11"/>
  <c r="F8" i="11"/>
  <c r="F7" i="11"/>
  <c r="F6" i="11"/>
  <c r="F5" i="11"/>
  <c r="F4" i="11"/>
  <c r="F3" i="11"/>
  <c r="F2" i="11"/>
  <c r="B48" i="10"/>
  <c r="F43" i="10"/>
  <c r="F42" i="10"/>
  <c r="F41" i="10"/>
  <c r="F40" i="10"/>
  <c r="F39" i="10"/>
  <c r="F38" i="10"/>
  <c r="F37" i="10"/>
  <c r="F35" i="10"/>
  <c r="F34" i="10"/>
  <c r="F33" i="10"/>
  <c r="F32" i="10"/>
  <c r="F31" i="10"/>
  <c r="F29" i="10"/>
  <c r="F27" i="10"/>
  <c r="F26" i="10"/>
  <c r="F24" i="10"/>
  <c r="F23" i="10"/>
  <c r="F22" i="10"/>
  <c r="F21" i="10"/>
  <c r="F20" i="10"/>
  <c r="F18" i="10"/>
  <c r="F17" i="10"/>
  <c r="F16" i="10"/>
  <c r="F15" i="10"/>
  <c r="F14" i="10"/>
  <c r="F13" i="10"/>
  <c r="F12" i="10"/>
  <c r="F10" i="10"/>
  <c r="F9" i="10"/>
  <c r="F8" i="10"/>
  <c r="F11" i="10" s="1"/>
  <c r="F7" i="10"/>
  <c r="F6" i="10"/>
  <c r="F5" i="10"/>
  <c r="F4" i="10"/>
  <c r="F3" i="10"/>
  <c r="F2" i="10"/>
  <c r="B48" i="9"/>
  <c r="F43" i="9"/>
  <c r="F42" i="9"/>
  <c r="F41" i="9"/>
  <c r="F40" i="9"/>
  <c r="F39" i="9"/>
  <c r="F38" i="9"/>
  <c r="F37" i="9"/>
  <c r="F35" i="9"/>
  <c r="F34" i="9"/>
  <c r="F33" i="9"/>
  <c r="F32" i="9"/>
  <c r="F31" i="9"/>
  <c r="F30" i="9"/>
  <c r="F29" i="9"/>
  <c r="F27" i="9"/>
  <c r="F26" i="9"/>
  <c r="F25" i="9"/>
  <c r="F24" i="9"/>
  <c r="F23" i="9"/>
  <c r="F22" i="9"/>
  <c r="F21" i="9"/>
  <c r="F28" i="9" s="1"/>
  <c r="G28" i="9" s="1" a="1"/>
  <c r="G28" i="9" s="1"/>
  <c r="F20" i="9"/>
  <c r="F18" i="9"/>
  <c r="F17" i="9"/>
  <c r="F16" i="9"/>
  <c r="F15" i="9"/>
  <c r="F14" i="9"/>
  <c r="F13" i="9"/>
  <c r="F12" i="9"/>
  <c r="F10" i="9"/>
  <c r="F9" i="9"/>
  <c r="F8" i="9"/>
  <c r="F7" i="9"/>
  <c r="F6" i="9"/>
  <c r="F5" i="9"/>
  <c r="F4" i="9"/>
  <c r="F3" i="9"/>
  <c r="F11" i="9" s="1"/>
  <c r="G11" i="9" s="1" a="1"/>
  <c r="G11" i="9" s="1"/>
  <c r="F2" i="9"/>
  <c r="B48" i="8"/>
  <c r="F43" i="8"/>
  <c r="F42" i="8"/>
  <c r="F41" i="8"/>
  <c r="F40" i="8"/>
  <c r="F39" i="8"/>
  <c r="F38" i="8"/>
  <c r="F37" i="8"/>
  <c r="F35" i="8"/>
  <c r="F34" i="8"/>
  <c r="F33" i="8"/>
  <c r="F32" i="8"/>
  <c r="F31" i="8"/>
  <c r="F30" i="8"/>
  <c r="F29" i="8"/>
  <c r="F27" i="8"/>
  <c r="F26" i="8"/>
  <c r="F25" i="8"/>
  <c r="F24" i="8"/>
  <c r="F23" i="8"/>
  <c r="F22" i="8"/>
  <c r="F28" i="8" s="1"/>
  <c r="G28" i="8" s="1" a="1"/>
  <c r="G28" i="8" s="1"/>
  <c r="F21" i="8"/>
  <c r="F20" i="8"/>
  <c r="F18" i="8"/>
  <c r="F17" i="8"/>
  <c r="F16" i="8"/>
  <c r="F15" i="8"/>
  <c r="F14" i="8"/>
  <c r="F13" i="8"/>
  <c r="F12" i="8"/>
  <c r="F10" i="8"/>
  <c r="F9" i="8"/>
  <c r="F8" i="8"/>
  <c r="F7" i="8"/>
  <c r="F6" i="8"/>
  <c r="F5" i="8"/>
  <c r="F4" i="8"/>
  <c r="F3" i="8"/>
  <c r="F2" i="8"/>
  <c r="F11" i="8" s="1"/>
  <c r="G11" i="8" s="1" a="1"/>
  <c r="G11" i="8" s="1"/>
  <c r="B48" i="7"/>
  <c r="F43" i="7"/>
  <c r="F42" i="7"/>
  <c r="F41" i="7"/>
  <c r="F40" i="7"/>
  <c r="F39" i="7"/>
  <c r="F38" i="7"/>
  <c r="F37" i="7"/>
  <c r="F35" i="7"/>
  <c r="F34" i="7"/>
  <c r="F33" i="7"/>
  <c r="F32" i="7"/>
  <c r="F31" i="7"/>
  <c r="F30" i="7"/>
  <c r="F29" i="7"/>
  <c r="F27" i="7"/>
  <c r="F26" i="7"/>
  <c r="F25" i="7"/>
  <c r="F24" i="7"/>
  <c r="F28" i="7" s="1"/>
  <c r="G28" i="7" s="1" a="1"/>
  <c r="G28" i="7" s="1"/>
  <c r="F23" i="7"/>
  <c r="F22" i="7"/>
  <c r="F21" i="7"/>
  <c r="F20" i="7"/>
  <c r="F18" i="7"/>
  <c r="F17" i="7"/>
  <c r="F16" i="7"/>
  <c r="F15" i="7"/>
  <c r="F14" i="7"/>
  <c r="F13" i="7"/>
  <c r="F12" i="7"/>
  <c r="F10" i="7"/>
  <c r="F9" i="7"/>
  <c r="F8" i="7"/>
  <c r="F7" i="7"/>
  <c r="F6" i="7"/>
  <c r="F5" i="7"/>
  <c r="F4" i="7"/>
  <c r="F3" i="7"/>
  <c r="F2" i="7"/>
  <c r="F11" i="7" s="1"/>
  <c r="G11" i="7" s="1" a="1"/>
  <c r="G11" i="7" s="1"/>
  <c r="B48" i="6"/>
  <c r="F43" i="6"/>
  <c r="F42" i="6"/>
  <c r="F41" i="6"/>
  <c r="F40" i="6"/>
  <c r="F39" i="6"/>
  <c r="F38" i="6"/>
  <c r="F37" i="6"/>
  <c r="F35" i="6"/>
  <c r="F34" i="6"/>
  <c r="F33" i="6"/>
  <c r="F32" i="6"/>
  <c r="F31" i="6"/>
  <c r="F30" i="6"/>
  <c r="F29" i="6"/>
  <c r="F27" i="6"/>
  <c r="F26" i="6"/>
  <c r="F25" i="6"/>
  <c r="F24" i="6"/>
  <c r="F23" i="6"/>
  <c r="F22" i="6"/>
  <c r="F21" i="6"/>
  <c r="F28" i="6" s="1"/>
  <c r="G28" i="6" s="1" a="1"/>
  <c r="G28" i="6" s="1"/>
  <c r="F20" i="6"/>
  <c r="F18" i="6"/>
  <c r="F17" i="6"/>
  <c r="F16" i="6"/>
  <c r="F15" i="6"/>
  <c r="F14" i="6"/>
  <c r="F13" i="6"/>
  <c r="F12" i="6"/>
  <c r="F10" i="6"/>
  <c r="F9" i="6"/>
  <c r="F8" i="6"/>
  <c r="F7" i="6"/>
  <c r="F6" i="6"/>
  <c r="F5" i="6"/>
  <c r="F4" i="6"/>
  <c r="F11" i="6" s="1"/>
  <c r="G11" i="6" s="1" a="1"/>
  <c r="G11" i="6" s="1"/>
  <c r="F3" i="6"/>
  <c r="F2" i="6"/>
  <c r="B48" i="5"/>
  <c r="F43" i="5"/>
  <c r="F42" i="5"/>
  <c r="F41" i="5"/>
  <c r="F40" i="5"/>
  <c r="F39" i="5"/>
  <c r="F38" i="5"/>
  <c r="F37" i="5"/>
  <c r="F35" i="5"/>
  <c r="F34" i="5"/>
  <c r="F33" i="5"/>
  <c r="F32" i="5"/>
  <c r="F31" i="5"/>
  <c r="F30" i="5"/>
  <c r="F29" i="5"/>
  <c r="F27" i="5"/>
  <c r="F26" i="5"/>
  <c r="F25" i="5"/>
  <c r="F24" i="5"/>
  <c r="F23" i="5"/>
  <c r="F28" i="5" s="1"/>
  <c r="G28" i="5" s="1" a="1"/>
  <c r="G28" i="5" s="1"/>
  <c r="F22" i="5"/>
  <c r="F21" i="5"/>
  <c r="F20" i="5"/>
  <c r="F18" i="5"/>
  <c r="F17" i="5"/>
  <c r="F16" i="5"/>
  <c r="F15" i="5"/>
  <c r="F14" i="5"/>
  <c r="F13" i="5"/>
  <c r="F12" i="5"/>
  <c r="F10" i="5"/>
  <c r="F9" i="5"/>
  <c r="F8" i="5"/>
  <c r="F7" i="5"/>
  <c r="F6" i="5"/>
  <c r="F5" i="5"/>
  <c r="F4" i="5"/>
  <c r="F3" i="5"/>
  <c r="F2" i="5"/>
  <c r="B48" i="4"/>
  <c r="F43" i="4"/>
  <c r="F42" i="4"/>
  <c r="F41" i="4"/>
  <c r="F39" i="4"/>
  <c r="F38" i="4"/>
  <c r="F35" i="4"/>
  <c r="F34" i="4"/>
  <c r="F33" i="4"/>
  <c r="F32" i="4"/>
  <c r="F31" i="4"/>
  <c r="F30" i="4"/>
  <c r="F27" i="4"/>
  <c r="F26" i="4"/>
  <c r="F25" i="4"/>
  <c r="F24" i="4"/>
  <c r="F23" i="4"/>
  <c r="F22" i="4"/>
  <c r="F21" i="4"/>
  <c r="F18" i="4"/>
  <c r="F17" i="4"/>
  <c r="F16" i="4"/>
  <c r="F15" i="4"/>
  <c r="F14" i="4"/>
  <c r="F13" i="4"/>
  <c r="F12" i="4"/>
  <c r="F10" i="4"/>
  <c r="F9" i="4"/>
  <c r="F8" i="4"/>
  <c r="F7" i="4"/>
  <c r="F6" i="4"/>
  <c r="F5" i="4"/>
  <c r="F4" i="4"/>
  <c r="B48" i="3"/>
  <c r="F43" i="3"/>
  <c r="F42" i="3"/>
  <c r="F41" i="3"/>
  <c r="F40" i="3"/>
  <c r="F39" i="3"/>
  <c r="F38" i="3"/>
  <c r="F37" i="3"/>
  <c r="F35" i="3"/>
  <c r="F34" i="3"/>
  <c r="F33" i="3"/>
  <c r="F32" i="3"/>
  <c r="F31" i="3"/>
  <c r="F30" i="3"/>
  <c r="F29" i="3"/>
  <c r="F27" i="3"/>
  <c r="F26" i="3"/>
  <c r="F25" i="3"/>
  <c r="F24" i="3"/>
  <c r="F23" i="3"/>
  <c r="F22" i="3"/>
  <c r="F21" i="3"/>
  <c r="F18" i="3"/>
  <c r="F17" i="3"/>
  <c r="F16" i="3"/>
  <c r="F15" i="3"/>
  <c r="F14" i="3"/>
  <c r="F13" i="3"/>
  <c r="F12" i="3"/>
  <c r="F10" i="3"/>
  <c r="F9" i="3"/>
  <c r="F8" i="3"/>
  <c r="F7" i="3"/>
  <c r="F6" i="3"/>
  <c r="F5" i="3"/>
  <c r="F4" i="3"/>
  <c r="F3" i="3"/>
  <c r="F2" i="3"/>
  <c r="F11" i="3" s="1"/>
  <c r="G11" i="3" s="1" a="1"/>
  <c r="G11" i="3" s="1"/>
  <c r="B21" i="2" l="1"/>
  <c r="I47" i="1"/>
  <c r="F11" i="1"/>
  <c r="I47" i="3"/>
  <c r="F20" i="4"/>
  <c r="F28" i="4" s="1"/>
  <c r="G28" i="4" s="1" a="1"/>
  <c r="G28" i="4" s="1"/>
  <c r="L28" i="4" a="1"/>
  <c r="L28" i="4" s="1"/>
  <c r="F28" i="1"/>
  <c r="L28" i="1" a="1"/>
  <c r="L28" i="1" s="1"/>
  <c r="F11" i="12"/>
  <c r="F28" i="12"/>
  <c r="B20" i="2"/>
  <c r="I47" i="12"/>
  <c r="F20" i="3"/>
  <c r="F28" i="3" s="1"/>
  <c r="F29" i="4"/>
  <c r="F36" i="4" s="1"/>
  <c r="F11" i="4"/>
  <c r="G11" i="4" s="1" a="1"/>
  <c r="G11" i="4" s="1"/>
  <c r="I47" i="4"/>
  <c r="I47" i="5"/>
  <c r="I47" i="8"/>
  <c r="I47" i="9"/>
  <c r="I47" i="11"/>
  <c r="L47" i="3"/>
  <c r="L47" i="5"/>
  <c r="L47" i="6"/>
  <c r="L47" i="7"/>
  <c r="L47" i="8"/>
  <c r="L47" i="9"/>
  <c r="L47" i="10"/>
  <c r="L47" i="11"/>
  <c r="L47" i="12"/>
  <c r="F28" i="10"/>
  <c r="G28" i="10" s="1" a="1"/>
  <c r="G28" i="10" s="1"/>
  <c r="F28" i="11"/>
  <c r="G28" i="11" s="1" a="1"/>
  <c r="G28" i="11" s="1"/>
  <c r="F19" i="3"/>
  <c r="F36" i="5"/>
  <c r="G36" i="5" s="1" a="1"/>
  <c r="G36" i="5" s="1"/>
  <c r="F36" i="9"/>
  <c r="G36" i="9" s="1" a="1"/>
  <c r="G36" i="9" s="1"/>
  <c r="F44" i="9"/>
  <c r="G44" i="9" s="1" a="1"/>
  <c r="G44" i="9" s="1"/>
  <c r="G11" i="12" a="1"/>
  <c r="G11" i="12" s="1"/>
  <c r="F36" i="8"/>
  <c r="G36" i="8" s="1" a="1"/>
  <c r="G36" i="8" s="1"/>
  <c r="F44" i="5"/>
  <c r="G44" i="5" s="1" a="1"/>
  <c r="G44" i="5" s="1"/>
  <c r="F19" i="11"/>
  <c r="G19" i="11" s="1" a="1"/>
  <c r="G19" i="11" s="1"/>
  <c r="F36" i="3"/>
  <c r="F44" i="3"/>
  <c r="F19" i="4"/>
  <c r="G19" i="4" s="1" a="1"/>
  <c r="G19" i="4" s="1"/>
  <c r="F19" i="5"/>
  <c r="G19" i="5" s="1" a="1"/>
  <c r="G19" i="5" s="1"/>
  <c r="G11" i="5" a="1"/>
  <c r="G11" i="5" s="1"/>
  <c r="F36" i="6"/>
  <c r="G36" i="6" s="1" a="1"/>
  <c r="G36" i="6" s="1"/>
  <c r="F19" i="6"/>
  <c r="G19" i="6" s="1" a="1"/>
  <c r="G19" i="6" s="1"/>
  <c r="F44" i="6"/>
  <c r="G44" i="6" s="1" a="1"/>
  <c r="G44" i="6" s="1"/>
  <c r="F36" i="7"/>
  <c r="G36" i="7" s="1" a="1"/>
  <c r="G36" i="7" s="1"/>
  <c r="F44" i="7"/>
  <c r="G44" i="7" s="1" a="1"/>
  <c r="G44" i="7" s="1"/>
  <c r="F19" i="7"/>
  <c r="G19" i="7" s="1" a="1"/>
  <c r="G19" i="7" s="1"/>
  <c r="F44" i="8"/>
  <c r="F19" i="8"/>
  <c r="G19" i="8" s="1" a="1"/>
  <c r="G19" i="8" s="1"/>
  <c r="F19" i="9"/>
  <c r="G19" i="9" s="1" a="1"/>
  <c r="G19" i="9" s="1"/>
  <c r="F19" i="10"/>
  <c r="G19" i="10" s="1" a="1"/>
  <c r="G19" i="10" s="1"/>
  <c r="G11" i="10" a="1"/>
  <c r="G11" i="10" s="1"/>
  <c r="G36" i="10" a="1"/>
  <c r="G36" i="10" s="1"/>
  <c r="F44" i="10"/>
  <c r="G44" i="10" s="1" a="1"/>
  <c r="G44" i="10" s="1"/>
  <c r="G11" i="11" a="1"/>
  <c r="G11" i="11" s="1"/>
  <c r="F36" i="11"/>
  <c r="G36" i="11" s="1" a="1"/>
  <c r="G36" i="11" s="1"/>
  <c r="F44" i="11"/>
  <c r="G44" i="11" s="1" a="1"/>
  <c r="G44" i="11" s="1"/>
  <c r="F36" i="12"/>
  <c r="G36" i="12" s="1" a="1"/>
  <c r="G36" i="12" s="1"/>
  <c r="F44" i="12"/>
  <c r="G44" i="12" s="1" a="1"/>
  <c r="G44" i="12" s="1"/>
  <c r="F19" i="12"/>
  <c r="G19" i="12" s="1" a="1"/>
  <c r="G19" i="12" s="1"/>
  <c r="G28" i="12" a="1"/>
  <c r="G28" i="12" s="1"/>
  <c r="B49" i="12"/>
  <c r="B49" i="11" s="1"/>
  <c r="B49" i="10" s="1"/>
  <c r="B49" i="9" s="1"/>
  <c r="B49" i="8" s="1"/>
  <c r="B49" i="7" s="1"/>
  <c r="B49" i="6" s="1"/>
  <c r="B49" i="5" s="1"/>
  <c r="B49" i="4" s="1"/>
  <c r="B49" i="3" s="1"/>
  <c r="B49" i="1" s="1"/>
  <c r="B3" i="2" s="1"/>
  <c r="B11" i="2"/>
  <c r="F19" i="1"/>
  <c r="L36" i="1" l="1" a="1"/>
  <c r="L36" i="1" s="1"/>
  <c r="F36" i="1"/>
  <c r="L44" i="4" a="1"/>
  <c r="L44" i="4" s="1"/>
  <c r="L47" i="4" s="1"/>
  <c r="F37" i="4"/>
  <c r="F44" i="4" s="1"/>
  <c r="G44" i="4" s="1" a="1"/>
  <c r="G44" i="4" s="1"/>
  <c r="B19" i="2"/>
  <c r="B46" i="13"/>
  <c r="H2" i="13" l="1"/>
  <c r="G2" i="12"/>
  <c r="B47" i="12" s="1"/>
  <c r="G2" i="11" s="1"/>
  <c r="B47" i="11" s="1"/>
  <c r="G2" i="10" s="1"/>
  <c r="B47" i="10" s="1"/>
  <c r="G2" i="9" s="1"/>
  <c r="B47" i="9" s="1"/>
  <c r="G2" i="8" s="1"/>
  <c r="B47" i="8" s="1"/>
  <c r="G2" i="7" s="1"/>
  <c r="B47" i="7" s="1"/>
  <c r="G2" i="6" s="1"/>
  <c r="B47" i="6" s="1"/>
  <c r="G2" i="5" s="1"/>
  <c r="B47" i="5" s="1"/>
  <c r="G2" i="4" s="1"/>
  <c r="B47" i="4" s="1"/>
  <c r="G2" i="3" s="1"/>
  <c r="B47" i="3" s="1"/>
  <c r="G2" i="1" s="1"/>
  <c r="L44" i="1" a="1"/>
  <c r="L44" i="1" s="1"/>
  <c r="L47" i="1" s="1"/>
  <c r="B18" i="2" s="1"/>
  <c r="F44" i="1"/>
  <c r="G44" i="1" s="1" a="1"/>
  <c r="G44" i="1" s="1"/>
  <c r="B47" i="1" l="1"/>
  <c r="B9" i="2" s="1"/>
  <c r="H10" i="13" l="1"/>
  <c r="I10" i="13" s="1" a="1"/>
  <c r="I10" i="13" s="1"/>
  <c r="H18" i="13" l="1"/>
  <c r="I18" i="13" s="1" a="1"/>
  <c r="I18" i="13" s="1"/>
  <c r="H27" i="13" l="1"/>
  <c r="I27" i="13" s="1" a="1"/>
  <c r="I27" i="13" s="1"/>
  <c r="H43" i="13"/>
  <c r="I43" i="13" s="1" a="1"/>
  <c r="I43" i="13" s="1"/>
  <c r="H35" i="13"/>
  <c r="I35" i="13" s="1" a="1"/>
  <c r="I35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<sst xmlns="http://schemas.openxmlformats.org/spreadsheetml/2006/main" count="470" uniqueCount="83">
  <si>
    <t>Überstunden</t>
  </si>
  <si>
    <t>Datum</t>
  </si>
  <si>
    <t>Arbeitsende</t>
  </si>
  <si>
    <t>Pausenzeit</t>
  </si>
  <si>
    <t>Bemerkung</t>
  </si>
  <si>
    <t>Arbeits-begin</t>
  </si>
  <si>
    <t>Stunden-Tage</t>
  </si>
  <si>
    <t>Stunden- Monat</t>
  </si>
  <si>
    <t>Krank</t>
  </si>
  <si>
    <t>Urlaubsanspruch</t>
  </si>
  <si>
    <t>Tage</t>
  </si>
  <si>
    <t>Urlaub aus Vorjahr</t>
  </si>
  <si>
    <t>Resturlaub</t>
  </si>
  <si>
    <t>Tägliche Arbeitszeit</t>
  </si>
  <si>
    <t>h</t>
  </si>
  <si>
    <t>Krankheitstage</t>
  </si>
  <si>
    <t>Moatsübersicht</t>
  </si>
  <si>
    <t>Urlaub diesen Monat</t>
  </si>
  <si>
    <t>Urlaubstage verbleibend</t>
  </si>
  <si>
    <t>Überstunden Vorjahr</t>
  </si>
  <si>
    <t>Wochenarbeitstage</t>
  </si>
  <si>
    <t>Feiertag</t>
  </si>
  <si>
    <t>Urlaub</t>
  </si>
  <si>
    <t>Ärzte</t>
  </si>
  <si>
    <t>Kartofa</t>
  </si>
  <si>
    <t>el. Anlage Bürstadt</t>
  </si>
  <si>
    <t>ADAC NW</t>
  </si>
  <si>
    <t>RZ Worms</t>
  </si>
  <si>
    <t>Reha Westpfalz</t>
  </si>
  <si>
    <t>SZ Emilienpark</t>
  </si>
  <si>
    <t>Kita Weil am Rhein</t>
  </si>
  <si>
    <t>DRK KL SZ</t>
  </si>
  <si>
    <t>Reha Westpfalz Kita</t>
  </si>
  <si>
    <t>Reha Westpfalz Kita / DRK Hosp</t>
  </si>
  <si>
    <t>St. Elisabeth Caritas</t>
  </si>
  <si>
    <t>Reha Westpfalz WGW Akku</t>
  </si>
  <si>
    <t>AWO Am Zollhof</t>
  </si>
  <si>
    <t>Thoraxklinik</t>
  </si>
  <si>
    <t>DRK KL</t>
  </si>
  <si>
    <t>SZ Am Hohentwiehl</t>
  </si>
  <si>
    <t>SZ St Anna</t>
  </si>
  <si>
    <t>SZ Rüdesheim</t>
  </si>
  <si>
    <t>DRK KL Batterien</t>
  </si>
  <si>
    <t>ITC Mainz</t>
  </si>
  <si>
    <t>DRK SZ Rüdesheim</t>
  </si>
  <si>
    <t>Emmi Seh Heim</t>
  </si>
  <si>
    <t>Haus Mirabelle</t>
  </si>
  <si>
    <t>Louise Eber Haus</t>
  </si>
  <si>
    <t>SZ Am Kranichgarten</t>
  </si>
  <si>
    <t>ASB Otterberg</t>
  </si>
  <si>
    <t>Maria Theresia</t>
  </si>
  <si>
    <t>Bewerbungsgespräch</t>
  </si>
  <si>
    <t>Reha Westpfalz Schule</t>
  </si>
  <si>
    <t>DRK Ramstein</t>
  </si>
  <si>
    <t>Gefahrstoffzentrum</t>
  </si>
  <si>
    <t>SZ Offenburg</t>
  </si>
  <si>
    <t>Ingelheim</t>
  </si>
  <si>
    <t>Besprechung</t>
  </si>
  <si>
    <t>DRK Queidersbach</t>
  </si>
  <si>
    <t>SZ Queidersbach</t>
  </si>
  <si>
    <t>An/Abfahrt Montage</t>
  </si>
  <si>
    <t>Übernachtung</t>
  </si>
  <si>
    <t>Arbeitstag</t>
  </si>
  <si>
    <t>8h Auslösung</t>
  </si>
  <si>
    <t>Arbeitstage Jahr gesammt</t>
  </si>
  <si>
    <t>Arbeitstage über 8h</t>
  </si>
  <si>
    <t>An/Abfahrt</t>
  </si>
  <si>
    <t>Übernachtungen</t>
  </si>
  <si>
    <t>SZ Rheinau Freistett</t>
  </si>
  <si>
    <t>SZ Rheinaue</t>
  </si>
  <si>
    <t>Homeoffice</t>
  </si>
  <si>
    <t>Homeoffice Daten Rubin</t>
  </si>
  <si>
    <t>Homeoffice Daten Norbert</t>
  </si>
  <si>
    <t>SZ Eggenstein</t>
  </si>
  <si>
    <t>SZ Weilerbach</t>
  </si>
  <si>
    <t>SZ Altenkirchen</t>
  </si>
  <si>
    <t>Mainz / Rüdesheim</t>
  </si>
  <si>
    <t>Aktuelles Datum Weihnachten eingeben</t>
  </si>
  <si>
    <t>An Weihnachten und Silvester entweder ganz normal seine Arbeitszeit eingeben oder Urlaub oder Krank Sollstunden werden an diesen Tagen automatisch halbiert.</t>
  </si>
  <si>
    <t>KW</t>
  </si>
  <si>
    <t>Wochen- stunden</t>
  </si>
  <si>
    <t>Monats- stunden</t>
  </si>
  <si>
    <t>Kundentermin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</si>
</sst>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.0"/>
  </numFmts>
  <fonts count="6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10"/>
      <color theme="1"/>
      <name val="Arial Unicode MS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0" fillId="0" borderId="11" xfId="0" applyNumberForma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20" fontId="1" fillId="0" borderId="12" xfId="0" applyNumberFormat="1" applyFont="1" applyBorder="1" applyAlignment="1">
      <alignment horizontal="center" vertical="center"/>
    </xf>
    <xf numFmtId="20" fontId="0" fillId="0" borderId="17" xfId="0" applyNumberForma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vertical="justify"/>
    </xf>
    <xf numFmtId="0" fontId="0" fillId="0" borderId="23" xfId="0" applyBorder="1" applyAlignment="1">
      <alignment vertical="justify"/>
    </xf>
    <xf numFmtId="0" fontId="0" fillId="0" borderId="24" xfId="0" applyBorder="1" applyAlignment="1">
      <alignment vertical="justify"/>
    </xf>
    <xf numFmtId="0" fontId="0" fillId="0" borderId="8" xfId="0" applyBorder="1"/>
    <xf numFmtId="0" fontId="0" fillId="0" borderId="3" xfId="0" applyBorder="1"/>
    <xf numFmtId="0" fontId="0" fillId="0" borderId="14" xfId="0" applyBorder="1"/>
    <xf numFmtId="0" fontId="0" fillId="0" borderId="10" xfId="0" applyBorder="1"/>
    <xf numFmtId="165" fontId="0" fillId="0" borderId="15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26" xfId="0" applyBorder="1"/>
    <xf numFmtId="0" fontId="0" fillId="0" borderId="27" xfId="0" applyBorder="1"/>
    <xf numFmtId="0" fontId="0" fillId="0" borderId="25" xfId="0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20" fontId="3" fillId="0" borderId="28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20" fontId="0" fillId="0" borderId="28" xfId="0" applyNumberForma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0" fillId="0" borderId="33" xfId="0" applyBorder="1" applyAlignment="1">
      <alignment vertical="justify"/>
    </xf>
    <xf numFmtId="0" fontId="0" fillId="0" borderId="34" xfId="0" applyBorder="1" applyAlignment="1">
      <alignment vertical="justify"/>
    </xf>
    <xf numFmtId="164" fontId="1" fillId="0" borderId="2" xfId="0" applyNumberFormat="1" applyFont="1" applyBorder="1" applyAlignment="1">
      <alignment horizontal="center" vertical="center"/>
    </xf>
    <xf numFmtId="164" fontId="1" fillId="0" borderId="22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20" fontId="0" fillId="0" borderId="23" xfId="0" applyNumberForma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20" fontId="1" fillId="0" borderId="20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4" fontId="0" fillId="0" borderId="0" xfId="0" applyNumberFormat="1"/>
    <xf numFmtId="20" fontId="0" fillId="0" borderId="35" xfId="0" applyNumberForma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20" fontId="0" fillId="0" borderId="38" xfId="0" applyNumberFormat="1" applyBorder="1" applyAlignment="1">
      <alignment horizontal="center" vertical="center"/>
    </xf>
    <xf numFmtId="20" fontId="0" fillId="0" borderId="39" xfId="0" applyNumberForma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0" fillId="0" borderId="22" xfId="0" applyBorder="1" applyAlignment="1">
      <alignment horizontal="center" vertical="justify"/>
    </xf>
    <xf numFmtId="0" fontId="0" fillId="0" borderId="23" xfId="0" applyBorder="1" applyAlignment="1">
      <alignment horizontal="center" vertical="justify"/>
    </xf>
    <xf numFmtId="0" fontId="0" fillId="0" borderId="37" xfId="0" applyBorder="1" applyAlignment="1">
      <alignment horizontal="center" vertical="justify"/>
    </xf>
    <xf numFmtId="0" fontId="0" fillId="0" borderId="24" xfId="0" applyBorder="1" applyAlignment="1">
      <alignment horizontal="center" vertical="justify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aten%20Rene\Rene%20Arbeitszeiten\Stundenliste%20Vorlage.xlsx" TargetMode="External"/><Relationship Id="rId1" Type="http://schemas.openxmlformats.org/officeDocument/2006/relationships/externalLinkPath" Target="/Daten%20Rene/Rene%20Arbeitszeiten/Stundenliste%20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</sheetNames>
    <sheetDataSet>
      <sheetData sheetId="0">
        <row r="5">
          <cell r="B5">
            <v>8</v>
          </cell>
        </row>
        <row r="6">
          <cell r="B6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C3C7E-D3F9-4FE3-B494-079E4994E448}">
  <dimension ref="A1:C23"/>
  <sheetViews>
    <sheetView workbookViewId="0">
      <selection activeCell="A24" sqref="A24"/>
    </sheetView>
  </sheetViews>
  <sheetFormatPr baseColWidth="10" defaultRowHeight="14.5"/>
  <cols>
    <col min="1" max="1" width="37.81640625" customWidth="1"/>
  </cols>
  <sheetData>
    <row r="1" spans="1:3">
      <c r="A1" t="s">
        <v>9</v>
      </c>
      <c r="B1">
        <v>30</v>
      </c>
      <c r="C1" t="s">
        <v>10</v>
      </c>
    </row>
    <row r="2" spans="1:3">
      <c r="A2" t="s">
        <v>11</v>
      </c>
      <c r="B2">
        <v>0</v>
      </c>
      <c r="C2" t="s">
        <v>10</v>
      </c>
    </row>
    <row r="3" spans="1:3">
      <c r="A3" t="s">
        <v>12</v>
      </c>
      <c r="B3">
        <f>Dezember!B49</f>
        <v>7</v>
      </c>
      <c r="C3" t="s">
        <v>10</v>
      </c>
    </row>
    <row r="5" spans="1:3">
      <c r="A5" t="s">
        <v>13</v>
      </c>
      <c r="B5">
        <v>8</v>
      </c>
      <c r="C5" t="s">
        <v>14</v>
      </c>
    </row>
    <row r="6" spans="1:3">
      <c r="A6" t="s">
        <v>20</v>
      </c>
      <c r="B6">
        <v>5</v>
      </c>
      <c r="C6" t="s">
        <v>10</v>
      </c>
    </row>
    <row r="8" spans="1:3">
      <c r="A8" t="s">
        <v>19</v>
      </c>
      <c r="B8">
        <v>159.4</v>
      </c>
      <c r="C8" t="s">
        <v>14</v>
      </c>
    </row>
    <row r="9" spans="1:3">
      <c r="A9" t="s">
        <v>0</v>
      </c>
      <c r="B9">
        <f>Dezember!B47</f>
        <v>-226.25</v>
      </c>
      <c r="C9" t="s">
        <v>14</v>
      </c>
    </row>
    <row r="11" spans="1:3">
      <c r="A11" t="s">
        <v>15</v>
      </c>
      <c r="B11">
        <f>Januar!B49+Februar!B50+März!B50+April!B50+Mai!B50+Juni!B50+Juli!B50+August!B50+September!B50+Oktober!B50+November!B50+Dezember!B50</f>
        <v>9</v>
      </c>
      <c r="C11" t="s">
        <v>10</v>
      </c>
    </row>
    <row r="17" spans="1:2">
      <c r="A17" t="s">
        <v>77</v>
      </c>
      <c r="B17" s="71">
        <v>45650</v>
      </c>
    </row>
    <row r="18" spans="1:2">
      <c r="A18" t="s">
        <v>64</v>
      </c>
      <c r="B18">
        <f>Januar!L46+Februar!L47+März!L47+April!L47+Mai!L47+Juni!L47+Juli!L47+August!L47+September!L47+Oktober!L47+November!L47+Dezember!L47</f>
        <v>216</v>
      </c>
    </row>
    <row r="19" spans="1:2">
      <c r="A19" t="s">
        <v>65</v>
      </c>
      <c r="B19">
        <f>Januar!I46+Februar!I47+März!I47+April!I47+Mai!I47+Juni!I47+Juli!I47+August!I47+September!I47+Oktober!I47+November!I47+Dezember!I47</f>
        <v>104</v>
      </c>
    </row>
    <row r="20" spans="1:2">
      <c r="A20" t="s">
        <v>66</v>
      </c>
      <c r="B20">
        <f>Januar!J46+Februar!J47+März!J47+April!J47+Mai!J47+Juni!J47+Juli!J47+August!J47+September!J47+Oktober!J47+November!J47+Dezember!J47</f>
        <v>24</v>
      </c>
    </row>
    <row r="21" spans="1:2">
      <c r="A21" t="s">
        <v>67</v>
      </c>
      <c r="B21">
        <f>Januar!K46+Februar!K47+März!K47+April!K47+Mai!K47+Juni!K47+Juli!K47+August!K47+September!K47+Oktober!K47+November!K47+Dezember!K47</f>
        <v>19</v>
      </c>
    </row>
    <row r="23" spans="1:2">
      <c r="A23" t="s">
        <v>78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96766-404A-4985-9CC8-109FBE5C6E6C}">
  <dimension ref="A1:L50"/>
  <sheetViews>
    <sheetView workbookViewId="0">
      <selection activeCell="A2" sqref="A2"/>
    </sheetView>
  </sheetViews>
  <sheetFormatPr baseColWidth="10" defaultRowHeight="14.5"/>
  <cols>
    <col min="5" max="5" width="18.179687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August!B47</f>
        <v>-72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49">
        <v>45537</v>
      </c>
      <c r="B4" s="5"/>
      <c r="C4" s="5"/>
      <c r="D4" s="5"/>
      <c r="E4" s="57" t="s">
        <v>22</v>
      </c>
      <c r="F4" s="34">
        <f>IF(OR(E4="Urlaub",E4="Feiertag",E4="Krank"),Übersicht!B5,(IF(A4&gt;0,(C4-B4)*24-(D4*24)," ")))</f>
        <v>8</v>
      </c>
      <c r="I4">
        <f t="shared" si="0"/>
        <v>0</v>
      </c>
    </row>
    <row r="5" spans="1:12">
      <c r="A5" s="49">
        <v>45538</v>
      </c>
      <c r="B5" s="5"/>
      <c r="C5" s="5"/>
      <c r="D5" s="5"/>
      <c r="E5" s="57" t="s">
        <v>22</v>
      </c>
      <c r="F5" s="34">
        <f>IF(OR(E5="Urlaub",E5="Feiertag",E5="Krank"),Übersicht!B5,(IF(A5&gt;0,(C5-B5)*24-(D5*24)," ")))</f>
        <v>8</v>
      </c>
      <c r="I5">
        <f t="shared" si="0"/>
        <v>0</v>
      </c>
    </row>
    <row r="6" spans="1:12">
      <c r="A6" s="49">
        <v>45539</v>
      </c>
      <c r="B6" s="5"/>
      <c r="C6" s="5"/>
      <c r="D6" s="5"/>
      <c r="E6" s="57" t="s">
        <v>22</v>
      </c>
      <c r="F6" s="34">
        <f>IF(OR(E6="Urlaub",E6="Feiertag",E6="Krank"),Übersicht!B5,(IF(A6&gt;0,(C6-B6)*24-(D6*24)," ")))</f>
        <v>8</v>
      </c>
      <c r="I6">
        <f t="shared" si="0"/>
        <v>0</v>
      </c>
    </row>
    <row r="7" spans="1:12">
      <c r="A7" s="49">
        <v>45540</v>
      </c>
      <c r="B7" s="5"/>
      <c r="C7" s="5"/>
      <c r="D7" s="5"/>
      <c r="E7" s="57" t="s">
        <v>22</v>
      </c>
      <c r="F7" s="34">
        <f>IF(OR(E7="Urlaub",E7="Feiertag",E7="Krank"),Übersicht!B5,(IF(A7&gt;0,(C7-B7)*24-(D7*24)," ")))</f>
        <v>8</v>
      </c>
      <c r="I7">
        <f t="shared" si="0"/>
        <v>0</v>
      </c>
    </row>
    <row r="8" spans="1:12">
      <c r="A8" s="49">
        <v>45541</v>
      </c>
      <c r="B8" s="5"/>
      <c r="C8" s="5"/>
      <c r="D8" s="5"/>
      <c r="E8" s="57" t="s">
        <v>22</v>
      </c>
      <c r="F8" s="34">
        <f>IF(OR(E8="Urlaub",E8="Feiertag",E8="Krank"),Übersicht!B5,(IF(A8&gt;0,(C8-B8)*24-(D8*24)," ")))</f>
        <v>8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40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10">
        <v>45544</v>
      </c>
      <c r="B13" s="5"/>
      <c r="C13" s="5"/>
      <c r="D13" s="5"/>
      <c r="E13" s="11" t="s">
        <v>22</v>
      </c>
      <c r="F13" s="4">
        <f>IF(OR(E13="Urlaub",E13="Feiertag",E13="Krank"),Übersicht!B5,(IF(A13&gt;0,(C13-B13)*24-(D13*24)," ")))</f>
        <v>8</v>
      </c>
      <c r="G13" s="12"/>
      <c r="I13">
        <f t="shared" si="0"/>
        <v>0</v>
      </c>
    </row>
    <row r="14" spans="1:12">
      <c r="A14" s="10">
        <v>45545</v>
      </c>
      <c r="B14" s="5"/>
      <c r="C14" s="5"/>
      <c r="D14" s="5"/>
      <c r="E14" s="11" t="s">
        <v>22</v>
      </c>
      <c r="F14" s="4">
        <f>IF(OR(E14="Urlaub",E14="Feiertag",E14="Krank"),Übersicht!B5,(IF(A14&gt;0,(C14-B14)*24-(D14*24)," ")))</f>
        <v>8</v>
      </c>
      <c r="G14" s="12"/>
      <c r="I14">
        <f t="shared" si="0"/>
        <v>0</v>
      </c>
    </row>
    <row r="15" spans="1:12">
      <c r="A15" s="10">
        <v>45546</v>
      </c>
      <c r="B15" s="5"/>
      <c r="C15" s="5"/>
      <c r="D15" s="5"/>
      <c r="E15" s="11" t="s">
        <v>22</v>
      </c>
      <c r="F15" s="4">
        <f>IF(OR(E15="Urlaub",E15="Feiertag",E15="Krank"),Übersicht!B5,(IF(A15&gt;0,(C15-B15)*24-(D15*24)," ")))</f>
        <v>8</v>
      </c>
      <c r="G15" s="12"/>
      <c r="I15">
        <f t="shared" si="0"/>
        <v>0</v>
      </c>
    </row>
    <row r="16" spans="1:12">
      <c r="A16" s="10">
        <v>45547</v>
      </c>
      <c r="B16" s="5"/>
      <c r="C16" s="5"/>
      <c r="D16" s="5"/>
      <c r="E16" s="11" t="s">
        <v>22</v>
      </c>
      <c r="F16" s="4">
        <f>IF(OR(E16="Urlaub",E16="Feiertag",E16="Krank"),Übersicht!B5,(IF(A16&gt;0,(C16-B16)*24-(D16*24)," ")))</f>
        <v>8</v>
      </c>
      <c r="G16" s="12"/>
      <c r="I16">
        <f t="shared" si="0"/>
        <v>0</v>
      </c>
    </row>
    <row r="17" spans="1:12">
      <c r="A17" s="10">
        <v>45548</v>
      </c>
      <c r="B17" s="5"/>
      <c r="C17" s="5"/>
      <c r="D17" s="5"/>
      <c r="E17" s="11" t="s">
        <v>22</v>
      </c>
      <c r="F17" s="4">
        <f>IF(OR(E17="Urlaub",E17="Feiertag",E17="Krank"),Übersicht!B5,(IF(A17&gt;0,(C17-B17)*24-(D17*24)," ")))</f>
        <v>8</v>
      </c>
      <c r="I17">
        <f t="shared" si="0"/>
        <v>0</v>
      </c>
    </row>
    <row r="18" spans="1:12" ht="1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40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0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10">
        <v>45551</v>
      </c>
      <c r="B21" s="5"/>
      <c r="C21" s="5"/>
      <c r="D21" s="5"/>
      <c r="E21" s="11" t="s">
        <v>22</v>
      </c>
      <c r="F21" s="4">
        <f>IF(OR(E21="Urlaub",E21="Feiertag",E21="Krank"),Übersicht!B5,(IF(A21&gt;0,(C21-B21)*24-(D21*24)," ")))</f>
        <v>8</v>
      </c>
      <c r="G21" s="12"/>
      <c r="I21">
        <f t="shared" si="0"/>
        <v>0</v>
      </c>
    </row>
    <row r="22" spans="1:12">
      <c r="A22" s="10">
        <v>45552</v>
      </c>
      <c r="B22" s="5"/>
      <c r="C22" s="5"/>
      <c r="D22" s="5"/>
      <c r="E22" s="11" t="s">
        <v>22</v>
      </c>
      <c r="F22" s="4">
        <f>IF(OR(E22="Urlaub",E22="Feiertag",E22="Krank"),Übersicht!B5,(IF(A22&gt;0,(C22-B22)*24-(D22*24)," ")))</f>
        <v>8</v>
      </c>
      <c r="G22" s="12"/>
      <c r="I22">
        <f t="shared" si="0"/>
        <v>0</v>
      </c>
    </row>
    <row r="23" spans="1:12">
      <c r="A23" s="10">
        <v>45553</v>
      </c>
      <c r="B23" s="5"/>
      <c r="C23" s="5"/>
      <c r="D23" s="5"/>
      <c r="E23" s="11" t="s">
        <v>22</v>
      </c>
      <c r="F23" s="4">
        <f>IF(OR(E23="Urlaub",E23="Feiertag",E23="Krank"),Übersicht!B5,(IF(A23&gt;0,(C23-B23)*24-(D23*24)," ")))</f>
        <v>8</v>
      </c>
      <c r="G23" s="12"/>
      <c r="I23">
        <f t="shared" si="0"/>
        <v>0</v>
      </c>
    </row>
    <row r="24" spans="1:12">
      <c r="A24" s="10">
        <v>45554</v>
      </c>
      <c r="B24" s="5"/>
      <c r="C24" s="5"/>
      <c r="D24" s="5"/>
      <c r="E24" s="11" t="s">
        <v>22</v>
      </c>
      <c r="F24" s="4">
        <f>IF(OR(E24="Urlaub",E24="Feiertag",E24="Krank"),Übersicht!B5,(IF(A24&gt;0,(C24-B24)*24-(D24*24)," ")))</f>
        <v>8</v>
      </c>
      <c r="G24" s="12"/>
      <c r="I24">
        <f t="shared" si="0"/>
        <v>0</v>
      </c>
    </row>
    <row r="25" spans="1:12">
      <c r="A25" s="10">
        <v>45555</v>
      </c>
      <c r="B25" s="5"/>
      <c r="C25" s="5"/>
      <c r="D25" s="5"/>
      <c r="E25" s="11" t="s">
        <v>22</v>
      </c>
      <c r="F25" s="4">
        <f>IF(OR(E25="Urlaub",E25="Feiertag",E25="Krank"),Übersicht!B5,(IF(A25&gt;0,(C25-B25)*24-(D25*24)," ")))</f>
        <v>8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40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0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10">
        <v>45558</v>
      </c>
      <c r="B29" s="5">
        <v>0.29166666666666669</v>
      </c>
      <c r="C29" s="5">
        <v>0.72916666666666663</v>
      </c>
      <c r="D29" s="5">
        <v>2.0833333333333332E-2</v>
      </c>
      <c r="E29" s="11" t="s">
        <v>55</v>
      </c>
      <c r="F29" s="4">
        <f>IF(OR(E29="Urlaub",E29="Feiertag",E29="Krank"),Übersicht!B5,(IF(A29&gt;0,(C29-B29)*24-(D29*24)," ")))</f>
        <v>9.9999999999999982</v>
      </c>
      <c r="G29" s="12"/>
      <c r="I29">
        <f t="shared" si="0"/>
        <v>0</v>
      </c>
      <c r="J29">
        <v>1</v>
      </c>
    </row>
    <row r="30" spans="1:12">
      <c r="A30" s="10">
        <v>45559</v>
      </c>
      <c r="B30" s="5">
        <v>0.32291666666666669</v>
      </c>
      <c r="C30" s="5">
        <v>0.73958333333333337</v>
      </c>
      <c r="D30" s="5">
        <v>2.0833333333333332E-2</v>
      </c>
      <c r="E30" s="11" t="s">
        <v>55</v>
      </c>
      <c r="F30" s="4">
        <f>IF(OR(E30="Urlaub",E30="Feiertag",E30="Krank"),Übersicht!B5,(IF(A30&gt;0,(C30-B30)*24-(D30*24)," ")))</f>
        <v>9.5</v>
      </c>
      <c r="G30" s="12"/>
      <c r="I30">
        <f t="shared" si="0"/>
        <v>0</v>
      </c>
      <c r="K30">
        <v>1</v>
      </c>
    </row>
    <row r="31" spans="1:12">
      <c r="A31" s="10">
        <v>45560</v>
      </c>
      <c r="B31" s="5">
        <v>0.32291666666666669</v>
      </c>
      <c r="C31" s="5">
        <v>0.73958333333333337</v>
      </c>
      <c r="D31" s="5">
        <v>2.0833333333333332E-2</v>
      </c>
      <c r="E31" s="11" t="s">
        <v>55</v>
      </c>
      <c r="F31" s="4">
        <f>IF(OR(E31="Urlaub",E31="Feiertag",E31="Krank"),Übersicht!B5,(IF(A31&gt;0,(C31-B31)*24-(D31*24)," ")))</f>
        <v>9.5</v>
      </c>
      <c r="G31" s="12"/>
      <c r="I31">
        <f t="shared" si="0"/>
        <v>0</v>
      </c>
      <c r="J31">
        <v>1</v>
      </c>
    </row>
    <row r="32" spans="1:12">
      <c r="A32" s="10">
        <v>45561</v>
      </c>
      <c r="B32" s="5">
        <v>0.29166666666666669</v>
      </c>
      <c r="C32" s="5">
        <v>0.64583333333333337</v>
      </c>
      <c r="D32" s="5">
        <v>0.10416666666666667</v>
      </c>
      <c r="E32" s="11" t="s">
        <v>56</v>
      </c>
      <c r="F32" s="4">
        <f>IF(OR(E32="Urlaub",E32="Feiertag",E32="Krank"),Übersicht!B5,(IF(A32&gt;0,(C32-B32)*24-(D32*24)," ")))</f>
        <v>6</v>
      </c>
      <c r="G32" s="12"/>
      <c r="I32">
        <f t="shared" si="0"/>
        <v>1</v>
      </c>
    </row>
    <row r="33" spans="1:12">
      <c r="A33" s="10">
        <v>45561</v>
      </c>
      <c r="B33" s="5">
        <v>0.75</v>
      </c>
      <c r="C33" s="5">
        <v>0.79166666666666663</v>
      </c>
      <c r="D33" s="5"/>
      <c r="E33" s="11" t="s">
        <v>70</v>
      </c>
      <c r="F33" s="4">
        <f>IF(OR(E33="Urlaub",E33="Feiertag",E33="Krank"),Übersicht!B5,(IF(A33&gt;0,(C33-B33)*24-(D33*24)," ")))</f>
        <v>0.99999999999999911</v>
      </c>
      <c r="G33" s="12"/>
      <c r="I33">
        <f t="shared" si="0"/>
        <v>0</v>
      </c>
    </row>
    <row r="34" spans="1:12">
      <c r="A34" s="10">
        <v>45562</v>
      </c>
      <c r="B34" s="5">
        <v>0.4375</v>
      </c>
      <c r="C34" s="5">
        <v>0.5625</v>
      </c>
      <c r="D34" s="5"/>
      <c r="E34" s="11" t="s">
        <v>57</v>
      </c>
      <c r="F34" s="4">
        <f>IF(OR(E34="Urlaub",E34="Feiertag",E34="Krank"),Übersicht!B5,(IF(A34&gt;0,(C34-B34)*24-(D34*24)," ")))</f>
        <v>3</v>
      </c>
      <c r="I34">
        <f t="shared" si="0"/>
        <v>1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39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-1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24"/>
      <c r="B38" s="5"/>
      <c r="C38" s="5"/>
      <c r="D38" s="5"/>
      <c r="E38" s="11"/>
      <c r="F38" s="34" t="str">
        <f>IF(OR(E38="Urlaub",E38="Feiertag",E38="Krank"),Übersicht!B5,(IF(A38&gt;0,(C38-B38)*24-(D38*24)," ")))</f>
        <v xml:space="preserve"> </v>
      </c>
      <c r="I38">
        <f t="shared" si="0"/>
        <v>0</v>
      </c>
    </row>
    <row r="39" spans="1:12">
      <c r="A39" s="1">
        <v>45565</v>
      </c>
      <c r="B39" s="54">
        <v>0.3125</v>
      </c>
      <c r="C39" s="54">
        <v>0.6875</v>
      </c>
      <c r="D39" s="54">
        <v>2.0833333333333332E-2</v>
      </c>
      <c r="E39" s="57" t="s">
        <v>58</v>
      </c>
      <c r="F39" s="34">
        <f>IF(OR(E39="Urlaub",E39="Feiertag",E39="Krank"),Übersicht!B5,(IF(A39&gt;0,(C39-B39)*24-(D39*24)," ")))</f>
        <v>8.5</v>
      </c>
      <c r="I39">
        <f t="shared" si="0"/>
        <v>1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8.5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0.5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1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-72.5</v>
      </c>
      <c r="C47" s="39" t="s">
        <v>0</v>
      </c>
      <c r="D47" s="41"/>
      <c r="I47">
        <f>SUM(I2:I44)</f>
        <v>3</v>
      </c>
      <c r="J47">
        <f t="shared" ref="J47:L47" si="1">SUM(J2:J44)</f>
        <v>2</v>
      </c>
      <c r="K47">
        <f t="shared" si="1"/>
        <v>1</v>
      </c>
      <c r="L47">
        <f t="shared" si="1"/>
        <v>21</v>
      </c>
    </row>
    <row r="48" spans="1:12">
      <c r="B48" s="42">
        <f>-(COUNTIF(E1:E98,"Urlaub"))</f>
        <v>-15</v>
      </c>
      <c r="C48" s="39" t="s">
        <v>17</v>
      </c>
      <c r="D48" s="41"/>
    </row>
    <row r="49" spans="2:4">
      <c r="B49" s="42">
        <f>(August!B49)+(B48)</f>
        <v>14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1801C-C336-45AB-93DE-54EA901DD611}">
  <dimension ref="A1:L50"/>
  <sheetViews>
    <sheetView topLeftCell="A30" workbookViewId="0">
      <selection activeCell="J65" sqref="J65"/>
    </sheetView>
  </sheetViews>
  <sheetFormatPr baseColWidth="10" defaultRowHeight="14.5"/>
  <cols>
    <col min="5" max="5" width="22.7265625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49">
        <v>45566</v>
      </c>
      <c r="B2" s="5">
        <v>0.3125</v>
      </c>
      <c r="C2" s="5">
        <v>0.66666666666666663</v>
      </c>
      <c r="D2" s="5">
        <v>2.0833333333333332E-2</v>
      </c>
      <c r="E2" s="57" t="s">
        <v>59</v>
      </c>
      <c r="F2" s="34">
        <f>IF(OR(E2="Urlaub",E2="Feiertag",E2="Krank"),Übersicht!B5,(IF(A2&gt;0,(C2-B2)*24-(D2*24)," ")))</f>
        <v>8</v>
      </c>
      <c r="G2">
        <f>September!B47</f>
        <v>-72.5</v>
      </c>
      <c r="I2">
        <f t="shared" ref="I2:I7" si="0">IF(E2&gt;0,IF(OR(J2=1,K2=1),0,IF(OR(E2="Urlaub",E2="Feiertag",E2="Krank",E2="Überstunden",IF(ISNUMBER(FIND("Krank",E2)),1,0),1=IF(ISNUMBER(FIND("Homeoffice",E2)),1,0)),0,1)),0)</f>
        <v>1</v>
      </c>
    </row>
    <row r="3" spans="1:12">
      <c r="A3" s="49">
        <v>45567</v>
      </c>
      <c r="B3" s="5">
        <v>0.3125</v>
      </c>
      <c r="C3" s="5">
        <v>0.64583333333333337</v>
      </c>
      <c r="D3" s="5">
        <v>2.0833333333333332E-2</v>
      </c>
      <c r="E3" s="57" t="s">
        <v>59</v>
      </c>
      <c r="F3" s="34">
        <f>IF(OR(E3="Urlaub",E3="Feiertag",E3="Krank"),Übersicht!B5,(IF(A3&gt;0,(C3-B3)*24-(D3*24)," ")))</f>
        <v>7.5</v>
      </c>
      <c r="I3">
        <f t="shared" si="0"/>
        <v>1</v>
      </c>
    </row>
    <row r="4" spans="1:12">
      <c r="A4" s="49">
        <v>45568</v>
      </c>
      <c r="B4" s="5"/>
      <c r="C4" s="5"/>
      <c r="D4" s="5"/>
      <c r="E4" s="57" t="s">
        <v>21</v>
      </c>
      <c r="F4" s="34">
        <f>IF(OR(E4="Urlaub",E4="Feiertag",E4="Krank"),Übersicht!B5,(IF(A4&gt;0,(C4-B4)*24-(D4*24)," ")))</f>
        <v>8</v>
      </c>
      <c r="I4">
        <f t="shared" si="0"/>
        <v>0</v>
      </c>
    </row>
    <row r="5" spans="1:12">
      <c r="A5" s="49">
        <v>45569</v>
      </c>
      <c r="B5" s="5"/>
      <c r="C5" s="5"/>
      <c r="D5" s="5"/>
      <c r="E5" s="57" t="s">
        <v>0</v>
      </c>
      <c r="F5" s="34">
        <f>IF(OR(E5="Urlaub",E5="Feiertag",E5="Krank"),Übersicht!B5,(IF(A5&gt;0,(C5-B5)*24-(D5*24)," ")))</f>
        <v>0</v>
      </c>
      <c r="I5">
        <f t="shared" si="0"/>
        <v>0</v>
      </c>
    </row>
    <row r="6" spans="1:12">
      <c r="A6" s="49"/>
      <c r="B6" s="5"/>
      <c r="C6" s="5"/>
      <c r="D6" s="5"/>
      <c r="E6" s="57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49"/>
      <c r="B7" s="5"/>
      <c r="C7" s="5"/>
      <c r="D7" s="5"/>
      <c r="E7" s="57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49"/>
      <c r="B8" s="5"/>
      <c r="C8" s="5"/>
      <c r="D8" s="5"/>
      <c r="E8" s="57"/>
      <c r="F8" s="34" t="str">
        <f>IF(OR(E8="Urlaub",E8="Feiertag",E8="Krank"),Übersicht!B5,(IF(A8&gt;0,(C8-B8)*24-(D8*24)," ")))</f>
        <v xml:space="preserve"> </v>
      </c>
      <c r="H8" s="6"/>
      <c r="I8">
        <f t="shared" ref="I8:I44" si="1">IF(E8&gt;0,IF(OR(J8=1,K8=1),0,IF(OR(E8="Urlaub",E8="Feiertag",E8="Krank",E8="Überstunden",IF(ISNUMBER(FIND("Krank",E8)),1,0),1=IF(ISNUMBER(FIND("Homeoffice",E8)),1,0)),0,1)),0)</f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1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1"/>
        <v>0</v>
      </c>
    </row>
    <row r="11" spans="1:12" ht="15" thickBot="1">
      <c r="A11" s="65"/>
      <c r="B11" s="29"/>
      <c r="C11" s="29"/>
      <c r="D11" s="29"/>
      <c r="E11" s="28"/>
      <c r="F11" s="9">
        <f>SUM(F2:F10)</f>
        <v>23.5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-8.5</v>
      </c>
      <c r="H11" s="6"/>
      <c r="I11">
        <f t="shared" si="1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3</v>
      </c>
    </row>
    <row r="12" spans="1:12">
      <c r="A12" s="64">
        <v>45572</v>
      </c>
      <c r="B12" s="15">
        <v>0.30208333333333331</v>
      </c>
      <c r="C12" s="15">
        <v>0.75</v>
      </c>
      <c r="D12" s="15">
        <v>2.0833333333333332E-2</v>
      </c>
      <c r="E12" s="8" t="s">
        <v>68</v>
      </c>
      <c r="F12" s="4">
        <f>IF(OR(E12="Urlaub",E12="Feiertag",E12="Krank"),Übersicht!B5,(IF(A12&gt;0,(C12-B12)*24-(D12*24)," ")))</f>
        <v>10.25</v>
      </c>
      <c r="I12">
        <f t="shared" si="1"/>
        <v>0</v>
      </c>
      <c r="J12">
        <v>1</v>
      </c>
    </row>
    <row r="13" spans="1:12">
      <c r="A13" s="56">
        <v>45573</v>
      </c>
      <c r="B13" s="5">
        <v>0.33333333333333331</v>
      </c>
      <c r="C13" s="5">
        <v>0.75</v>
      </c>
      <c r="D13" s="5">
        <v>2.0833333333333332E-2</v>
      </c>
      <c r="E13" s="11" t="s">
        <v>69</v>
      </c>
      <c r="F13" s="4">
        <f>IF(OR(E13="Urlaub",E13="Feiertag",E13="Krank"),Übersicht!B5,(IF(A13&gt;0,(C13-B13)*24-(D13*24)," ")))</f>
        <v>9.5</v>
      </c>
      <c r="G13" s="12"/>
      <c r="I13">
        <f t="shared" si="1"/>
        <v>0</v>
      </c>
      <c r="K13">
        <v>1</v>
      </c>
    </row>
    <row r="14" spans="1:12">
      <c r="A14" s="56">
        <v>45574</v>
      </c>
      <c r="B14" s="5">
        <v>0.32291666666666669</v>
      </c>
      <c r="C14" s="5">
        <v>0.71875</v>
      </c>
      <c r="D14" s="5">
        <v>2.0833333333333332E-2</v>
      </c>
      <c r="E14" s="11" t="s">
        <v>69</v>
      </c>
      <c r="F14" s="4">
        <f>IF(OR(E14="Urlaub",E14="Feiertag",E14="Krank"),Übersicht!B5,(IF(A14&gt;0,(C14-B14)*24-(D14*24)," ")))</f>
        <v>9</v>
      </c>
      <c r="G14" s="12"/>
      <c r="I14">
        <f t="shared" si="1"/>
        <v>0</v>
      </c>
      <c r="K14">
        <v>1</v>
      </c>
    </row>
    <row r="15" spans="1:12">
      <c r="A15" s="56">
        <v>45575</v>
      </c>
      <c r="B15" s="5">
        <v>0.33333333333333331</v>
      </c>
      <c r="C15" s="5">
        <v>0.72916666666666663</v>
      </c>
      <c r="D15" s="5">
        <v>2.0833333333333332E-2</v>
      </c>
      <c r="E15" s="11" t="s">
        <v>69</v>
      </c>
      <c r="F15" s="4">
        <f>IF(OR(E15="Urlaub",E15="Feiertag",E15="Krank"),Übersicht!B5,(IF(A15&gt;0,(C15-B15)*24-(D15*24)," ")))</f>
        <v>9</v>
      </c>
      <c r="G15" s="12"/>
      <c r="I15">
        <f t="shared" si="1"/>
        <v>0</v>
      </c>
      <c r="J15">
        <v>1</v>
      </c>
    </row>
    <row r="16" spans="1:12">
      <c r="A16" s="56">
        <v>45576</v>
      </c>
      <c r="B16" s="5">
        <v>0.41666666666666669</v>
      </c>
      <c r="C16" s="5">
        <v>0.52083333333333337</v>
      </c>
      <c r="D16" s="5"/>
      <c r="E16" s="11" t="s">
        <v>70</v>
      </c>
      <c r="F16" s="4">
        <f>IF(OR(E16="Urlaub",E16="Feiertag",E16="Krank"),Übersicht!B5,(IF(A16&gt;0,(C16-B16)*24-(D16*24)," ")))</f>
        <v>2.5000000000000004</v>
      </c>
      <c r="G16" s="12"/>
      <c r="I16">
        <f t="shared" si="1"/>
        <v>0</v>
      </c>
    </row>
    <row r="17" spans="1:12">
      <c r="A17" s="56"/>
      <c r="B17" s="5"/>
      <c r="C17" s="5"/>
      <c r="D17" s="5"/>
      <c r="E17" s="11"/>
      <c r="F17" s="4" t="str">
        <f>IF(OR(E17="Urlaub",E17="Feiertag",E17="Krank"),Übersicht!B5,(IF(A17&gt;0,(C17-B17)*24-(D17*24)," ")))</f>
        <v xml:space="preserve"> </v>
      </c>
      <c r="I17">
        <f t="shared" si="1"/>
        <v>0</v>
      </c>
    </row>
    <row r="18" spans="1:12" ht="1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1"/>
        <v>0</v>
      </c>
    </row>
    <row r="19" spans="1:12" ht="15" thickBot="1">
      <c r="A19" s="65"/>
      <c r="B19" s="67"/>
      <c r="C19" s="67"/>
      <c r="D19" s="67"/>
      <c r="E19" s="68"/>
      <c r="F19" s="9">
        <f>SUM(F12:F18)</f>
        <v>40.25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0.25</v>
      </c>
      <c r="I19">
        <f t="shared" si="1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64">
        <v>45579</v>
      </c>
      <c r="B20" s="54">
        <v>0.29166666666666669</v>
      </c>
      <c r="C20" s="54">
        <v>0.78125</v>
      </c>
      <c r="D20" s="54">
        <v>2.0833333333333332E-2</v>
      </c>
      <c r="E20" s="69" t="s">
        <v>73</v>
      </c>
      <c r="F20" s="4">
        <f>IF(OR(E20="Urlaub",E20="Feiertag",E20="Krank"),Übersicht!B5,(IF(A20&gt;0,(C20-B20)*24-(D20*24)," ")))</f>
        <v>11.25</v>
      </c>
      <c r="I20">
        <f t="shared" si="1"/>
        <v>0</v>
      </c>
      <c r="J20">
        <v>1</v>
      </c>
    </row>
    <row r="21" spans="1:12">
      <c r="A21" s="56">
        <v>45580</v>
      </c>
      <c r="B21" s="54">
        <v>0.33333333333333331</v>
      </c>
      <c r="C21" s="54">
        <v>0.78125</v>
      </c>
      <c r="D21" s="54">
        <v>2.0833333333333332E-2</v>
      </c>
      <c r="E21" s="69" t="s">
        <v>73</v>
      </c>
      <c r="F21" s="4">
        <f>IF(OR(E21="Urlaub",E21="Feiertag",E21="Krank"),Übersicht!B5,(IF(A21&gt;0,(C21-B21)*24-(D21*24)," ")))</f>
        <v>10.25</v>
      </c>
      <c r="G21" s="12"/>
      <c r="I21">
        <f t="shared" si="1"/>
        <v>0</v>
      </c>
      <c r="K21">
        <v>1</v>
      </c>
    </row>
    <row r="22" spans="1:12">
      <c r="A22" s="56">
        <v>45581</v>
      </c>
      <c r="B22" s="5">
        <v>0.33333333333333331</v>
      </c>
      <c r="C22" s="5">
        <v>0.72916666666666663</v>
      </c>
      <c r="D22" s="5">
        <v>2.0833333333333332E-2</v>
      </c>
      <c r="E22" s="69" t="s">
        <v>73</v>
      </c>
      <c r="F22" s="4">
        <f>IF(OR(E22="Urlaub",E22="Feiertag",E22="Krank"),Übersicht!B5,(IF(A22&gt;0,(C22-B22)*24-(D22*24)," ")))</f>
        <v>9</v>
      </c>
      <c r="G22" s="12"/>
      <c r="I22">
        <f t="shared" si="1"/>
        <v>0</v>
      </c>
      <c r="J22">
        <v>1</v>
      </c>
    </row>
    <row r="23" spans="1:12">
      <c r="A23" s="56">
        <v>45582</v>
      </c>
      <c r="B23" s="5">
        <v>0.3125</v>
      </c>
      <c r="C23" s="5">
        <v>0.70833333333333337</v>
      </c>
      <c r="D23" s="5">
        <v>2.0833333333333332E-2</v>
      </c>
      <c r="E23" s="11" t="s">
        <v>74</v>
      </c>
      <c r="F23" s="4">
        <f>IF(OR(E23="Urlaub",E23="Feiertag",E23="Krank"),Übersicht!B5,(IF(A23&gt;0,(C23-B23)*24-(D23*24)," ")))</f>
        <v>9</v>
      </c>
      <c r="G23" s="12"/>
      <c r="I23">
        <f t="shared" si="1"/>
        <v>1</v>
      </c>
    </row>
    <row r="24" spans="1:12">
      <c r="A24" s="56">
        <v>45583</v>
      </c>
      <c r="B24" s="5"/>
      <c r="C24" s="5"/>
      <c r="D24" s="5"/>
      <c r="E24" s="11" t="s">
        <v>0</v>
      </c>
      <c r="F24" s="4">
        <f>IF(OR(E24="Urlaub",E24="Feiertag",E24="Krank"),Übersicht!B5,(IF(A24&gt;0,(C24-B24)*24-(D24*24)," ")))</f>
        <v>0</v>
      </c>
      <c r="G24" s="12"/>
      <c r="I24">
        <f t="shared" si="1"/>
        <v>0</v>
      </c>
    </row>
    <row r="25" spans="1:12">
      <c r="A25" s="10"/>
      <c r="B25" s="5"/>
      <c r="C25" s="5"/>
      <c r="D25" s="5"/>
      <c r="E25" s="11"/>
      <c r="F25" s="4" t="str">
        <f>IF(OR(E25="Urlaub",E25="Feiertag",E25="Krank"),Übersicht!B5,(IF(A25&gt;0,(C25-B25)*24-(D25*24)," ")))</f>
        <v xml:space="preserve"> </v>
      </c>
      <c r="G25" s="12"/>
      <c r="I25">
        <f t="shared" si="1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1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1"/>
        <v>0</v>
      </c>
    </row>
    <row r="28" spans="1:12" ht="15" thickBot="1">
      <c r="A28" s="65"/>
      <c r="B28" s="67"/>
      <c r="C28" s="67"/>
      <c r="D28" s="67"/>
      <c r="E28" s="68"/>
      <c r="F28" s="9">
        <f>SUM(F20:F27)</f>
        <v>39.5</v>
      </c>
      <c r="G28" s="38" cm="1">
        <f t="array" ref="G28">F28-(IF((SUM((FREQUENCY(TRUNC(A19:A28,),TRUNC(A19:A28,))&gt;0)*1)-(COUNT(A19:A28)&lt;99))&gt;Übersicht!B6,Übersicht!B6,(SUM((FREQUENCY(TRUNC(A19:A28,),TRUNC(A19:A28,))&gt;0)*1)-(COUNT(A19:A28)&lt;99)))*Übersicht!B5)</f>
        <v>-0.5</v>
      </c>
      <c r="I28">
        <f t="shared" si="1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4</v>
      </c>
    </row>
    <row r="29" spans="1:12">
      <c r="A29" s="64">
        <v>45586</v>
      </c>
      <c r="B29" s="54">
        <v>0.29166666666666669</v>
      </c>
      <c r="C29" s="54">
        <v>0.70833333333333337</v>
      </c>
      <c r="D29" s="54">
        <v>2.0833333333333332E-2</v>
      </c>
      <c r="E29" s="33" t="s">
        <v>74</v>
      </c>
      <c r="F29" s="4">
        <f>IF(OR(E29="Urlaub",E29="Feiertag",E29="Krank"),Übersicht!B5,(IF(A29&gt;0,(C29-B29)*24-(D29*24)," ")))</f>
        <v>9.5</v>
      </c>
      <c r="G29" s="12"/>
      <c r="I29">
        <f t="shared" si="1"/>
        <v>1</v>
      </c>
    </row>
    <row r="30" spans="1:12">
      <c r="A30" s="56">
        <v>45587</v>
      </c>
      <c r="B30" s="54">
        <v>0.29166666666666669</v>
      </c>
      <c r="C30" s="54">
        <v>0.66666666666666663</v>
      </c>
      <c r="D30" s="54">
        <v>2.0833333333333332E-2</v>
      </c>
      <c r="E30" s="33" t="s">
        <v>74</v>
      </c>
      <c r="F30" s="4">
        <f>IF(OR(E30="Urlaub",E30="Feiertag",E30="Krank"),Übersicht!B5,(IF(A30&gt;0,(C30-B30)*24-(D30*24)," ")))</f>
        <v>8.4999999999999982</v>
      </c>
      <c r="G30" s="12"/>
      <c r="I30">
        <f t="shared" si="1"/>
        <v>1</v>
      </c>
    </row>
    <row r="31" spans="1:12">
      <c r="A31" s="56">
        <v>45588</v>
      </c>
      <c r="B31" s="54">
        <v>0.29166666666666669</v>
      </c>
      <c r="C31" s="54">
        <v>0.70833333333333337</v>
      </c>
      <c r="D31" s="54">
        <v>2.0833333333333332E-2</v>
      </c>
      <c r="E31" s="33" t="s">
        <v>74</v>
      </c>
      <c r="F31" s="4">
        <f>IF(OR(E31="Urlaub",E31="Feiertag",E31="Krank"),Übersicht!B5,(IF(A31&gt;0,(C31-B31)*24-(D31*24)," ")))</f>
        <v>9.5</v>
      </c>
      <c r="G31" s="12"/>
      <c r="I31">
        <f t="shared" si="1"/>
        <v>1</v>
      </c>
    </row>
    <row r="32" spans="1:12">
      <c r="A32" s="56">
        <v>45588</v>
      </c>
      <c r="B32" s="54">
        <v>0.75</v>
      </c>
      <c r="C32" s="54">
        <v>0.79166666666666663</v>
      </c>
      <c r="D32" s="54"/>
      <c r="E32" s="33" t="s">
        <v>70</v>
      </c>
      <c r="F32" s="4">
        <f>IF(OR(E32="Urlaub",E32="Feiertag",E32="Krank"),Übersicht!B5,(IF(A32&gt;0,(C32-B32)*24-(D32*24)," ")))</f>
        <v>0.99999999999999911</v>
      </c>
      <c r="G32" s="12"/>
      <c r="I32">
        <f t="shared" si="1"/>
        <v>0</v>
      </c>
    </row>
    <row r="33" spans="1:12">
      <c r="A33" s="56">
        <v>45589</v>
      </c>
      <c r="B33" s="54">
        <v>0.29166666666666669</v>
      </c>
      <c r="C33" s="54">
        <v>0.66666666666666663</v>
      </c>
      <c r="D33" s="54">
        <v>2.0833333333333332E-2</v>
      </c>
      <c r="E33" s="33" t="s">
        <v>76</v>
      </c>
      <c r="F33" s="4">
        <f>IF(OR(E33="Urlaub",E33="Feiertag",E33="Krank"),Übersicht!B5,(IF(A33&gt;0,(C33-B33)*24-(D33*24)," ")))</f>
        <v>8.4999999999999982</v>
      </c>
      <c r="G33" s="12"/>
      <c r="I33">
        <f t="shared" si="1"/>
        <v>1</v>
      </c>
    </row>
    <row r="34" spans="1:12">
      <c r="A34" s="10">
        <v>45590</v>
      </c>
      <c r="B34" s="5"/>
      <c r="C34" s="5"/>
      <c r="D34" s="5"/>
      <c r="E34" s="11" t="s">
        <v>0</v>
      </c>
      <c r="F34" s="4">
        <f>IF(OR(E34="Urlaub",E34="Feiertag",E34="Krank"),Übersicht!B5,(IF(A34&gt;0,(C34-B34)*24-(D34*24)," ")))</f>
        <v>0</v>
      </c>
      <c r="I34">
        <f t="shared" si="1"/>
        <v>0</v>
      </c>
    </row>
    <row r="35" spans="1:12" ht="15" thickBot="1">
      <c r="A35" s="25">
        <v>45591</v>
      </c>
      <c r="B35" s="13">
        <v>0.375</v>
      </c>
      <c r="C35" s="13">
        <v>0.4375</v>
      </c>
      <c r="D35" s="13"/>
      <c r="E35" s="26" t="s">
        <v>70</v>
      </c>
      <c r="F35" s="4">
        <f>IF(OR(E35="Urlaub",E35="Feiertag",E35="Krank"),Übersicht!B5,(IF(A35&gt;0,(C35-B35)*24-(D35*24)," ")))</f>
        <v>1.5</v>
      </c>
      <c r="I35">
        <f t="shared" si="1"/>
        <v>0</v>
      </c>
    </row>
    <row r="36" spans="1:12" ht="15" thickBot="1">
      <c r="A36" s="65"/>
      <c r="B36" s="67"/>
      <c r="C36" s="67"/>
      <c r="D36" s="67"/>
      <c r="E36" s="68"/>
      <c r="F36" s="9">
        <f>SUM(F29:F35)</f>
        <v>38.5</v>
      </c>
      <c r="G36" s="38" cm="1">
        <f t="array" ref="G36">F36-(IF((SUM((FREQUENCY(TRUNC(A28:A36,),TRUNC(A28:A36,))&gt;0)*1)-(COUNT(A28:A36)&lt;99))&gt;Übersicht!B6,Übersicht!B6,(SUM((FREQUENCY(TRUNC(A28:A36,),TRUNC(A28:A36,))&gt;0)*1)-(COUNT(A28:A36)&lt;99)))*Übersicht!B5)</f>
        <v>-1.5</v>
      </c>
      <c r="I36">
        <f t="shared" si="1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64">
        <v>45593</v>
      </c>
      <c r="B37" s="54">
        <v>0.29166666666666669</v>
      </c>
      <c r="C37" s="54">
        <v>0.66666666666666663</v>
      </c>
      <c r="D37" s="54">
        <v>2.0833333333333332E-2</v>
      </c>
      <c r="E37" s="33" t="s">
        <v>75</v>
      </c>
      <c r="F37" s="34">
        <f>IF(OR(E37="Urlaub",E37="Feiertag",E37="Krank"),Übersicht!B5,(IF(A37&gt;0,(C37-B37)*24-(D37*24)," ")))</f>
        <v>8.4999999999999982</v>
      </c>
      <c r="I37">
        <f t="shared" si="1"/>
        <v>1</v>
      </c>
    </row>
    <row r="38" spans="1:12">
      <c r="A38" s="56">
        <v>45594</v>
      </c>
      <c r="B38" s="5"/>
      <c r="C38" s="54"/>
      <c r="D38" s="54"/>
      <c r="E38" s="33" t="s">
        <v>8</v>
      </c>
      <c r="F38" s="34">
        <f>IF(OR(E38="Urlaub",E38="Feiertag",E38="Krank"),Übersicht!B5,(IF(A38&gt;0,(C38-B38)*24-(D38*24)," ")))</f>
        <v>8</v>
      </c>
      <c r="I38">
        <f t="shared" si="1"/>
        <v>0</v>
      </c>
    </row>
    <row r="39" spans="1:12">
      <c r="A39" s="56">
        <v>45595</v>
      </c>
      <c r="B39" s="5"/>
      <c r="C39" s="54"/>
      <c r="D39" s="54"/>
      <c r="E39" s="33" t="s">
        <v>8</v>
      </c>
      <c r="F39" s="34">
        <f>IF(OR(E39="Urlaub",E39="Feiertag",E39="Krank"),Übersicht!B5,(IF(A39&gt;0,(C39-B39)*24-(D39*24)," ")))</f>
        <v>8</v>
      </c>
      <c r="I39">
        <f t="shared" si="1"/>
        <v>0</v>
      </c>
    </row>
    <row r="40" spans="1:12">
      <c r="A40" s="56">
        <v>45596</v>
      </c>
      <c r="B40" s="5"/>
      <c r="C40" s="54"/>
      <c r="D40" s="54"/>
      <c r="E40" s="33" t="s">
        <v>8</v>
      </c>
      <c r="F40" s="34">
        <f>IF(OR(E40="Urlaub",E40="Feiertag",E40="Krank"),Übersicht!B5,(IF(A40&gt;0,(C40-B40)*24-(D40*24)," ")))</f>
        <v>8</v>
      </c>
      <c r="I40">
        <f t="shared" si="1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1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1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1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32.5</v>
      </c>
      <c r="G44" s="38" cm="1">
        <f t="array" ref="G44">F44-(IF((SUM((FREQUENCY(TRUNC(A36:A44,),TRUNC(A36:A44,))&gt;0)*1)-(COUNT(A36:A44)&lt;99))&gt;Übersicht!B6,Übersicht!B6,(SUM((FREQUENCY(TRUNC(A36:A44,),TRUNC(A36:A44,))&gt;0)*1)-(COUNT(A36:A44)&lt;99)))*Übersicht!B5)</f>
        <v>0.5</v>
      </c>
      <c r="I44">
        <f t="shared" si="1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-82.25</v>
      </c>
      <c r="C47" s="39" t="s">
        <v>0</v>
      </c>
      <c r="D47" s="41"/>
      <c r="I47">
        <f>SUM(I2:I44)</f>
        <v>8</v>
      </c>
      <c r="J47">
        <f t="shared" ref="J47:L47" si="2">SUM(J2:J44)</f>
        <v>4</v>
      </c>
      <c r="K47">
        <f t="shared" si="2"/>
        <v>3</v>
      </c>
      <c r="L47">
        <f t="shared" si="2"/>
        <v>21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(September!B49)+(B48)</f>
        <v>14</v>
      </c>
      <c r="C49" s="39" t="s">
        <v>18</v>
      </c>
      <c r="D49" s="41"/>
    </row>
    <row r="50" spans="2:4" ht="15" thickBot="1">
      <c r="B50" s="48">
        <f>(COUNTIF(E1:E98,"Krank"))</f>
        <v>3</v>
      </c>
      <c r="C50" s="46" t="s">
        <v>8</v>
      </c>
      <c r="D50" s="47"/>
    </row>
  </sheetData>
  <pageMargins left="0.7" right="0.7" top="0.78740157499999996" bottom="0.78740157499999996" header="0.3" footer="0.3"/>
  <ignoredErrors>
    <ignoredError sqref="L11 G11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4BE96-748C-4121-B493-16738A2EFBC1}">
  <dimension ref="A1:L50"/>
  <sheetViews>
    <sheetView topLeftCell="A10" workbookViewId="0">
      <selection activeCell="G23" sqref="G23"/>
    </sheetView>
  </sheetViews>
  <sheetFormatPr baseColWidth="10" defaultRowHeight="14.5"/>
  <cols>
    <col min="5" max="5" width="18.179687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>
        <v>45597</v>
      </c>
      <c r="B2" s="2"/>
      <c r="C2" s="2"/>
      <c r="D2" s="2"/>
      <c r="E2" s="33" t="s">
        <v>21</v>
      </c>
      <c r="F2" s="34">
        <f>IF(OR(E2="Urlaub",E2="Feiertag",E2="Krank"),Übersicht!B5,(IF(A2&gt;0,(C2-B2)*24-(D2*24)," ")))</f>
        <v>8</v>
      </c>
      <c r="G2">
        <f>Oktober!B47</f>
        <v>-82.25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10"/>
      <c r="B4" s="5"/>
      <c r="C4" s="5"/>
      <c r="D4" s="5"/>
      <c r="E4" s="11"/>
      <c r="F4" s="34" t="str">
        <f>IF(OR(E4="Urlaub",E4="Feiertag",E4="Krank"),Übersicht!B5,(IF(A4&gt;0,(C4-B4)*24-(D4*24)," ")))</f>
        <v xml:space="preserve"> </v>
      </c>
      <c r="I4">
        <f t="shared" si="0"/>
        <v>0</v>
      </c>
    </row>
    <row r="5" spans="1:12">
      <c r="A5" s="10"/>
      <c r="B5" s="5"/>
      <c r="C5" s="5"/>
      <c r="D5" s="5"/>
      <c r="E5" s="11"/>
      <c r="F5" s="34" t="str">
        <f>IF(OR(E5="Urlaub",E5="Feiertag",E5="Krank"),Übersicht!B5,(IF(A5&gt;0,(C5-B5)*24-(D5*24)," ")))</f>
        <v xml:space="preserve"> </v>
      </c>
      <c r="I5">
        <f t="shared" si="0"/>
        <v>0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65"/>
      <c r="B11" s="70"/>
      <c r="C11" s="70"/>
      <c r="D11" s="74"/>
      <c r="E11" s="75"/>
      <c r="F11" s="9">
        <f>SUM(F2:F10)</f>
        <v>8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0</v>
      </c>
    </row>
    <row r="12" spans="1:12">
      <c r="A12" s="23">
        <v>45600</v>
      </c>
      <c r="B12" s="15"/>
      <c r="C12" s="15"/>
      <c r="D12" s="72"/>
      <c r="E12" s="8" t="s">
        <v>8</v>
      </c>
      <c r="F12" s="73">
        <f>IF(OR(E12="Urlaub",E12="Feiertag",E12="Krank"),Übersicht!B5,(IF(A12&gt;0,(C12-B12)*24-(D12*24)," ")))</f>
        <v>8</v>
      </c>
      <c r="I12">
        <f t="shared" si="0"/>
        <v>0</v>
      </c>
    </row>
    <row r="13" spans="1:12">
      <c r="A13" s="24">
        <v>45601</v>
      </c>
      <c r="B13" s="5"/>
      <c r="C13" s="5"/>
      <c r="D13" s="5"/>
      <c r="E13" s="11" t="s">
        <v>8</v>
      </c>
      <c r="F13" s="73">
        <f>IF(OR(E13="Urlaub",E13="Feiertag",E13="Krank"),Übersicht!B5,(IF(A13&gt;0,(C13-B13)*24-(D13*24)," ")))</f>
        <v>8</v>
      </c>
      <c r="G13" s="12"/>
      <c r="I13">
        <f t="shared" si="0"/>
        <v>0</v>
      </c>
    </row>
    <row r="14" spans="1:12">
      <c r="A14" s="24">
        <v>45602</v>
      </c>
      <c r="B14" s="5"/>
      <c r="C14" s="5"/>
      <c r="D14" s="5"/>
      <c r="E14" s="11" t="s">
        <v>8</v>
      </c>
      <c r="F14" s="73">
        <f>IF(OR(E14="Urlaub",E14="Feiertag",E14="Krank"),Übersicht!B5,(IF(A14&gt;0,(C14-B14)*24-(D14*24)," ")))</f>
        <v>8</v>
      </c>
      <c r="G14" s="12"/>
      <c r="I14">
        <f t="shared" si="0"/>
        <v>0</v>
      </c>
    </row>
    <row r="15" spans="1:12">
      <c r="A15" s="24">
        <v>45603</v>
      </c>
      <c r="B15" s="5"/>
      <c r="C15" s="5"/>
      <c r="D15" s="5"/>
      <c r="E15" s="11" t="s">
        <v>8</v>
      </c>
      <c r="F15" s="73">
        <f>IF(OR(E15="Urlaub",E15="Feiertag",E15="Krank"),Übersicht!B5,(IF(A15&gt;0,(C15-B15)*24-(D15*24)," ")))</f>
        <v>8</v>
      </c>
      <c r="G15" s="12"/>
      <c r="I15">
        <f t="shared" si="0"/>
        <v>0</v>
      </c>
    </row>
    <row r="16" spans="1:12">
      <c r="A16" s="24">
        <v>45604</v>
      </c>
      <c r="B16" s="5"/>
      <c r="C16" s="5"/>
      <c r="D16" s="5"/>
      <c r="E16" s="11" t="s">
        <v>8</v>
      </c>
      <c r="F16" s="73">
        <f>IF(OR(E16="Urlaub",E16="Feiertag",E16="Krank"),Übersicht!B5,(IF(A16&gt;0,(C16-B16)*24-(D16*24)," ")))</f>
        <v>8</v>
      </c>
      <c r="G16" s="12"/>
      <c r="I16">
        <f t="shared" si="0"/>
        <v>0</v>
      </c>
    </row>
    <row r="17" spans="1:12">
      <c r="A17" s="10"/>
      <c r="B17" s="5"/>
      <c r="C17" s="5"/>
      <c r="D17" s="5"/>
      <c r="E17" s="11"/>
      <c r="F17" s="73" t="str">
        <f>IF(OR(E17="Urlaub",E17="Feiertag",E17="Krank"),Übersicht!B5,(IF(A17&gt;0,(C17-B17)*24-(D17*24)," ")))</f>
        <v xml:space="preserve"> </v>
      </c>
      <c r="I17">
        <f t="shared" si="0"/>
        <v>0</v>
      </c>
    </row>
    <row r="18" spans="1:12" ht="15" thickBot="1">
      <c r="A18" s="25"/>
      <c r="B18" s="13"/>
      <c r="C18" s="13"/>
      <c r="D18" s="13"/>
      <c r="E18" s="14"/>
      <c r="F18" s="73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40</v>
      </c>
      <c r="G19" s="38" cm="1">
        <f t="array" ref="G19">F19-(IF((SUM((FREQUENCY(TRUNC(A11:A19,),TRUNC(A11:A19,))&gt;0)*1)-(COUNT(A11:A19)&lt;99))&gt;Übersicht!B6,Übersicht!B6,(SUM((FREQUENCY(TRUNC(A11:A19,),TRUNC(A11:A19,))&gt;0)*1)-(COUNT(A11:A19)&lt;99)))*Übersicht!B5)</f>
        <v>0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10"/>
      <c r="B21" s="5"/>
      <c r="C21" s="5"/>
      <c r="D21" s="5"/>
      <c r="E21" s="11"/>
      <c r="F21" s="4" t="str">
        <f>IF(OR(E21="Urlaub",E21="Feiertag",E21="Krank"),Übersicht!B5,(IF(A21&gt;0,(C21-B21)*24-(D21*24)," ")))</f>
        <v xml:space="preserve"> </v>
      </c>
      <c r="G21" s="12"/>
      <c r="I21">
        <f t="shared" si="0"/>
        <v>0</v>
      </c>
    </row>
    <row r="22" spans="1:12">
      <c r="A22" s="10"/>
      <c r="B22" s="5"/>
      <c r="C22" s="5"/>
      <c r="D22" s="5"/>
      <c r="E22" s="11"/>
      <c r="F22" s="4" t="str">
        <f>IF(OR(E22="Urlaub",E22="Feiertag",E22="Krank"),Übersicht!B5,(IF(A22&gt;0,(C22-B22)*24-(D22*24)," ")))</f>
        <v xml:space="preserve"> </v>
      </c>
      <c r="G22" s="12"/>
      <c r="I22">
        <f t="shared" si="0"/>
        <v>0</v>
      </c>
    </row>
    <row r="23" spans="1:12">
      <c r="A23" s="10"/>
      <c r="B23" s="5"/>
      <c r="C23" s="5"/>
      <c r="D23" s="5"/>
      <c r="E23" s="11"/>
      <c r="F23" s="4" t="str">
        <f>IF(OR(E23="Urlaub",E23="Feiertag",E23="Krank"),Übersicht!B5,(IF(A23&gt;0,(C23-B23)*24-(D23*24)," ")))</f>
        <v xml:space="preserve"> </v>
      </c>
      <c r="G23" s="12"/>
      <c r="I23">
        <f t="shared" si="0"/>
        <v>0</v>
      </c>
    </row>
    <row r="24" spans="1:12">
      <c r="A24" s="10"/>
      <c r="B24" s="5"/>
      <c r="C24" s="5"/>
      <c r="D24" s="5"/>
      <c r="E24" s="11"/>
      <c r="F24" s="4" t="str">
        <f>IF(OR(E24="Urlaub",E24="Feiertag",E24="Krank"),Übersicht!B5,(IF(A24&gt;0,(C24-B24)*24-(D24*24)," ")))</f>
        <v xml:space="preserve"> </v>
      </c>
      <c r="G24" s="12"/>
      <c r="I24">
        <f t="shared" si="0"/>
        <v>0</v>
      </c>
    </row>
    <row r="25" spans="1:12">
      <c r="A25" s="10"/>
      <c r="B25" s="5"/>
      <c r="C25" s="5"/>
      <c r="D25" s="5"/>
      <c r="E25" s="11"/>
      <c r="F25" s="4" t="str">
        <f>IF(OR(E25="Urlaub",E25="Feiertag",E25="Krank"),Übersicht!B5,(IF(A25&gt;0,(C25-B25)*24-(D25*24)," ")))</f>
        <v xml:space="preserve"> 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0</v>
      </c>
      <c r="G28" s="38" cm="1">
        <f t="array" ref="G28">F28-(IF((SUM((FREQUENCY(TRUNC(A19:A28,),TRUNC(A19:A28,))&gt;0)*1)-(COUNT(A19:A28)&lt;99))&gt;Übersicht!B6,Übersicht!B6,(SUM((FREQUENCY(TRUNC(A19:A28,),TRUNC(A19:A28,))&gt;0)*1)-(COUNT(A19:A28)&lt;99)))*Übersicht!B5)</f>
        <v>0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0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10"/>
      <c r="B30" s="5"/>
      <c r="C30" s="5"/>
      <c r="D30" s="5"/>
      <c r="E30" s="11"/>
      <c r="F30" s="4" t="str">
        <f>IF(OR(E30="Urlaub",E30="Feiertag",E30="Krank"),Übersicht!B5,(IF(A30&gt;0,(C30-B30)*24-(D30*24)," ")))</f>
        <v xml:space="preserve"> </v>
      </c>
      <c r="G30" s="12"/>
      <c r="I30">
        <f t="shared" si="0"/>
        <v>0</v>
      </c>
    </row>
    <row r="31" spans="1:12">
      <c r="A31" s="10"/>
      <c r="B31" s="5"/>
      <c r="C31" s="5"/>
      <c r="D31" s="5"/>
      <c r="E31" s="11"/>
      <c r="F31" s="4" t="str">
        <f>IF(OR(E31="Urlaub",E31="Feiertag",E31="Krank"),Übersicht!B5,(IF(A31&gt;0,(C31-B31)*24-(D31*24)," ")))</f>
        <v xml:space="preserve"> </v>
      </c>
      <c r="G31" s="12"/>
      <c r="I31">
        <f t="shared" si="0"/>
        <v>0</v>
      </c>
    </row>
    <row r="32" spans="1:12">
      <c r="A32" s="10"/>
      <c r="B32" s="5"/>
      <c r="C32" s="5"/>
      <c r="D32" s="5"/>
      <c r="E32" s="11"/>
      <c r="F32" s="4" t="str">
        <f>IF(OR(E32="Urlaub",E32="Feiertag",E32="Krank"),Übersicht!B5,(IF(A32&gt;0,(C32-B32)*24-(D32*24)," ")))</f>
        <v xml:space="preserve"> </v>
      </c>
      <c r="G32" s="12"/>
      <c r="I32">
        <f t="shared" si="0"/>
        <v>0</v>
      </c>
    </row>
    <row r="33" spans="1:12">
      <c r="A33" s="10"/>
      <c r="B33" s="5"/>
      <c r="C33" s="5"/>
      <c r="D33" s="5"/>
      <c r="E33" s="11"/>
      <c r="F33" s="4" t="str">
        <f>IF(OR(E33="Urlaub",E33="Feiertag",E33="Krank"),Übersicht!B5,(IF(A33&gt;0,(C33-B33)*24-(D33*24)," ")))</f>
        <v xml:space="preserve"> </v>
      </c>
      <c r="G33" s="12"/>
      <c r="I33">
        <f t="shared" si="0"/>
        <v>0</v>
      </c>
    </row>
    <row r="34" spans="1:12">
      <c r="A34" s="10"/>
      <c r="B34" s="5"/>
      <c r="C34" s="5"/>
      <c r="D34" s="5"/>
      <c r="E34" s="11"/>
      <c r="F34" s="4" t="str">
        <f>IF(OR(E34="Urlaub",E34="Feiertag",E34="Krank"),Übersicht!B5,(IF(A34&gt;0,(C34-B34)*24-(D34*24)," ")))</f>
        <v xml:space="preserve"> </v>
      </c>
      <c r="I34">
        <f t="shared" si="0"/>
        <v>0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0</v>
      </c>
      <c r="G36" s="38" cm="1">
        <f t="array" ref="G36">F36-(IF((SUM((FREQUENCY(TRUNC(A28:A36,),TRUNC(A28:A36,))&gt;0)*1)-(COUNT(A28:A36)&lt;99))&gt;Übersicht!B6,Übersicht!B6,(SUM((FREQUENCY(TRUNC(A28:A36,),TRUNC(A28:A36,))&gt;0)*1)-(COUNT(A28:A36)&lt;99)))*Übersicht!B5)</f>
        <v>0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0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24"/>
      <c r="B38" s="5"/>
      <c r="C38" s="5"/>
      <c r="D38" s="5"/>
      <c r="E38" s="11"/>
      <c r="F38" s="34" t="str">
        <f>IF(OR(E38="Urlaub",E38="Feiertag",E38="Krank"),Übersicht!B5,(IF(A38&gt;0,(C38-B38)*24-(D38*24)," ")))</f>
        <v xml:space="preserve"> </v>
      </c>
      <c r="I38">
        <f t="shared" si="0"/>
        <v>0</v>
      </c>
    </row>
    <row r="39" spans="1:12">
      <c r="A39" s="24"/>
      <c r="B39" s="5"/>
      <c r="C39" s="5"/>
      <c r="D39" s="5"/>
      <c r="E39" s="11"/>
      <c r="F39" s="34" t="str">
        <f>IF(OR(E39="Urlaub",E39="Feiertag",E39="Krank"),Übersicht!B5,(IF(A39&gt;0,(C39-B39)*24-(D39*24)," ")))</f>
        <v xml:space="preserve"> </v>
      </c>
      <c r="I39">
        <f t="shared" si="0"/>
        <v>0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0</v>
      </c>
      <c r="G44" s="38" cm="1">
        <f t="array" ref="G44">F44-(IF((SUM((FREQUENCY(TRUNC(A36:A44,),TRUNC(A36:A44,))&gt;0)*1)-(COUNT(A36:A44)&lt;99))&gt;Übersicht!B6,Übersicht!B6,(SUM((FREQUENCY(TRUNC(A36:A44,),TRUNC(A36:A44,))&gt;0)*1)-(COUNT(A36:A44)&lt;99)))*Übersicht!B5)</f>
        <v>0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0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-82.25</v>
      </c>
      <c r="C47" s="39" t="s">
        <v>0</v>
      </c>
      <c r="D47" s="41"/>
      <c r="I47">
        <f>SUM(I2:I44)</f>
        <v>0</v>
      </c>
      <c r="J47">
        <f t="shared" ref="J47:L47" si="1">SUM(J2:J44)</f>
        <v>0</v>
      </c>
      <c r="K47">
        <f t="shared" si="1"/>
        <v>0</v>
      </c>
      <c r="L47">
        <f t="shared" si="1"/>
        <v>5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(Oktober!B49)+(B48)</f>
        <v>14</v>
      </c>
      <c r="C49" s="39" t="s">
        <v>18</v>
      </c>
      <c r="D49" s="41"/>
    </row>
    <row r="50" spans="2:4" ht="15" thickBot="1">
      <c r="B50" s="48">
        <f>(COUNTIF(E1:E98,"Krank"))</f>
        <v>5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B3392-C99F-496D-86EF-8989A8958B79}">
  <dimension ref="A1:N50"/>
  <sheetViews>
    <sheetView topLeftCell="A18" workbookViewId="0">
      <selection activeCell="G36" sqref="G36"/>
    </sheetView>
  </sheetViews>
  <sheetFormatPr baseColWidth="10" defaultRowHeight="14.5"/>
  <cols>
    <col min="5" max="5" width="22.1796875" customWidth="1"/>
    <col min="7" max="7" width="14.1796875" customWidth="1"/>
    <col min="9" max="9" width="24" customWidth="1"/>
    <col min="11" max="11" width="13.54296875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>
        <v>45628</v>
      </c>
      <c r="B2" s="2"/>
      <c r="C2" s="2"/>
      <c r="D2" s="2"/>
      <c r="E2" s="33"/>
      <c r="F2" s="34">
        <f>IF(AND(A2=Übersicht!$B$17,E2="Urlaub"),Übersicht!$B$5/2,IF(AND(A2=Übersicht!$B$17+7,E2="Urlaub"),Übersicht!$B$5/2,IF(AND(A2&lt;&gt;Übersicht!$B$17,E2="Urlaub"),Übersicht!$B$5,IF(AND(A2&lt;&gt;Übersicht!$B$17+7,E2="Urlaub"),Übersicht!$B$5,IF(A2&gt;0,(C2-B2)*24-(D2*24)," ")))))</f>
        <v>0</v>
      </c>
      <c r="G2">
        <f>November!B47</f>
        <v>-82.25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32">
        <v>45629</v>
      </c>
      <c r="B3" s="3"/>
      <c r="C3" s="3"/>
      <c r="D3" s="3"/>
      <c r="E3" s="11"/>
      <c r="F3" s="34">
        <f>IF(AND(A3=Übersicht!$B$17,E3="Urlaub"),Übersicht!$B$5/2,IF(AND(A3=Übersicht!$B$17+7,E3="Urlaub"),Übersicht!$B$5/2,IF(AND(A3&lt;&gt;Übersicht!$B$17,E3="Urlaub"),Übersicht!$B$5,IF(AND(A3&lt;&gt;Übersicht!$B$17+7,E3="Urlaub"),Übersicht!$B$5,IF(A3&gt;0,(C3-B3)*24-(D3*24)," ")))))</f>
        <v>0</v>
      </c>
      <c r="I3">
        <f t="shared" si="0"/>
        <v>0</v>
      </c>
    </row>
    <row r="4" spans="1:12">
      <c r="A4" s="32">
        <v>45630</v>
      </c>
      <c r="B4" s="5"/>
      <c r="C4" s="5"/>
      <c r="D4" s="5"/>
      <c r="E4" s="11"/>
      <c r="F4" s="34">
        <f>IF(AND(A4=Übersicht!$B$17,E4="Urlaub"),Übersicht!$B$5/2,IF(AND(A4=Übersicht!$B$17+7,E4="Urlaub"),Übersicht!$B$5/2,IF(AND(A4&lt;&gt;Übersicht!$B$17,E4="Urlaub"),Übersicht!$B$5,IF(AND(A4&lt;&gt;Übersicht!$B$17+7,E4="Urlaub"),Übersicht!$B$5,IF(A4&gt;0,(C4-B4)*24-(D4*24)," ")))))</f>
        <v>0</v>
      </c>
      <c r="I4">
        <f t="shared" si="0"/>
        <v>0</v>
      </c>
    </row>
    <row r="5" spans="1:12">
      <c r="A5" s="32">
        <v>45631</v>
      </c>
      <c r="B5" s="5"/>
      <c r="C5" s="5"/>
      <c r="D5" s="5"/>
      <c r="E5" s="11"/>
      <c r="F5" s="34">
        <f>IF(AND(A5=Übersicht!$B$17,E5="Urlaub"),Übersicht!$B$5/2,IF(AND(A5=Übersicht!$B$17+7,E5="Urlaub"),Übersicht!$B$5/2,IF(AND(A5&lt;&gt;Übersicht!$B$17,E5="Urlaub"),Übersicht!$B$5,IF(AND(A5&lt;&gt;Übersicht!$B$17+7,E5="Urlaub"),Übersicht!$B$5,IF(A5&gt;0,(C5-B5)*24-(D5*24)," ")))))</f>
        <v>0</v>
      </c>
      <c r="I5">
        <f t="shared" si="0"/>
        <v>0</v>
      </c>
    </row>
    <row r="6" spans="1:12">
      <c r="A6" s="32">
        <v>45632</v>
      </c>
      <c r="B6" s="5"/>
      <c r="C6" s="5"/>
      <c r="D6" s="5"/>
      <c r="E6" s="11"/>
      <c r="F6" s="34">
        <f>IF(AND(A6=Übersicht!$B$17,E6="Urlaub"),Übersicht!$B$5/2,IF(AND(A6=Übersicht!$B$17+7,E6="Urlaub"),Übersicht!$B$5/2,IF(AND(A6&lt;&gt;Übersicht!$B$17,E6="Urlaub"),Übersicht!$B$5,IF(AND(A6&lt;&gt;Übersicht!$B$17+7,E6="Urlaub"),Übersicht!$B$5,IF(A6&gt;0,(C6-B6)*24-(D6*24)," ")))))</f>
        <v>0</v>
      </c>
      <c r="I6">
        <f t="shared" si="0"/>
        <v>0</v>
      </c>
    </row>
    <row r="7" spans="1:12">
      <c r="A7" s="32"/>
      <c r="B7" s="5"/>
      <c r="C7" s="5"/>
      <c r="D7" s="5"/>
      <c r="E7" s="11"/>
      <c r="F7" s="34" t="str">
        <f>IF(AND(A7=Übersicht!$B$17,E7="Urlaub"),Übersicht!$B$5/2,IF(AND(A7=Übersicht!$B$17+7,E7="Urlaub"),Übersicht!$B$5/2,IF(AND(A7&lt;&gt;Übersicht!$B$17,E7="Urlaub"),Übersicht!$B$5,IF(AND(A7&lt;&gt;Übersicht!$B$17+7,E7="Urlaub"),Übersicht!$B$5,IF(A7&gt;0,(C7-B7)*24-(D7*24)," ")))))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IF(AND(A8=Übersicht!$B$17,E8="Urlaub"),Übersicht!$B$5/2,IF(AND(A8=Übersicht!$B$17+7,E8="Urlaub"),Übersicht!$B$5/2,IF(AND(A8&lt;&gt;Übersicht!$B$17,E8="Urlaub"),Übersicht!$B$5,IF(AND(A8&lt;&gt;Übersicht!$B$17+7,E8="Urlaub"),Übersicht!$B$5,IF(A8&gt;0,(C8-B8)*24-(D8*24)," ")))))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IF(AND(A9=Übersicht!$B$17,E9="Urlaub"),Übersicht!$B$5/2,IF(AND(A9=Übersicht!$B$17+7,E9="Urlaub"),Übersicht!$B$5/2,IF(AND(A9&lt;&gt;Übersicht!$B$17,E9="Urlaub"),Übersicht!$B$5,IF(AND(A9&lt;&gt;Übersicht!$B$17+7,E9="Urlaub"),Übersicht!$B$5,IF(A9&gt;0,(C9-B9)*24-(D9*24)," ")))))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AND(A10=Übersicht!$B$17,E10="Urlaub"),Übersicht!$B$5/2,IF(AND(A10=Übersicht!$B$17+7,E10="Urlaub"),Übersicht!$B$5/2,IF(AND(A10&lt;&gt;Übersicht!$B$17,E10="Urlaub"),Übersicht!$B$5,IF(AND(A10&lt;&gt;Übersicht!$B$17+7,E10="Urlaub"),Übersicht!$B$5,IF(A10&gt;0,(C10-B10)*24-(D10*24)," ")))))</f>
        <v xml:space="preserve"> </v>
      </c>
      <c r="H10" s="6"/>
      <c r="I10">
        <f t="shared" si="0"/>
        <v>0</v>
      </c>
    </row>
    <row r="11" spans="1:12" ht="15" thickBot="1">
      <c r="A11" s="65"/>
      <c r="B11" s="29"/>
      <c r="C11" s="29"/>
      <c r="D11" s="29"/>
      <c r="E11" s="28"/>
      <c r="F11" s="9">
        <f>SUM(F2:F10)</f>
        <v>0</v>
      </c>
      <c r="G11" s="38" cm="1">
        <f t="array" ref="G11">F11-((IF((SUM((FREQUENCY(TRUNC(A2:A11,),TRUNC(A2:A11,))&gt;0)*1)-(COUNT(A2:A11)&lt;99))&gt;Übersicht!$B$6,Übersicht!$B$6,(SUM((FREQUENCY(TRUNC(A2:A11,),TRUNC(A2:A11,))&gt;0)*1)-(COUNT(A2:A11)&lt;99)))*Übersicht!$B$5-(IF(SUM(COUNTIF(A2:A11,Übersicht!$B$17)+COUNTIF(A2:A11,Übersicht!$B$17+7))=1,Übersicht!$B$5/2,0))))</f>
        <v>-40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8">
        <v>45635</v>
      </c>
      <c r="B12" s="76"/>
      <c r="C12" s="15"/>
      <c r="D12" s="15"/>
      <c r="E12" s="8"/>
      <c r="F12" s="34">
        <f>IF(AND(A12=Übersicht!$B$17,E12="Urlaub"),Übersicht!$B$5/2,IF(AND(A12=Übersicht!$B$17+7,E12="Urlaub"),Übersicht!$B$5/2,IF(AND(A12&lt;&gt;Übersicht!$B$17,E12="Urlaub"),Übersicht!$B$5,IF(AND(A12&lt;&gt;Übersicht!$B$17+7,E12="Urlaub"),Übersicht!$B$5,IF(A12&gt;0,(C12-B12)*24-(D12*24)," ")))))</f>
        <v>0</v>
      </c>
      <c r="I12">
        <f t="shared" si="0"/>
        <v>0</v>
      </c>
    </row>
    <row r="13" spans="1:12">
      <c r="A13" s="78">
        <v>45636</v>
      </c>
      <c r="B13" s="77"/>
      <c r="C13" s="5"/>
      <c r="D13" s="5"/>
      <c r="E13" s="11"/>
      <c r="F13" s="34">
        <f>IF(AND(A13=Übersicht!$B$17,E13="Urlaub"),Übersicht!$B$5/2,IF(AND(A13=Übersicht!$B$17+7,E13="Urlaub"),Übersicht!$B$5/2,IF(AND(A13&lt;&gt;Übersicht!$B$17,E13="Urlaub"),Übersicht!$B$5,IF(AND(A13&lt;&gt;Übersicht!$B$17+7,E13="Urlaub"),Übersicht!$B$5,IF(A13&gt;0,(C13-B13)*24-(D13*24)," ")))))</f>
        <v>0</v>
      </c>
      <c r="G13" s="12"/>
      <c r="I13">
        <f t="shared" si="0"/>
        <v>0</v>
      </c>
    </row>
    <row r="14" spans="1:12">
      <c r="A14" s="78">
        <v>45637</v>
      </c>
      <c r="B14" s="77"/>
      <c r="C14" s="5"/>
      <c r="D14" s="5"/>
      <c r="E14" s="11"/>
      <c r="F14" s="34">
        <f>IF(AND(A14=Übersicht!$B$17,E14="Urlaub"),Übersicht!$B$5/2,IF(AND(A14=Übersicht!$B$17+7,E14="Urlaub"),Übersicht!$B$5/2,IF(AND(A14&lt;&gt;Übersicht!$B$17,E14="Urlaub"),Übersicht!$B$5,IF(AND(A14&lt;&gt;Übersicht!$B$17+7,E14="Urlaub"),Übersicht!$B$5,IF(A14&gt;0,(C14-B14)*24-(D14*24)," ")))))</f>
        <v>0</v>
      </c>
      <c r="G14" s="12"/>
      <c r="I14">
        <f t="shared" si="0"/>
        <v>0</v>
      </c>
    </row>
    <row r="15" spans="1:12">
      <c r="A15" s="78">
        <v>45638</v>
      </c>
      <c r="B15" s="77"/>
      <c r="C15" s="5"/>
      <c r="D15" s="5"/>
      <c r="E15" s="11"/>
      <c r="F15" s="34">
        <f>IF(AND(A15=Übersicht!$B$17,E15="Urlaub"),Übersicht!$B$5/2,IF(AND(A15=Übersicht!$B$17+7,E15="Urlaub"),Übersicht!$B$5/2,IF(AND(A15&lt;&gt;Übersicht!$B$17,E15="Urlaub"),Übersicht!$B$5,IF(AND(A15&lt;&gt;Übersicht!$B$17+7,E15="Urlaub"),Übersicht!$B$5,IF(A15&gt;0,(C15-B15)*24-(D15*24)," ")))))</f>
        <v>0</v>
      </c>
      <c r="G15" s="12"/>
      <c r="I15">
        <f t="shared" si="0"/>
        <v>0</v>
      </c>
    </row>
    <row r="16" spans="1:12">
      <c r="A16" s="78">
        <v>45639</v>
      </c>
      <c r="B16" s="77"/>
      <c r="C16" s="5"/>
      <c r="D16" s="5"/>
      <c r="E16" s="11"/>
      <c r="F16" s="34">
        <f>IF(AND(A16=Übersicht!$B$17,E16="Urlaub"),Übersicht!$B$5/2,IF(AND(A16=Übersicht!$B$17+7,E16="Urlaub"),Übersicht!$B$5/2,IF(AND(A16&lt;&gt;Übersicht!$B$17,E16="Urlaub"),Übersicht!$B$5,IF(AND(A16&lt;&gt;Übersicht!$B$17+7,E16="Urlaub"),Übersicht!$B$5,IF(A16&gt;0,(C16-B16)*24-(D16*24)," ")))))</f>
        <v>0</v>
      </c>
      <c r="G16" s="12"/>
      <c r="I16">
        <f t="shared" si="0"/>
        <v>0</v>
      </c>
    </row>
    <row r="17" spans="1:12">
      <c r="A17" s="32"/>
      <c r="B17" s="5"/>
      <c r="C17" s="5"/>
      <c r="D17" s="5"/>
      <c r="E17" s="11"/>
      <c r="F17" s="34" t="str">
        <f>IF(AND(A17=Übersicht!$B$17,E17="Urlaub"),Übersicht!$B$5/2,IF(AND(A17=Übersicht!$B$17+7,E17="Urlaub"),Übersicht!$B$5/2,IF(AND(A17&lt;&gt;Übersicht!$B$17,E17="Urlaub"),Übersicht!$B$5,IF(AND(A17&lt;&gt;Übersicht!$B$17+7,E17="Urlaub"),Übersicht!$B$5,IF(A17&gt;0,(C17-B17)*24-(D17*24)," ")))))</f>
        <v xml:space="preserve"> </v>
      </c>
      <c r="I17">
        <f t="shared" si="0"/>
        <v>0</v>
      </c>
    </row>
    <row r="18" spans="1:12" ht="15" thickBot="1">
      <c r="A18" s="25"/>
      <c r="B18" s="13"/>
      <c r="C18" s="13"/>
      <c r="D18" s="13"/>
      <c r="E18" s="14"/>
      <c r="F18" s="34" t="str">
        <f>IF(AND(A18=Übersicht!$B$17,E18="Urlaub"),Übersicht!$B$5/2,IF(AND(A18=Übersicht!$B$17+7,E18="Urlaub"),Übersicht!$B$5/2,IF(AND(A18&lt;&gt;Übersicht!$B$17,E18="Urlaub"),Übersicht!$B$5,IF(AND(A18&lt;&gt;Übersicht!$B$17+7,E18="Urlaub"),Übersicht!$B$5,IF(A18&gt;0,(C18-B18)*24-(D18*24)," ")))))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0</v>
      </c>
      <c r="G19" s="38" cm="1">
        <f t="array" ref="G19">F19-((IF((SUM((FREQUENCY(TRUNC(A11:A19,),TRUNC(A11:A19,))&gt;0)*1)-(COUNT(A11:A19)&lt;99))&gt;Übersicht!$B$6,Übersicht!$B$6,(SUM((FREQUENCY(TRUNC(A11:A19,),TRUNC(A11:A19,))&gt;0)*1)-(COUNT(A11:A19)&lt;99)))*Übersicht!$B$5-(IF(SUM(COUNTIF(A11:A19,Übersicht!$B$17)+COUNTIF(A11:A19,Übersicht!$B$17+7))=1,Übersicht!$B$5/2,0))))</f>
        <v>-40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>
        <v>45642</v>
      </c>
      <c r="B20" s="15"/>
      <c r="C20" s="15"/>
      <c r="D20" s="15"/>
      <c r="E20" s="8"/>
      <c r="F20" s="34">
        <f>IF(AND(A20=Übersicht!$B$17,E20="Urlaub"),Übersicht!$B$5/2,IF(AND(A20=Übersicht!$B$17+7,E20="Urlaub"),Übersicht!$B$5/2,IF(AND(A20&lt;&gt;Übersicht!$B$17,E20="Urlaub"),Übersicht!$B$5,IF(AND(A20&lt;&gt;Übersicht!$B$17+7,E20="Urlaub"),Übersicht!$B$5,IF(A20&gt;0,(C20-B20)*24-(D20*24)," ")))))</f>
        <v>0</v>
      </c>
      <c r="I20">
        <f t="shared" si="0"/>
        <v>0</v>
      </c>
    </row>
    <row r="21" spans="1:12">
      <c r="A21" s="10">
        <v>45643</v>
      </c>
      <c r="B21" s="5"/>
      <c r="C21" s="5"/>
      <c r="D21" s="5"/>
      <c r="E21" s="11"/>
      <c r="F21" s="34">
        <f>IF(AND(A21=Übersicht!$B$17,E21="Urlaub"),Übersicht!$B$5/2,IF(AND(A21=Übersicht!$B$17+7,E21="Urlaub"),Übersicht!$B$5/2,IF(AND(A21&lt;&gt;Übersicht!$B$17,E21="Urlaub"),Übersicht!$B$5,IF(AND(A21&lt;&gt;Übersicht!$B$17+7,E21="Urlaub"),Übersicht!$B$5,IF(A21&gt;0,(C21-B21)*24-(D21*24)," ")))))</f>
        <v>0</v>
      </c>
      <c r="G21" s="12"/>
      <c r="I21">
        <f t="shared" si="0"/>
        <v>0</v>
      </c>
    </row>
    <row r="22" spans="1:12">
      <c r="A22" s="10">
        <v>45644</v>
      </c>
      <c r="B22" s="5"/>
      <c r="C22" s="5"/>
      <c r="D22" s="5"/>
      <c r="E22" s="11"/>
      <c r="F22" s="34">
        <f>IF(AND(A22=Übersicht!$B$17,E22="Urlaub"),Übersicht!$B$5/2,IF(AND(A22=Übersicht!$B$17+7,E22="Urlaub"),Übersicht!$B$5/2,IF(AND(A22&lt;&gt;Übersicht!$B$17,E22="Urlaub"),Übersicht!$B$5,IF(AND(A22&lt;&gt;Übersicht!$B$17+7,E22="Urlaub"),Übersicht!$B$5,IF(A22&gt;0,(C22-B22)*24-(D22*24)," ")))))</f>
        <v>0</v>
      </c>
      <c r="G22" s="12"/>
      <c r="I22">
        <f t="shared" si="0"/>
        <v>0</v>
      </c>
    </row>
    <row r="23" spans="1:12">
      <c r="A23" s="10">
        <v>45645</v>
      </c>
      <c r="B23" s="5"/>
      <c r="C23" s="5"/>
      <c r="D23" s="5"/>
      <c r="E23" s="11"/>
      <c r="F23" s="34">
        <f>IF(AND(A23=Übersicht!$B$17,E23="Urlaub"),Übersicht!$B$5/2,IF(AND(A23=Übersicht!$B$17+7,E23="Urlaub"),Übersicht!$B$5/2,IF(AND(A23&lt;&gt;Übersicht!$B$17,E23="Urlaub"),Übersicht!$B$5,IF(AND(A23&lt;&gt;Übersicht!$B$17+7,E23="Urlaub"),Übersicht!$B$5,IF(A23&gt;0,(C23-B23)*24-(D23*24)," ")))))</f>
        <v>0</v>
      </c>
      <c r="G23" s="12"/>
      <c r="I23">
        <f t="shared" si="0"/>
        <v>0</v>
      </c>
    </row>
    <row r="24" spans="1:12">
      <c r="A24" s="10">
        <v>45646</v>
      </c>
      <c r="B24" s="5"/>
      <c r="C24" s="5"/>
      <c r="D24" s="5"/>
      <c r="E24" s="11"/>
      <c r="F24" s="34">
        <f>IF(AND(A24=Übersicht!$B$17,E24="Urlaub"),Übersicht!$B$5/2,IF(AND(A24=Übersicht!$B$17+7,E24="Urlaub"),Übersicht!$B$5/2,IF(AND(A24&lt;&gt;Übersicht!$B$17,E24="Urlaub"),Übersicht!$B$5,IF(AND(A24&lt;&gt;Übersicht!$B$17+7,E24="Urlaub"),Übersicht!$B$5,IF(A24&gt;0,(C24-B24)*24-(D24*24)," ")))))</f>
        <v>0</v>
      </c>
      <c r="G24" s="12"/>
      <c r="I24">
        <f t="shared" si="0"/>
        <v>0</v>
      </c>
    </row>
    <row r="25" spans="1:12">
      <c r="A25" s="10"/>
      <c r="B25" s="5"/>
      <c r="C25" s="5"/>
      <c r="D25" s="5"/>
      <c r="E25" s="11"/>
      <c r="F25" s="34" t="str">
        <f>IF(AND(A25=Übersicht!$B$17,E25="Urlaub"),Übersicht!$B$5/2,IF(AND(A25=Übersicht!$B$17+7,E25="Urlaub"),Übersicht!$B$5/2,IF(AND(A25&lt;&gt;Übersicht!$B$17,E25="Urlaub"),Übersicht!$B$5,IF(AND(A25&lt;&gt;Übersicht!$B$17+7,E25="Urlaub"),Übersicht!$B$5,IF(A25&gt;0,(C25-B25)*24-(D25*24)," ")))))</f>
        <v xml:space="preserve"> 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34" t="str">
        <f>IF(AND(A26=Übersicht!$B$17,E26="Urlaub"),Übersicht!$B$5/2,IF(AND(A26=Übersicht!$B$17+7,E26="Urlaub"),Übersicht!$B$5/2,IF(AND(A26&lt;&gt;Übersicht!$B$17,E26="Urlaub"),Übersicht!$B$5,IF(AND(A26&lt;&gt;Übersicht!$B$17+7,E26="Urlaub"),Übersicht!$B$5,IF(A26&gt;0,(C26-B26)*24-(D26*24)," ")))))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34" t="str">
        <f>IF(AND(A27=Übersicht!$B$17,E27="Urlaub"),Übersicht!$B$5/2,IF(AND(A27=Übersicht!$B$17+7,E27="Urlaub"),Übersicht!$B$5/2,IF(AND(A27&lt;&gt;Übersicht!$B$17,E27="Urlaub"),Übersicht!$B$5,IF(AND(A27&lt;&gt;Übersicht!$B$17+7,E27="Urlaub"),Übersicht!$B$5,IF(A27&gt;0,(C27-B27)*24-(D27*24)," ")))))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0</v>
      </c>
      <c r="G28" s="38" cm="1">
        <f t="array" ref="G28">F28-((IF((SUM((FREQUENCY(TRUNC(A19:A28,),TRUNC(A19:A28,))&gt;0)*1)-(COUNT(A19:A28)&lt;99))&gt;Übersicht!$B$6,Übersicht!$B$6,(SUM((FREQUENCY(TRUNC(A19:A28,),TRUNC(A19:A28,))&gt;0)*1)-(COUNT(A19:A28)&lt;99)))*Übersicht!$B$5-(IF(SUM(COUNTIF(A19:A28,Übersicht!$B$17)+COUNTIF(A19:A28,Übersicht!$B$17+7))=1,Übersicht!$B$5/2,0))))</f>
        <v>-40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4</v>
      </c>
    </row>
    <row r="29" spans="1:12">
      <c r="A29" s="7">
        <v>45649</v>
      </c>
      <c r="B29" s="15"/>
      <c r="C29" s="15"/>
      <c r="D29" s="15"/>
      <c r="E29" s="8" t="s">
        <v>22</v>
      </c>
      <c r="F29" s="34">
        <f>IF(AND(A29=Übersicht!$B$17,E29="Urlaub"),Übersicht!$B$5/2,IF(AND(A29=Übersicht!$B$17+7,E29="Urlaub"),Übersicht!$B$5/2,IF(AND(A29&lt;&gt;Übersicht!$B$17,E29="Urlaub"),Übersicht!$B$5,IF(AND(A29&lt;&gt;Übersicht!$B$17+7,E29="Urlaub"),Übersicht!$B$5,IF(A29&gt;0,(C29-B29)*24-(D29*24)," ")))))</f>
        <v>8</v>
      </c>
      <c r="G29" s="12"/>
      <c r="I29">
        <f t="shared" si="0"/>
        <v>0</v>
      </c>
    </row>
    <row r="30" spans="1:12">
      <c r="A30" s="10">
        <v>45650</v>
      </c>
      <c r="B30" s="5"/>
      <c r="C30" s="5"/>
      <c r="D30" s="5"/>
      <c r="E30" s="11" t="s">
        <v>22</v>
      </c>
      <c r="F30" s="34">
        <f xml:space="preserve"> IF(AND(A30=Übersicht!$B$17,E30="Urlaub"),Übersicht!$B$5/2,IF(AND(A30=Übersicht!$B$17+7,E30="Urlaub"),Übersicht!$B$5/2,IF(A30&gt;0,(C30-B30)*24-(D30*24)," ")))</f>
        <v>4</v>
      </c>
      <c r="G30" s="12"/>
      <c r="I30">
        <f t="shared" si="0"/>
        <v>0</v>
      </c>
    </row>
    <row r="31" spans="1:12">
      <c r="A31" s="10">
        <v>45651</v>
      </c>
      <c r="B31" s="5"/>
      <c r="C31" s="5"/>
      <c r="D31" s="5"/>
      <c r="E31" s="11" t="s">
        <v>22</v>
      </c>
      <c r="F31" s="34">
        <f>IF(AND(A31=Übersicht!$B$17,E31="Urlaub"),Übersicht!$B$5/2,IF(AND(A31=Übersicht!$B$17+7,E31="Urlaub"),Übersicht!$B$5/2,IF(AND(A31&lt;&gt;Übersicht!$B$17,E31="Urlaub"),Übersicht!$B$5,IF(AND(A31&lt;&gt;Übersicht!$B$17+7,E31="Urlaub"),Übersicht!$B$5,IF(A31&gt;0,(C31-B31)*24-(D31*24)," ")))))</f>
        <v>8</v>
      </c>
      <c r="G31" s="12"/>
      <c r="I31">
        <f t="shared" si="0"/>
        <v>0</v>
      </c>
    </row>
    <row r="32" spans="1:12">
      <c r="A32" s="10">
        <v>45652</v>
      </c>
      <c r="B32" s="5"/>
      <c r="C32" s="5"/>
      <c r="D32" s="5"/>
      <c r="E32" s="11" t="s">
        <v>22</v>
      </c>
      <c r="F32" s="34">
        <f>IF(AND(A32=Übersicht!$B$17,E32="Urlaub"),Übersicht!$B$5/2,IF(AND(A32=Übersicht!$B$17+7,E32="Urlaub"),Übersicht!$B$5/2,IF(AND(A32&lt;&gt;Übersicht!$B$17,E32="Urlaub"),Übersicht!$B$5,IF(AND(A32&lt;&gt;Übersicht!$B$17+7,E32="Urlaub"),Übersicht!$B$5,IF(A32&gt;0,(C32-B32)*24-(D32*24)," ")))))</f>
        <v>8</v>
      </c>
      <c r="G32" s="12"/>
      <c r="I32">
        <f t="shared" si="0"/>
        <v>0</v>
      </c>
    </row>
    <row r="33" spans="1:14">
      <c r="A33" s="10">
        <v>45653</v>
      </c>
      <c r="B33" s="5"/>
      <c r="C33" s="5"/>
      <c r="D33" s="5"/>
      <c r="E33" s="11" t="s">
        <v>22</v>
      </c>
      <c r="F33" s="34">
        <f>IF(AND(A33=Übersicht!$B$17,E33="Urlaub"),Übersicht!$B$5/2,IF(AND(A33=Übersicht!$B$17+7,E33="Urlaub"),Übersicht!$B$5/2,IF(AND(A33&lt;&gt;Übersicht!$B$17,E33="Urlaub"),Übersicht!$B$5,IF(AND(A33&lt;&gt;Übersicht!$B$17+7,E33="Urlaub"),Übersicht!$B$5,IF(A33&gt;0,(C33-B33)*24-(D33*24)," ")))))</f>
        <v>8</v>
      </c>
      <c r="G33" s="12"/>
      <c r="I33">
        <f t="shared" si="0"/>
        <v>0</v>
      </c>
    </row>
    <row r="34" spans="1:14">
      <c r="A34" s="10"/>
      <c r="B34" s="5"/>
      <c r="C34" s="5"/>
      <c r="D34" s="5"/>
      <c r="E34" s="11"/>
      <c r="F34" s="34" t="str">
        <f>IF(AND(A34=Übersicht!$B$17,E34="Urlaub"),Übersicht!$B$5/2,IF(AND(A34=Übersicht!$B$17+7,E34="Urlaub"),Übersicht!$B$5/2,IF(AND(A34&lt;&gt;Übersicht!$B$17,E34="Urlaub"),Übersicht!$B$5,IF(AND(A34&lt;&gt;Übersicht!$B$17+7,E34="Urlaub"),Übersicht!$B$5,IF(A34&gt;0,(C34-B34)*24-(D34*24)," ")))))</f>
        <v xml:space="preserve"> </v>
      </c>
      <c r="I34">
        <f t="shared" si="0"/>
        <v>0</v>
      </c>
    </row>
    <row r="35" spans="1:14" ht="15" thickBot="1">
      <c r="A35" s="25"/>
      <c r="B35" s="13"/>
      <c r="C35" s="13"/>
      <c r="D35" s="13"/>
      <c r="E35" s="26"/>
      <c r="F35" s="34" t="str">
        <f>IF(AND(A35=Übersicht!$B$17,E35="Urlaub"),Übersicht!$B$5/2,IF(AND(A35=Übersicht!$B$17+7,E35="Urlaub"),Übersicht!$B$5/2,IF(AND(A35&lt;&gt;Übersicht!$B$17,E35="Urlaub"),Übersicht!$B$5,IF(AND(A35&lt;&gt;Übersicht!$B$17+7,E35="Urlaub"),Übersicht!$B$5,IF(A35&gt;0,(C35-B35)*24-(D35*24)," ")))))</f>
        <v xml:space="preserve"> </v>
      </c>
      <c r="I35">
        <f t="shared" si="0"/>
        <v>0</v>
      </c>
    </row>
    <row r="36" spans="1:14" ht="15" thickBot="1">
      <c r="A36" s="1"/>
      <c r="B36" s="21"/>
      <c r="C36" s="21"/>
      <c r="D36" s="21"/>
      <c r="E36" s="22"/>
      <c r="F36" s="9">
        <f>SUM(F29:F35)</f>
        <v>36</v>
      </c>
      <c r="G36" s="38" cm="1">
        <f t="array" ref="G36">F36-((IF((SUM((FREQUENCY(TRUNC(A28:A36,),TRUNC(A28:A36,))&gt;0)*1)-(COUNT(A28:A36)&lt;99))&gt;Übersicht!$B$6,Übersicht!$B$6,(SUM((FREQUENCY(TRUNC(A28:A36,),TRUNC(A28:A36,))&gt;0)*1)-(COUNT(A28:A36)&lt;99)))*Übersicht!$B$5-(IF(SUM(COUNTIF(A28:A36,Übersicht!$B$17)+COUNTIF(A28:A36,Übersicht!$B$17+7))=1,Übersicht!$B$5/2,0))))</f>
        <v>0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4">
      <c r="A37" s="7">
        <v>45649</v>
      </c>
      <c r="B37" s="15"/>
      <c r="C37" s="15"/>
      <c r="D37" s="15"/>
      <c r="E37" s="8" t="s">
        <v>22</v>
      </c>
      <c r="F37" s="34">
        <f>IF(AND(A37=Übersicht!$B$17,E37="Urlaub"),Übersicht!$B$5/2,IF(AND(A37=Übersicht!$B$17+7,E37="Urlaub"),Übersicht!$B$5/2,IF(AND(A37&lt;&gt;Übersicht!$B$17,E37="Urlaub"),Übersicht!$B$5,IF(AND(A37&lt;&gt;Übersicht!$B$17+7,E37="Urlaub"),Übersicht!$B$5,IF(A37&gt;0,(C37-B37)*24-(D37*24)," ")))))</f>
        <v>8</v>
      </c>
      <c r="I37">
        <f t="shared" si="0"/>
        <v>0</v>
      </c>
    </row>
    <row r="38" spans="1:14">
      <c r="A38" s="10">
        <v>45650</v>
      </c>
      <c r="B38" s="5"/>
      <c r="C38" s="5"/>
      <c r="D38" s="5"/>
      <c r="E38" s="11" t="s">
        <v>22</v>
      </c>
      <c r="F38" s="34">
        <f>IF(AND(A38=Übersicht!$B$17,E38="Urlaub"),Übersicht!$B$5/2,IF(AND(A38=Übersicht!$B$17+7,E38="Urlaub"),Übersicht!$B$5/2,IF(AND(A38&lt;&gt;Übersicht!$B$17,E38="Urlaub"),Übersicht!$B$5,IF(AND(A38&lt;&gt;Übersicht!$B$17+7,E38="Urlaub"),Übersicht!$B$5,IF(A38&gt;0,(C38-B38)*24-(D38*24)," ")))))</f>
        <v>4</v>
      </c>
      <c r="H38" s="20"/>
      <c r="I38">
        <f t="shared" si="0"/>
        <v>0</v>
      </c>
    </row>
    <row r="39" spans="1:14">
      <c r="A39" s="10">
        <v>45651</v>
      </c>
      <c r="B39" s="5"/>
      <c r="C39" s="5"/>
      <c r="D39" s="5"/>
      <c r="E39" s="11" t="s">
        <v>0</v>
      </c>
      <c r="F39" s="34">
        <f>IF(AND(A39=Übersicht!$B$17,E39="Urlaub"),Übersicht!$B$5/2,IF(AND(A39=Übersicht!$B$17+7,E39="Urlaub"),Übersicht!$B$5/2,IF(AND(A39&lt;&gt;Übersicht!$B$17,E39="Urlaub"),Übersicht!$B$5,IF(AND(A39&lt;&gt;Übersicht!$B$17+7,E39="Urlaub"),Übersicht!$B$5,IF(A39&gt;0,(C39-B39)*24-(D39*24)," ")))))</f>
        <v>0</v>
      </c>
      <c r="H39" s="71"/>
      <c r="I39">
        <f t="shared" si="0"/>
        <v>0</v>
      </c>
      <c r="N39" s="66"/>
    </row>
    <row r="40" spans="1:14">
      <c r="A40" s="10">
        <v>45652</v>
      </c>
      <c r="B40" s="5"/>
      <c r="C40" s="5"/>
      <c r="D40" s="5"/>
      <c r="E40" s="11" t="s">
        <v>0</v>
      </c>
      <c r="F40" s="34">
        <f>IF(AND(A40=Übersicht!$B$17,E40="Urlaub"),Übersicht!$B$5/2,IF(AND(A40=Übersicht!$B$17+7,E40="Urlaub"),Übersicht!$B$5/2,IF(AND(A40&lt;&gt;Übersicht!$B$17,E40="Urlaub"),Übersicht!$B$5,IF(AND(A40&lt;&gt;Übersicht!$B$17+7,E40="Urlaub"),Übersicht!$B$5,IF(A40&gt;0,(C40-B40)*24-(D40*24)," ")))))</f>
        <v>0</v>
      </c>
      <c r="I40">
        <f t="shared" si="0"/>
        <v>0</v>
      </c>
      <c r="N40" s="66"/>
    </row>
    <row r="41" spans="1:14">
      <c r="A41" s="10">
        <v>45653</v>
      </c>
      <c r="B41" s="5"/>
      <c r="C41" s="5"/>
      <c r="D41" s="5"/>
      <c r="E41" s="11" t="s">
        <v>0</v>
      </c>
      <c r="F41" s="34">
        <f>IF(AND(A41=Übersicht!$B$17,E41="Urlaub"),Übersicht!$B$5/2,IF(AND(A41=Übersicht!$B$17+7,E41="Urlaub"),Übersicht!$B$5/2,IF(AND(A41&lt;&gt;Übersicht!$B$17,E41="Urlaub"),Übersicht!$B$5,IF(AND(A41&lt;&gt;Übersicht!$B$17+7,E41="Urlaub"),Übersicht!$B$5,IF(A41&gt;0,(C41-B41)*24-(D41*24)," ")))))</f>
        <v>0</v>
      </c>
      <c r="G41" s="17"/>
      <c r="I41">
        <f t="shared" si="0"/>
        <v>0</v>
      </c>
    </row>
    <row r="42" spans="1:14">
      <c r="A42" s="24"/>
      <c r="B42" s="5"/>
      <c r="C42" s="5"/>
      <c r="D42" s="5"/>
      <c r="E42" s="11"/>
      <c r="F42" s="34" t="str">
        <f>IF(AND(A42=Übersicht!$B$17,E42="Urlaub"),Übersicht!$B$5/2,IF(AND(A42=Übersicht!$B$17+7,E42="Urlaub"),Übersicht!$B$5/2,IF(AND(A42&lt;&gt;Übersicht!$B$17,E42="Urlaub"),Übersicht!$B$5,IF(AND(A42&lt;&gt;Übersicht!$B$17+7,E42="Urlaub"),Übersicht!$B$5,IF(A42&gt;0,(C42-B42)*24-(D42*24)," ")))))</f>
        <v xml:space="preserve"> </v>
      </c>
      <c r="I42">
        <f t="shared" si="0"/>
        <v>0</v>
      </c>
    </row>
    <row r="43" spans="1:14" ht="15" thickBot="1">
      <c r="A43" s="25"/>
      <c r="B43" s="13"/>
      <c r="C43" s="13"/>
      <c r="D43" s="18"/>
      <c r="E43" s="14"/>
      <c r="F43" s="34" t="str">
        <f>IF(AND(A43=Übersicht!$B$17,E43="Urlaub"),Übersicht!$B$5/2,IF(AND(A43=Übersicht!$B$17+7,E43="Urlaub"),Übersicht!$B$5/2,IF(AND(A43&lt;&gt;Übersicht!$B$17,E43="Urlaub"),Übersicht!$B$5,IF(AND(A43&lt;&gt;Übersicht!$B$17+7,E43="Urlaub"),Übersicht!$B$5,IF(A43&gt;0,(C43-B43)*24-(D43*24)," ")))))</f>
        <v xml:space="preserve"> </v>
      </c>
      <c r="I43">
        <f t="shared" si="0"/>
        <v>0</v>
      </c>
    </row>
    <row r="44" spans="1:14" ht="15" thickBot="1">
      <c r="A44" s="19"/>
      <c r="B44" s="20"/>
      <c r="C44" s="20"/>
      <c r="D44" s="20"/>
      <c r="E44" s="17"/>
      <c r="F44" s="9">
        <f>SUM(F37:F43)</f>
        <v>12</v>
      </c>
      <c r="G44" s="38" cm="1">
        <f t="array" ref="G44">$F$44-((IF((SUM((FREQUENCY(TRUNC($A$36:$A$44,),TRUNC($A$36:$A$44,))&gt;0)*1)-(COUNT($A$36:$A$44)&lt;99))&gt;Übersicht!$B$6,Übersicht!$B$6,(SUM((FREQUENCY(TRUNC($A$36:$A$44,),TRUNC($A$36:$A$44,))&gt;0)*1)-(COUNT($A$36:$A$44)&lt;99)))*Übersicht!$B$5-(IF(SUM(COUNTIF($A$36:$A$43,Übersicht!$B$17)+COUNTIF($A$36:$A$43,Übersicht!$B$17+7))=1,Übersicht!$B$5/2,0))))</f>
        <v>-24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5</v>
      </c>
    </row>
    <row r="45" spans="1:14" ht="15" thickBot="1">
      <c r="A45" s="19"/>
      <c r="D45" s="20"/>
      <c r="E45" s="17"/>
      <c r="F45" s="20"/>
    </row>
    <row r="46" spans="1:14">
      <c r="A46" s="19"/>
      <c r="B46" s="40" t="s">
        <v>16</v>
      </c>
      <c r="C46" s="44"/>
      <c r="D46" s="45"/>
      <c r="E46" s="17"/>
      <c r="F46" s="20"/>
    </row>
    <row r="47" spans="1:14">
      <c r="B47" s="43">
        <f>SUM(G2:G99)</f>
        <v>-226.25</v>
      </c>
      <c r="C47" s="39" t="s">
        <v>0</v>
      </c>
      <c r="D47" s="41"/>
      <c r="I47">
        <f>SUM(I2:I44)</f>
        <v>0</v>
      </c>
      <c r="J47">
        <f t="shared" ref="J47:L47" si="1">SUM(J2:J44)</f>
        <v>0</v>
      </c>
      <c r="K47">
        <f t="shared" si="1"/>
        <v>0</v>
      </c>
      <c r="L47">
        <f t="shared" si="1"/>
        <v>24</v>
      </c>
    </row>
    <row r="48" spans="1:14">
      <c r="B48" s="42" cm="1">
        <f t="array" ref="B48">(-(COUNTIF(E1:E98,"Urlaub")))+((SUM(COUNTIF(E3:E99,{"*Urlaub Weihnachten*";"*Urlaub Silvester*"})))*-0.5)</f>
        <v>-7</v>
      </c>
      <c r="C48" s="39" t="s">
        <v>17</v>
      </c>
      <c r="D48" s="41"/>
    </row>
    <row r="49" spans="2:4">
      <c r="B49" s="42">
        <f>(November!B49)+(B48)</f>
        <v>7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3C837-D786-4FC2-87DB-9DED5384648B}">
  <dimension ref="A1:M49"/>
  <sheetViews>
    <sheetView tabSelected="1" workbookViewId="0">
      <selection activeCell="A2" sqref="A2"/>
    </sheetView>
  </sheetViews>
  <sheetFormatPr baseColWidth="10" defaultRowHeight="14.5"/>
  <cols>
    <col min="5" max="5" width="18.1796875" bestFit="1" customWidth="1"/>
    <col min="6" max="6" width="16.1796875" customWidth="1"/>
    <col min="7" max="7" width="14.1796875" customWidth="1"/>
    <col min="9" max="9" width="15.1796875" customWidth="1"/>
    <col min="10" max="10" width="14.7265625" customWidth="1"/>
  </cols>
  <sheetData>
    <row r="1" spans="1:13" ht="29.5" thickBot="1">
      <c r="A1" s="79" t="s">
        <v>79</v>
      </c>
      <c r="B1" s="80" t="s">
        <v>1</v>
      </c>
      <c r="C1" s="81" t="s">
        <v>5</v>
      </c>
      <c r="D1" s="81" t="s">
        <v>2</v>
      </c>
      <c r="E1" s="81" t="s">
        <v>3</v>
      </c>
      <c r="F1" s="81" t="s">
        <v>4</v>
      </c>
      <c r="G1" s="81" t="s">
        <v>6</v>
      </c>
      <c r="H1" s="82" t="s">
        <v>80</v>
      </c>
      <c r="I1" s="83" t="s">
        <v>81</v>
      </c>
      <c r="J1" s="62" t="s">
        <v>63</v>
      </c>
      <c r="K1" s="36" t="s">
        <v>60</v>
      </c>
      <c r="L1" s="37" t="s">
        <v>61</v>
      </c>
      <c r="M1" s="63" t="s">
        <v>62</v>
      </c>
    </row>
    <row r="2" spans="1:13">
      <c r="A2" s="79" cm="1">
        <f t="array" aca="1" ref="A2" ca="1">_xlfn.LET(_xlpm.rng,INDIRECT("ZS2:Z43S2",FALSE),_xlpm.fi,_xlfn._xlws.FILTER(_xlpm.rng,_xlpm.rng&lt;&gt;""),_xlpm.i,_xlfn.ISOWEEKNUM(MIN(_xlpm.fi)),IF(AND($B2="",A1&lt;&gt;"KW"),A1,_xlpm.i))</f>
        <v>1</v>
      </c>
      <c r="B2" s="32"/>
      <c r="C2" s="2"/>
      <c r="D2" s="2"/>
      <c r="E2" s="2"/>
      <c r="F2" s="33"/>
      <c r="G2" s="34" t="str">
        <f>IF(OR(F2="Urlaub",F2="Feiertag",F2="Krank"),[1]Übersicht!B5,(IF(B2&gt;0,(D2-C2)*24-(E2*24)," ")))</f>
        <v xml:space="preserve"> </v>
      </c>
      <c r="H2" s="20">
        <f ca="1">IF(_xlfn.ISFORMULA($I2),SUMIF($A$2:$A2,$A2,$G$2:$G2),"")</f>
        <v>0</v>
      </c>
      <c r="I2" s="84">
        <f>Übersicht!B8</f>
        <v>159.4</v>
      </c>
      <c r="J2">
        <f>IF(F2&gt;0,IF(OR(K2=1,L2=1),0,IF(OR(F2="Urlaub",F2="Feiertag",F2="Krank",F2="Überstunden",IF(ISNUMBER(FIND("Krank",F2)),1,0),1=IF(ISNUMBER(FIND("Homeoffice",F2)),1,0)),0,1)),0)</f>
        <v>0</v>
      </c>
    </row>
    <row r="3" spans="1:13">
      <c r="A3" s="79" cm="1">
        <f t="array" aca="1" ref="A3" ca="1">_xlfn.LET(_xlpm.rng,INDIRECT("ZS2:Z43S2",FALSE),_xlpm.fi,_xlfn._xlws.FILTER(_xlpm.rng,_xlpm.rng&lt;&gt;""),_xlpm.i,_xlfn.ISOWEEKNUM(MIN(_xlpm.fi)),IF(AND($B3="",A2&lt;&gt;"KW"),A2,_xlpm.i))</f>
        <v>1</v>
      </c>
      <c r="B3" s="49">
        <v>45292</v>
      </c>
      <c r="C3" s="50"/>
      <c r="D3" s="50"/>
      <c r="E3" s="51"/>
      <c r="F3" s="52" t="s">
        <v>21</v>
      </c>
      <c r="G3" s="34">
        <f>IF(OR(F3="Urlaub",F3="Feiertag",F3="Krank"),[1]Übersicht!B5,(IF(B3&gt;0,(D3-C3)*24-(E3*24)," ")))</f>
        <v>8</v>
      </c>
      <c r="H3" s="20" t="str">
        <f>IF(_xlfn.ISFORMULA($I3),SUMIF($A$2:$A3,$A3,$G$2:$G3),"")</f>
        <v/>
      </c>
      <c r="I3" s="84"/>
      <c r="J3">
        <f>IF(F3&gt;0,IF(OR(K3=1,L3=1),0,IF(OR(F3="Urlaub",F3="Feiertag",F3="Krank",F3="Überstunden",IF(ISNUMBER(FIND("Krank",F3)),1,0),1=IF(ISNUMBER(FIND("Homeoffice",F3)),1,0)),0,1)),0)</f>
        <v>0</v>
      </c>
    </row>
    <row r="4" spans="1:13">
      <c r="A4" s="79" cm="1">
        <f t="array" aca="1" ref="A4" ca="1">_xlfn.LET(_xlpm.rng,INDIRECT("ZS2:Z43S2",FALSE),_xlpm.fi,_xlfn._xlws.FILTER(_xlpm.rng,_xlpm.rng&lt;&gt;""),_xlpm.i,_xlfn.ISOWEEKNUM(MIN(_xlpm.fi)),IF(AND($B4="",A3&lt;&gt;"KW"),A3,_xlpm.i))</f>
        <v>1</v>
      </c>
      <c r="B4" s="49">
        <v>45293</v>
      </c>
      <c r="C4" s="53"/>
      <c r="D4" s="53"/>
      <c r="E4" s="53"/>
      <c r="F4" s="52" t="s">
        <v>22</v>
      </c>
      <c r="G4" s="34">
        <f>IF(OR(F4="Urlaub",F4="Feiertag",F4="Krank"),[1]Übersicht!B5,(IF(B4&gt;0,(D4-C4)*24-(E4*24)," ")))</f>
        <v>8</v>
      </c>
      <c r="H4" s="20" t="str">
        <f>IF(_xlfn.ISFORMULA($I4),SUMIF($A$2:$A4,$A4,$G$2:$G4),"")</f>
        <v/>
      </c>
      <c r="I4" s="84"/>
      <c r="J4">
        <f>IF(F4&gt;0,IF(OR(K4=1,L4=1),0,IF(OR(F4="Urlaub",F4="Feiertag",F4="Krank",F4="Überstunden",IF(ISNUMBER(FIND("Krank",F4)),1,0),1=IF(ISNUMBER(FIND("Homeoffice",F4)),1,0)),0,1)),0)</f>
        <v>0</v>
      </c>
    </row>
    <row r="5" spans="1:13">
      <c r="A5" s="79" cm="1">
        <f t="array" aca="1" ref="A5" ca="1">_xlfn.LET(_xlpm.rng,INDIRECT("ZS2:Z43S2",FALSE),_xlpm.fi,_xlfn._xlws.FILTER(_xlpm.rng,_xlpm.rng&lt;&gt;""),_xlpm.i,_xlfn.ISOWEEKNUM(MIN(_xlpm.fi)),IF(AND($B5="",A4&lt;&gt;"KW"),A4,_xlpm.i))</f>
        <v>1</v>
      </c>
      <c r="B5" s="49">
        <v>45294</v>
      </c>
      <c r="C5" s="53"/>
      <c r="D5" s="53"/>
      <c r="E5" s="53"/>
      <c r="F5" s="52" t="s">
        <v>22</v>
      </c>
      <c r="G5" s="34">
        <f>IF(OR(F5="Urlaub",F5="Feiertag",F5="Krank"),[1]Übersicht!B5,(IF(B5&gt;0,(D5-C5)*24-(E5*24)," ")))</f>
        <v>8</v>
      </c>
      <c r="H5" s="20" t="str">
        <f>IF(_xlfn.ISFORMULA($I5),SUMIF($A$2:$A5,$A5,$G$2:$G5),"")</f>
        <v/>
      </c>
      <c r="I5" s="84"/>
      <c r="J5">
        <f>IF(F5&gt;0,IF(OR(K5=1,L5=1),0,IF(OR(F5="Urlaub",F5="Feiertag",F5="Krank",F5="Überstunden",IF(ISNUMBER(FIND("Krank",F5)),1,0),1=IF(ISNUMBER(FIND("Homeoffice",F5)),1,0)),0,1)),0)</f>
        <v>0</v>
      </c>
    </row>
    <row r="6" spans="1:13">
      <c r="A6" s="79" cm="1">
        <f t="array" aca="1" ref="A6" ca="1">_xlfn.LET(_xlpm.rng,INDIRECT("ZS2:Z43S2",FALSE),_xlpm.fi,_xlfn._xlws.FILTER(_xlpm.rng,_xlpm.rng&lt;&gt;""),_xlpm.i,_xlfn.ISOWEEKNUM(MIN(_xlpm.fi)),IF(AND($B6="",A5&lt;&gt;"KW"),A5,_xlpm.i))</f>
        <v>1</v>
      </c>
      <c r="B6" s="49">
        <v>45295</v>
      </c>
      <c r="C6" s="53"/>
      <c r="D6" s="53"/>
      <c r="E6" s="53"/>
      <c r="F6" s="52" t="s">
        <v>22</v>
      </c>
      <c r="G6" s="34">
        <f>IF(OR(F6="Urlaub",F6="Feiertag",F6="Krank"),[1]Übersicht!B5,(IF(B6&gt;0,(D6-C6)*24-(E6*24)," ")))</f>
        <v>8</v>
      </c>
      <c r="H6" s="20" t="str">
        <f>IF(_xlfn.ISFORMULA($I6),SUMIF($A$2:$A6,$A6,$G$2:$G6),"")</f>
        <v/>
      </c>
      <c r="I6" s="84"/>
      <c r="J6">
        <f t="shared" ref="J6:J44" si="0">IF(F6&gt;0,IF(OR(K6=1,L6=1),0,IF(OR(F6="Urlaub",F6="Feiertag",F6="Krank",F6="Überstunden",IF(ISNUMBER(FIND("Krank",F6)),1,0),1=IF(ISNUMBER(FIND("Homeoffice",F6)),1,0)),0,1)),0)</f>
        <v>0</v>
      </c>
    </row>
    <row r="7" spans="1:13">
      <c r="A7" s="79" cm="1">
        <f t="array" aca="1" ref="A7" ca="1">_xlfn.LET(_xlpm.rng,INDIRECT("ZS2:Z43S2",FALSE),_xlpm.fi,_xlfn._xlws.FILTER(_xlpm.rng,_xlpm.rng&lt;&gt;""),_xlpm.i,_xlfn.ISOWEEKNUM(MIN(_xlpm.fi)),IF(AND($B7="",A6&lt;&gt;"KW"),A6,_xlpm.i))</f>
        <v>1</v>
      </c>
      <c r="B7" s="49">
        <v>45296</v>
      </c>
      <c r="C7" s="53"/>
      <c r="D7" s="5"/>
      <c r="E7" s="53"/>
      <c r="F7" s="52" t="s">
        <v>22</v>
      </c>
      <c r="G7" s="34">
        <f>IF(OR(F7="Urlaub",F7="Feiertag",F7="Krank"),[1]Übersicht!B5,(IF(B7&gt;0,(D7-C7)*24-(E7*24)," ")))</f>
        <v>8</v>
      </c>
      <c r="H7" s="20" t="str">
        <f>IF(_xlfn.ISFORMULA($I7),SUMIF($A$2:$A7,$A7,$G$2:$G7),"")</f>
        <v/>
      </c>
      <c r="I7" s="84"/>
      <c r="J7">
        <f t="shared" si="0"/>
        <v>0</v>
      </c>
    </row>
    <row r="8" spans="1:13">
      <c r="A8" s="79" cm="1">
        <f t="array" aca="1" ref="A8" ca="1">_xlfn.LET(_xlpm.rng,INDIRECT("ZS2:Z43S2",FALSE),_xlpm.fi,_xlfn._xlws.FILTER(_xlpm.rng,_xlpm.rng&lt;&gt;""),_xlpm.i,_xlfn.ISOWEEKNUM(MIN(_xlpm.fi)),IF(AND($B8="",A7&lt;&gt;"KW"),A7,_xlpm.i))</f>
        <v>1</v>
      </c>
      <c r="B8" s="49">
        <v>45296</v>
      </c>
      <c r="C8" s="53"/>
      <c r="D8" s="5"/>
      <c r="E8" s="53"/>
      <c r="F8" s="52" t="s">
        <v>22</v>
      </c>
      <c r="G8" s="34">
        <v>3</v>
      </c>
      <c r="H8" s="20"/>
      <c r="I8" s="84"/>
      <c r="J8">
        <f t="shared" si="0"/>
        <v>0</v>
      </c>
    </row>
    <row r="9" spans="1:13" ht="15" thickBot="1">
      <c r="A9" s="79" cm="1">
        <f t="array" aca="1" ref="A9" ca="1">_xlfn.LET(_xlpm.rng,INDIRECT("ZS2:Z43S2",FALSE),_xlpm.fi,_xlfn._xlws.FILTER(_xlpm.rng,_xlpm.rng&lt;&gt;""),_xlpm.i,_xlfn.ISOWEEKNUM(MIN(_xlpm.fi)),IF(AND($B9="",A8&lt;&gt;"KW"),A8,_xlpm.i))</f>
        <v>1</v>
      </c>
      <c r="B9" s="10"/>
      <c r="C9" s="5"/>
      <c r="D9" s="5"/>
      <c r="E9" s="5"/>
      <c r="F9" s="30"/>
      <c r="G9" s="34" t="str">
        <f>IF(OR(F9="Urlaub",F9="Feiertag",F9="Krank"),[1]Übersicht!B5,(IF(B9&gt;0,(D9-C9)*24-(E9*24)," ")))</f>
        <v xml:space="preserve"> </v>
      </c>
      <c r="H9" s="20" t="str">
        <f>IF(_xlfn.ISFORMULA($I9),SUMIF($A$2:$A9,$A9,$G$2:$G9),"")</f>
        <v/>
      </c>
      <c r="I9" s="84"/>
      <c r="J9">
        <f t="shared" si="0"/>
        <v>0</v>
      </c>
    </row>
    <row r="10" spans="1:13" ht="15" thickBot="1">
      <c r="A10" s="79" cm="1">
        <f t="array" aca="1" ref="A10" ca="1">_xlfn.LET(_xlpm.rng,INDIRECT("ZS2:Z43S2",FALSE),_xlpm.fi,_xlfn._xlws.FILTER(_xlpm.rng,_xlpm.rng&lt;&gt;""),_xlpm.i,_xlfn.ISOWEEKNUM(MIN(_xlpm.fi)),IF(AND($B10="",A9&lt;&gt;"KW"),A9,_xlpm.i))</f>
        <v>1</v>
      </c>
      <c r="B10" s="25"/>
      <c r="C10" s="13"/>
      <c r="D10" s="13"/>
      <c r="E10" s="18"/>
      <c r="F10" s="31"/>
      <c r="G10" s="34" t="str">
        <f>IF(OR(F10="Urlaub",F10="Feiertag",F10="Krank"),[1]Übersicht!B5,(IF(B10&gt;0,(D10-C10)*24-(E10*24)," ")))</f>
        <v xml:space="preserve"> </v>
      </c>
      <c r="H10" s="9">
        <f ca="1">IF(_xlfn.ISFORMULA($I10),SUMIF($A$2:$A10,$A10,$G$2:$G10),"")</f>
        <v>43</v>
      </c>
      <c r="I10" s="85" cm="1">
        <f t="array" aca="1" ref="I10" ca="1">$H10-(IF((SUM((FREQUENCY(TRUNC(B2:B11,),TRUNC(B2:B11,))&gt;0)*1)-(COUNT(B2:B11)&lt;99))&gt;Übersicht!B6,Übersicht!B6,(SUM((FREQUENCY(TRUNC(B2:B11,),TRUNC(B2:B11,))&gt;0)*1)-(COUNT(B2:B11)&lt;99)))*Übersicht!B5)</f>
        <v>3</v>
      </c>
      <c r="J10">
        <f t="shared" si="0"/>
        <v>0</v>
      </c>
    </row>
    <row r="11" spans="1:13" ht="15" thickBot="1">
      <c r="A11" s="79" cm="1">
        <f t="array" aca="1" ref="A11" ca="1">_xlfn.LET(_xlpm.rng,INDIRECT("ZS2:Z43S2",FALSE),_xlpm.fi,_xlfn._xlws.FILTER(_xlpm.rng,_xlpm.rng&lt;&gt;""),_xlpm.i,_xlfn.ISOWEEKNUM(MIN(_xlpm.fi)),IF(AND($B11="",A10&lt;&gt;"KW"),A10,_xlpm.i))</f>
        <v>1</v>
      </c>
      <c r="B11" s="7"/>
      <c r="C11" s="29"/>
      <c r="D11" s="29"/>
      <c r="E11" s="29"/>
      <c r="F11" s="28"/>
      <c r="G11" s="9"/>
      <c r="H11" s="84" t="str">
        <f>IF(_xlfn.ISFORMULA($I11),SUMIF($A$2:$A11,$A11,$G$2:$G11),"")</f>
        <v/>
      </c>
      <c r="I11" s="84"/>
      <c r="J11">
        <f t="shared" si="0"/>
        <v>0</v>
      </c>
      <c r="M11" cm="1">
        <f t="array" ref="M11">(IF((SUM((FREQUENCY(TRUNC(B2:B11,),TRUNC(B2:B11,))&gt;0)*1)-(COUNT(B2:B11)&lt;99))&gt;Übersicht!C6,Übersicht!C6,(SUM((FREQUENCY(TRUNC(B2:B11,),TRUNC(B2:B11,))&gt;0)*1)-(COUNT(B2:B11)&lt;99))))-(COUNTIF(F2:F10,"Feiertag"))</f>
        <v>4</v>
      </c>
    </row>
    <row r="12" spans="1:13">
      <c r="A12" s="79" cm="1">
        <f t="array" aca="1" ref="A12" ca="1">_xlfn.LET(_xlpm.rng,INDIRECT("ZS2:Z43S2",FALSE),_xlpm.fi,_xlfn._xlws.FILTER(_xlpm.rng,_xlpm.rng&lt;&gt;""),_xlpm.i,_xlfn.ISOWEEKNUM(MIN(_xlpm.fi)),IF(AND($B12="",A11&lt;&gt;"KW"),A11,_xlpm.i))</f>
        <v>2</v>
      </c>
      <c r="B12" s="49">
        <v>45299</v>
      </c>
      <c r="C12" s="54">
        <v>0.33333333333333331</v>
      </c>
      <c r="D12" s="54">
        <v>0.6875</v>
      </c>
      <c r="E12" s="54">
        <v>2.0833333333333332E-2</v>
      </c>
      <c r="F12" s="55" t="s">
        <v>82</v>
      </c>
      <c r="G12" s="4">
        <f>IF(OR(F12="Urlaub",F12="Feiertag",F12="Krank"),[1]Übersicht!B5,(IF(B12&gt;0,(D12-C12)*24-(E12*24)," ")))</f>
        <v>8</v>
      </c>
      <c r="H12" s="20" t="str">
        <f>IF(_xlfn.ISFORMULA($I12),SUMIF($A$2:$A12,$A12,$G$2:$G12),"")</f>
        <v/>
      </c>
      <c r="I12" s="84"/>
      <c r="J12">
        <f t="shared" si="0"/>
        <v>1</v>
      </c>
    </row>
    <row r="13" spans="1:13">
      <c r="A13" s="79" cm="1">
        <f t="array" aca="1" ref="A13" ca="1">_xlfn.LET(_xlpm.rng,INDIRECT("ZS2:Z43S2",FALSE),_xlpm.fi,_xlfn._xlws.FILTER(_xlpm.rng,_xlpm.rng&lt;&gt;""),_xlpm.i,_xlfn.ISOWEEKNUM(MIN(_xlpm.fi)),IF(AND($B13="",A12&lt;&gt;"KW"),A12,_xlpm.i))</f>
        <v>2</v>
      </c>
      <c r="B13" s="49">
        <v>45299</v>
      </c>
      <c r="C13" s="54">
        <v>0.70833333333333337</v>
      </c>
      <c r="D13" s="54">
        <v>0.72916666666666663</v>
      </c>
      <c r="E13" s="54"/>
      <c r="F13" s="55" t="s">
        <v>70</v>
      </c>
      <c r="G13" s="4">
        <f>IF(OR(F13="Urlaub",F13="Feiertag",F13="Krank"),[1]Übersicht!B5,(IF(B13&gt;0,(D13-C13)*24-(E13*24)," ")))</f>
        <v>0.49999999999999822</v>
      </c>
      <c r="H13" s="20" t="str">
        <f>IF(_xlfn.ISFORMULA($I13),SUMIF($A$2:$A13,$A13,$G$2:$G13),"")</f>
        <v/>
      </c>
      <c r="I13" s="12"/>
      <c r="J13">
        <f t="shared" si="0"/>
        <v>0</v>
      </c>
    </row>
    <row r="14" spans="1:13">
      <c r="A14" s="79" cm="1">
        <f t="array" aca="1" ref="A14" ca="1">_xlfn.LET(_xlpm.rng,INDIRECT("ZS2:Z43S2",FALSE),_xlpm.fi,_xlfn._xlws.FILTER(_xlpm.rng,_xlpm.rng&lt;&gt;""),_xlpm.i,_xlfn.ISOWEEKNUM(MIN(_xlpm.fi)),IF(AND($B14="",A13&lt;&gt;"KW"),A13,_xlpm.i))</f>
        <v>2</v>
      </c>
      <c r="B14" s="49">
        <v>45300</v>
      </c>
      <c r="C14" s="54">
        <v>0.3125</v>
      </c>
      <c r="D14" s="54">
        <v>0.72916666666666663</v>
      </c>
      <c r="E14" s="54">
        <v>4.1666666666666664E-2</v>
      </c>
      <c r="F14" s="55" t="s">
        <v>82</v>
      </c>
      <c r="G14" s="4">
        <f>IF(OR(F14="Urlaub",F14="Feiertag",F14="Krank"),[1]Übersicht!B5,(IF(B14&gt;0,(D14-C14)*24-(E14*24)," ")))</f>
        <v>9</v>
      </c>
      <c r="H14" s="20" t="str">
        <f>IF(_xlfn.ISFORMULA($I14),SUMIF($A$2:$A14,$A14,$G$2:$G14),"")</f>
        <v/>
      </c>
      <c r="I14" s="12"/>
      <c r="J14">
        <f t="shared" si="0"/>
        <v>1</v>
      </c>
    </row>
    <row r="15" spans="1:13">
      <c r="A15" s="79" cm="1">
        <f t="array" aca="1" ref="A15" ca="1">_xlfn.LET(_xlpm.rng,INDIRECT("ZS2:Z43S2",FALSE),_xlpm.fi,_xlfn._xlws.FILTER(_xlpm.rng,_xlpm.rng&lt;&gt;""),_xlpm.i,_xlfn.ISOWEEKNUM(MIN(_xlpm.fi)),IF(AND($B15="",A14&lt;&gt;"KW"),A14,_xlpm.i))</f>
        <v>2</v>
      </c>
      <c r="B15" s="49">
        <v>45301</v>
      </c>
      <c r="C15" s="54">
        <v>0.32291666666666669</v>
      </c>
      <c r="D15" s="54">
        <v>0.78125</v>
      </c>
      <c r="E15" s="54">
        <v>2.0833333333333332E-2</v>
      </c>
      <c r="F15" s="55" t="s">
        <v>82</v>
      </c>
      <c r="G15" s="4">
        <f>IF(OR(F15="Urlaub",F15="Feiertag",F15="Krank"),[1]Übersicht!B5,(IF(B15&gt;0,(D15-C15)*24-(E15*24)," ")))</f>
        <v>10.5</v>
      </c>
      <c r="H15" s="20" t="str">
        <f>IF(_xlfn.ISFORMULA($I15),SUMIF($A$2:$A15,$A15,$G$2:$G15),"")</f>
        <v/>
      </c>
      <c r="I15" s="12"/>
      <c r="J15">
        <f t="shared" si="0"/>
        <v>1</v>
      </c>
    </row>
    <row r="16" spans="1:13">
      <c r="A16" s="79" cm="1">
        <f t="array" aca="1" ref="A16" ca="1">_xlfn.LET(_xlpm.rng,INDIRECT("ZS2:Z43S2",FALSE),_xlpm.fi,_xlfn._xlws.FILTER(_xlpm.rng,_xlpm.rng&lt;&gt;""),_xlpm.i,_xlfn.ISOWEEKNUM(MIN(_xlpm.fi)),IF(AND($B16="",A15&lt;&gt;"KW"),A15,_xlpm.i))</f>
        <v>2</v>
      </c>
      <c r="B16" s="49">
        <v>45302</v>
      </c>
      <c r="C16" s="54">
        <v>0.32291666666666669</v>
      </c>
      <c r="D16" s="54">
        <v>0.76041666666666663</v>
      </c>
      <c r="E16" s="54">
        <v>2.0833333333333332E-2</v>
      </c>
      <c r="F16" s="55" t="s">
        <v>82</v>
      </c>
      <c r="G16" s="4">
        <f>IF(OR(F16="Urlaub",F16="Feiertag",F16="Krank"),[1]Übersicht!B5,(IF(B16&gt;0,(D16-C16)*24-(E16*24)," ")))</f>
        <v>9.9999999999999982</v>
      </c>
      <c r="H16" s="20" t="str">
        <f>IF(_xlfn.ISFORMULA($I16),SUMIF($A$2:$A16,$A16,$G$2:$G16),"")</f>
        <v/>
      </c>
      <c r="I16" s="12"/>
      <c r="J16">
        <f t="shared" si="0"/>
        <v>1</v>
      </c>
    </row>
    <row r="17" spans="1:13" ht="15" thickBot="1">
      <c r="A17" s="79" cm="1">
        <f t="array" aca="1" ref="A17" ca="1">_xlfn.LET(_xlpm.rng,INDIRECT("ZS2:Z43S2",FALSE),_xlpm.fi,_xlfn._xlws.FILTER(_xlpm.rng,_xlpm.rng&lt;&gt;""),_xlpm.i,_xlfn.ISOWEEKNUM(MIN(_xlpm.fi)),IF(AND($B17="",A16&lt;&gt;"KW"),A16,_xlpm.i))</f>
        <v>2</v>
      </c>
      <c r="B17" s="49">
        <v>45303</v>
      </c>
      <c r="C17" s="54">
        <v>0.32291666666666669</v>
      </c>
      <c r="D17" s="54">
        <v>0.42708333333333331</v>
      </c>
      <c r="E17" s="54"/>
      <c r="F17" s="55" t="s">
        <v>82</v>
      </c>
      <c r="G17" s="4">
        <f>IF(OR(F17="Urlaub",F17="Feiertag",F17="Krank"),[1]Übersicht!B5,(IF(B17&gt;0,(D17-C17)*24-(E17*24)," ")))</f>
        <v>2.4999999999999991</v>
      </c>
      <c r="H17" s="20" t="str">
        <f>IF(_xlfn.ISFORMULA($I17),SUMIF($A$2:$A17,$A17,$G$2:$G17),"")</f>
        <v/>
      </c>
      <c r="I17" s="84"/>
      <c r="J17">
        <f t="shared" si="0"/>
        <v>1</v>
      </c>
    </row>
    <row r="18" spans="1:13" ht="15" thickBot="1">
      <c r="A18" s="79" cm="1">
        <f t="array" aca="1" ref="A18" ca="1">_xlfn.LET(_xlpm.rng,INDIRECT("ZS2:Z43S2",FALSE),_xlpm.fi,_xlfn._xlws.FILTER(_xlpm.rng,_xlpm.rng&lt;&gt;""),_xlpm.i,_xlfn.ISOWEEKNUM(MIN(_xlpm.fi)),IF(AND($B18="",A17&lt;&gt;"KW"),A17,_xlpm.i))</f>
        <v>2</v>
      </c>
      <c r="B18" s="49">
        <v>45304</v>
      </c>
      <c r="C18" s="54">
        <v>0.66666666666666663</v>
      </c>
      <c r="D18" s="54">
        <v>0.70833333333333337</v>
      </c>
      <c r="E18" s="54"/>
      <c r="F18" s="55" t="s">
        <v>70</v>
      </c>
      <c r="G18" s="4">
        <f>IF(OR(F18="Urlaub",F18="Feiertag",F18="Krank"),[1]Übersicht!B5,(IF(B18&gt;0,(D18-C18)*24-(E18*24)," ")))</f>
        <v>1.0000000000000018</v>
      </c>
      <c r="H18" s="9">
        <f ca="1">IF(_xlfn.ISFORMULA($I18),SUMIF($A$2:$A18,$A18,$G$2:$G18),"")</f>
        <v>41.5</v>
      </c>
      <c r="I18" s="85" cm="1">
        <f t="array" aca="1" ref="I18" ca="1">$H18-(IF((SUM((FREQUENCY(TRUNC(B10:B19,),TRUNC(B10:B19,))&gt;0)*1)-(COUNT(B10:B19)&lt;99))&gt;[1]Übersicht!B14,[1]Übersicht!B14,(SUM((FREQUENCY(TRUNC(B10:B19,),TRUNC(B10:B19,))&gt;0)*1)-(COUNT(B10:B19)&lt;99)))*[1]Übersicht!B13)</f>
        <v>41.5</v>
      </c>
      <c r="J18">
        <f t="shared" si="0"/>
        <v>0</v>
      </c>
    </row>
    <row r="19" spans="1:13" ht="15" thickBot="1">
      <c r="A19" s="79" cm="1">
        <f t="array" aca="1" ref="A19" ca="1">_xlfn.LET(_xlpm.rng,INDIRECT("ZS2:Z43S2",FALSE),_xlpm.fi,_xlfn._xlws.FILTER(_xlpm.rng,_xlpm.rng&lt;&gt;""),_xlpm.i,_xlfn.ISOWEEKNUM(MIN(_xlpm.fi)),IF(AND($B19="",A18&lt;&gt;"KW"),A18,_xlpm.i))</f>
        <v>2</v>
      </c>
      <c r="B19" s="7"/>
      <c r="C19" s="27"/>
      <c r="D19" s="27"/>
      <c r="E19" s="27"/>
      <c r="F19" s="28"/>
      <c r="G19" s="9"/>
      <c r="H19" s="84" t="str">
        <f>IF(_xlfn.ISFORMULA($I19),SUMIF($A$2:$A19,$A19,$G$2:$G19),"")</f>
        <v/>
      </c>
      <c r="I19" s="84"/>
      <c r="J19">
        <f t="shared" si="0"/>
        <v>0</v>
      </c>
      <c r="M19" cm="1">
        <f t="array" ref="M19">(IF((SUM((FREQUENCY(TRUNC(B11:B19,),TRUNC(B12:B19,))&gt;0)*1)-(COUNT(B12:B19)&lt;99))&gt;Übersicht!C6,Übersicht!C6,(SUM((FREQUENCY(TRUNC(B11:B19,),TRUNC(B12:B19,))&gt;0)*1)-(COUNT(B12:B18)&lt;99))))-(COUNTIF(F12:F18,"Feiertag"))</f>
        <v>6</v>
      </c>
    </row>
    <row r="20" spans="1:13">
      <c r="A20" s="79" cm="1">
        <f t="array" aca="1" ref="A20" ca="1">_xlfn.LET(_xlpm.rng,INDIRECT("ZS2:Z43S2",FALSE),_xlpm.fi,_xlfn._xlws.FILTER(_xlpm.rng,_xlpm.rng&lt;&gt;""),_xlpm.i,_xlfn.ISOWEEKNUM(MIN(_xlpm.fi)),IF(AND($B20="",A19&lt;&gt;"KW"),A19,_xlpm.i))</f>
        <v>2</v>
      </c>
      <c r="B20" s="7"/>
      <c r="C20" s="15"/>
      <c r="D20" s="15"/>
      <c r="E20" s="15"/>
      <c r="F20" s="8"/>
      <c r="G20" s="4" t="str">
        <f>IF(OR(F20="Urlaub",F20="Feiertag",F20="Krank"),[1]Übersicht!B5,(IF(B20&gt;0,(D20-C20)*24-(E20*24)," ")))</f>
        <v xml:space="preserve"> </v>
      </c>
      <c r="H20" s="20" t="str">
        <f>IF(_xlfn.ISFORMULA($I20),SUMIF($A$2:$A20,$A20,$G$2:$G20),"")</f>
        <v/>
      </c>
      <c r="I20" s="84"/>
      <c r="J20">
        <f t="shared" si="0"/>
        <v>0</v>
      </c>
    </row>
    <row r="21" spans="1:13">
      <c r="A21" s="79" cm="1">
        <f t="array" aca="1" ref="A21" ca="1">_xlfn.LET(_xlpm.rng,INDIRECT("ZS2:Z43S2",FALSE),_xlpm.fi,_xlfn._xlws.FILTER(_xlpm.rng,_xlpm.rng&lt;&gt;""),_xlpm.i,_xlfn.ISOWEEKNUM(MIN(_xlpm.fi)),IF(AND($B21="",A20&lt;&gt;"KW"),A20,_xlpm.i))</f>
        <v>3</v>
      </c>
      <c r="B21" s="49">
        <v>45306</v>
      </c>
      <c r="C21" s="5"/>
      <c r="D21" s="5"/>
      <c r="E21" s="5"/>
      <c r="F21" s="11" t="s">
        <v>22</v>
      </c>
      <c r="G21" s="4">
        <f>IF(OR(F21="Urlaub",F21="Feiertag",F21="Krank"),[1]Übersicht!B5,(IF(B21&gt;0,(D21-C21)*24-(E21*24)," ")))</f>
        <v>8</v>
      </c>
      <c r="H21" s="20" t="str">
        <f>IF(_xlfn.ISFORMULA($I21),SUMIF($A$2:$A21,$A21,$G$2:$G21),"")</f>
        <v/>
      </c>
      <c r="I21" s="12"/>
      <c r="J21">
        <f t="shared" si="0"/>
        <v>0</v>
      </c>
    </row>
    <row r="22" spans="1:13">
      <c r="A22" s="79" cm="1">
        <f t="array" aca="1" ref="A22" ca="1">_xlfn.LET(_xlpm.rng,INDIRECT("ZS2:Z43S2",FALSE),_xlpm.fi,_xlfn._xlws.FILTER(_xlpm.rng,_xlpm.rng&lt;&gt;""),_xlpm.i,_xlfn.ISOWEEKNUM(MIN(_xlpm.fi)),IF(AND($B22="",A21&lt;&gt;"KW"),A21,_xlpm.i))</f>
        <v>3</v>
      </c>
      <c r="B22" s="49">
        <v>45307</v>
      </c>
      <c r="C22" s="54"/>
      <c r="D22" s="54"/>
      <c r="E22" s="54"/>
      <c r="F22" s="11" t="s">
        <v>22</v>
      </c>
      <c r="G22" s="4">
        <f>IF(OR(F22="Urlaub",F22="Feiertag",F22="Krank"),[1]Übersicht!B5,(IF(B22&gt;0,(D22-C22)*24-(E22*24)," ")))</f>
        <v>8</v>
      </c>
      <c r="H22" s="20" t="str">
        <f>IF(_xlfn.ISFORMULA($I22),SUMIF($A$2:$A22,$A22,$G$2:$G22),"")</f>
        <v/>
      </c>
      <c r="I22" s="12"/>
      <c r="J22">
        <f t="shared" si="0"/>
        <v>0</v>
      </c>
    </row>
    <row r="23" spans="1:13">
      <c r="A23" s="79" cm="1">
        <f t="array" aca="1" ref="A23" ca="1">_xlfn.LET(_xlpm.rng,INDIRECT("ZS2:Z43S2",FALSE),_xlpm.fi,_xlfn._xlws.FILTER(_xlpm.rng,_xlpm.rng&lt;&gt;""),_xlpm.i,_xlfn.ISOWEEKNUM(MIN(_xlpm.fi)),IF(AND($B23="",A22&lt;&gt;"KW"),A22,_xlpm.i))</f>
        <v>3</v>
      </c>
      <c r="B23" s="49">
        <v>45308</v>
      </c>
      <c r="C23" s="54"/>
      <c r="D23" s="54"/>
      <c r="E23" s="54"/>
      <c r="F23" s="11" t="s">
        <v>22</v>
      </c>
      <c r="G23" s="4">
        <f>IF(OR(F23="Urlaub",F23="Feiertag",F23="Krank"),[1]Übersicht!B5,(IF(B23&gt;0,(D23-C23)*24-(E23*24)," ")))</f>
        <v>8</v>
      </c>
      <c r="H23" s="20" t="str">
        <f>IF(_xlfn.ISFORMULA($I23),SUMIF($A$2:$A23,$A23,$G$2:$G23),"")</f>
        <v/>
      </c>
      <c r="I23" s="12"/>
      <c r="J23">
        <f t="shared" si="0"/>
        <v>0</v>
      </c>
    </row>
    <row r="24" spans="1:13">
      <c r="A24" s="79" cm="1">
        <f t="array" aca="1" ref="A24" ca="1">_xlfn.LET(_xlpm.rng,INDIRECT("ZS2:Z43S2",FALSE),_xlpm.fi,_xlfn._xlws.FILTER(_xlpm.rng,_xlpm.rng&lt;&gt;""),_xlpm.i,_xlfn.ISOWEEKNUM(MIN(_xlpm.fi)),IF(AND($B24="",A23&lt;&gt;"KW"),A23,_xlpm.i))</f>
        <v>3</v>
      </c>
      <c r="B24" s="49">
        <v>45309</v>
      </c>
      <c r="C24" s="54"/>
      <c r="D24" s="54"/>
      <c r="E24" s="54"/>
      <c r="F24" s="11" t="s">
        <v>22</v>
      </c>
      <c r="G24" s="4">
        <f>IF(OR(F24="Urlaub",F24="Feiertag",F24="Krank"),[1]Übersicht!B5,(IF(B24&gt;0,(D24-C24)*24-(E24*24)," ")))</f>
        <v>8</v>
      </c>
      <c r="H24" s="20" t="str">
        <f>IF(_xlfn.ISFORMULA($I24),SUMIF($A$2:$A24,$A24,$G$2:$G24),"")</f>
        <v/>
      </c>
      <c r="I24" s="12"/>
      <c r="J24">
        <f t="shared" si="0"/>
        <v>0</v>
      </c>
    </row>
    <row r="25" spans="1:13">
      <c r="A25" s="79" cm="1">
        <f t="array" aca="1" ref="A25" ca="1">_xlfn.LET(_xlpm.rng,INDIRECT("ZS2:Z43S2",FALSE),_xlpm.fi,_xlfn._xlws.FILTER(_xlpm.rng,_xlpm.rng&lt;&gt;""),_xlpm.i,_xlfn.ISOWEEKNUM(MIN(_xlpm.fi)),IF(AND($B25="",A24&lt;&gt;"KW"),A24,_xlpm.i))</f>
        <v>3</v>
      </c>
      <c r="B25" s="49">
        <v>45310</v>
      </c>
      <c r="C25" s="54"/>
      <c r="D25" s="54"/>
      <c r="E25" s="54"/>
      <c r="F25" s="11" t="s">
        <v>22</v>
      </c>
      <c r="G25" s="4">
        <f>IF(OR(F25="Urlaub",F25="Feiertag",F25="Krank"),[1]Übersicht!B5,(IF(B25&gt;0,(D25-C25)*24-(E25*24)," ")))</f>
        <v>8</v>
      </c>
      <c r="H25" s="20" t="str">
        <f>IF(_xlfn.ISFORMULA($I25),SUMIF($A$2:$A25,$A25,$G$2:$G25),"")</f>
        <v/>
      </c>
      <c r="I25" s="12"/>
      <c r="J25">
        <f t="shared" si="0"/>
        <v>0</v>
      </c>
    </row>
    <row r="26" spans="1:13" ht="15" thickBot="1">
      <c r="A26" s="79" cm="1">
        <f t="array" aca="1" ref="A26" ca="1">_xlfn.LET(_xlpm.rng,INDIRECT("ZS2:Z43S2",FALSE),_xlpm.fi,_xlfn._xlws.FILTER(_xlpm.rng,_xlpm.rng&lt;&gt;""),_xlpm.i,_xlfn.ISOWEEKNUM(MIN(_xlpm.fi)),IF(AND($B26="",A25&lt;&gt;"KW"),A25,_xlpm.i))</f>
        <v>3</v>
      </c>
      <c r="B26" s="10"/>
      <c r="C26" s="5"/>
      <c r="D26" s="5"/>
      <c r="E26" s="5"/>
      <c r="F26" s="11"/>
      <c r="G26" s="4" t="str">
        <f>IF(OR(F26="Urlaub",F26="Feiertag",F26="Krank"),[1]Übersicht!B5,(IF(B26&gt;0,(D26-C26)*24-(E26*24)," ")))</f>
        <v xml:space="preserve"> </v>
      </c>
      <c r="H26" s="20" t="str">
        <f>IF(_xlfn.ISFORMULA($I26),SUMIF($A$2:$A26,$A26,$G$2:$G26),"")</f>
        <v/>
      </c>
      <c r="I26" s="12"/>
      <c r="J26">
        <f t="shared" si="0"/>
        <v>0</v>
      </c>
    </row>
    <row r="27" spans="1:13" ht="15" thickBot="1">
      <c r="A27" s="79" cm="1">
        <f t="array" aca="1" ref="A27" ca="1">_xlfn.LET(_xlpm.rng,INDIRECT("ZS2:Z43S2",FALSE),_xlpm.fi,_xlfn._xlws.FILTER(_xlpm.rng,_xlpm.rng&lt;&gt;""),_xlpm.i,_xlfn.ISOWEEKNUM(MIN(_xlpm.fi)),IF(AND($B27="",A26&lt;&gt;"KW"),A26,_xlpm.i))</f>
        <v>3</v>
      </c>
      <c r="B27" s="25"/>
      <c r="C27" s="13"/>
      <c r="D27" s="13"/>
      <c r="E27" s="13"/>
      <c r="F27" s="14"/>
      <c r="G27" s="4" t="str">
        <f>IF(OR(F27="Urlaub",F27="Feiertag",F27="Krank"),[1]Übersicht!B5,(IF(B27&gt;0,(D27-C27)*24-(E27*24)," ")))</f>
        <v xml:space="preserve"> </v>
      </c>
      <c r="H27" s="9">
        <f ca="1">IF(_xlfn.ISFORMULA($I27),SUMIF($A$2:$A27,$A27,$G$2:$G27),"")</f>
        <v>40</v>
      </c>
      <c r="I27" s="85" cm="1">
        <f t="array" aca="1" ref="I27" ca="1">$H27-(IF((SUM((FREQUENCY(TRUNC(B20:B28,),TRUNC(B21:B28,))&gt;0)*1)-(COUNT(B21:B28)&lt;99))&gt;[1]Übersicht!B6,[1]Übersicht!B6,(SUM((FREQUENCY(TRUNC(B20:B28,),TRUNC(B21:B28,))&gt;0)*1)-(COUNT(B21:B28)&lt;99)))*[1]Übersicht!B5)</f>
        <v>0</v>
      </c>
      <c r="J27">
        <f t="shared" si="0"/>
        <v>0</v>
      </c>
    </row>
    <row r="28" spans="1:13" ht="15" thickBot="1">
      <c r="A28" s="79" cm="1">
        <f t="array" aca="1" ref="A28" ca="1">_xlfn.LET(_xlpm.rng,INDIRECT("ZS2:Z43S2",FALSE),_xlpm.fi,_xlfn._xlws.FILTER(_xlpm.rng,_xlpm.rng&lt;&gt;""),_xlpm.i,_xlfn.ISOWEEKNUM(MIN(_xlpm.fi)),IF(AND($B28="",A27&lt;&gt;"KW"),A27,_xlpm.i))</f>
        <v>3</v>
      </c>
      <c r="B28" s="1"/>
      <c r="C28" s="21"/>
      <c r="D28" s="21"/>
      <c r="E28" s="21"/>
      <c r="F28" s="22"/>
      <c r="G28" s="9"/>
      <c r="H28" s="84" t="str">
        <f>IF(_xlfn.ISFORMULA($I28),SUMIF($A$2:$A28,$A28,$G$2:$G28),"")</f>
        <v/>
      </c>
      <c r="I28" s="84"/>
      <c r="J28">
        <f t="shared" si="0"/>
        <v>0</v>
      </c>
      <c r="M28" cm="1">
        <f t="array" ref="M28">(IF((SUM((FREQUENCY(TRUNC(B20:B28,),TRUNC(B21:B28,))&gt;0)*1)-(COUNT(B21:B28)&lt;99))&gt;Übersicht!C6,Übersicht!C6,(SUM((FREQUENCY(TRUNC(B20:B28,),TRUNC(B21:B28,))&gt;0)*1)-(COUNT(B21:B28)&lt;99)))-(COUNTIF(F20:F27,"Feiertag")))</f>
        <v>5</v>
      </c>
    </row>
    <row r="29" spans="1:13">
      <c r="A29" s="79" cm="1">
        <f t="array" aca="1" ref="A29" ca="1">_xlfn.LET(_xlpm.rng,INDIRECT("ZS2:Z43S2",FALSE),_xlpm.fi,_xlfn._xlws.FILTER(_xlpm.rng,_xlpm.rng&lt;&gt;""),_xlpm.i,_xlfn.ISOWEEKNUM(MIN(_xlpm.fi)),IF(AND($B29="",A28&lt;&gt;"KW"),A28,_xlpm.i))</f>
        <v>4</v>
      </c>
      <c r="B29" s="56">
        <v>45313</v>
      </c>
      <c r="C29" s="5"/>
      <c r="D29" s="5"/>
      <c r="E29" s="5"/>
      <c r="F29" s="57" t="s">
        <v>8</v>
      </c>
      <c r="G29" s="4">
        <f>IF(OR(F29="Urlaub",F29="Feiertag",F29="Krank"),[1]Übersicht!B5,(IF(B29&gt;0,(D29-C29)*24-(E29*24)," ")))</f>
        <v>8</v>
      </c>
      <c r="H29" s="20" t="str">
        <f>IF(_xlfn.ISFORMULA($I29),SUMIF($A$2:$A29,$A29,$G$2:$G29),"")</f>
        <v/>
      </c>
      <c r="I29" s="12"/>
      <c r="J29">
        <f t="shared" si="0"/>
        <v>0</v>
      </c>
    </row>
    <row r="30" spans="1:13">
      <c r="A30" s="79" cm="1">
        <f t="array" aca="1" ref="A30" ca="1">_xlfn.LET(_xlpm.rng,INDIRECT("ZS2:Z43S2",FALSE),_xlpm.fi,_xlfn._xlws.FILTER(_xlpm.rng,_xlpm.rng&lt;&gt;""),_xlpm.i,_xlfn.ISOWEEKNUM(MIN(_xlpm.fi)),IF(AND($B30="",A29&lt;&gt;"KW"),A29,_xlpm.i))</f>
        <v>4</v>
      </c>
      <c r="B30" s="56">
        <v>45314</v>
      </c>
      <c r="C30" s="5"/>
      <c r="D30" s="5"/>
      <c r="E30" s="5"/>
      <c r="F30" s="57" t="s">
        <v>8</v>
      </c>
      <c r="G30" s="4">
        <f>IF(OR(F30="Urlaub",F30="Feiertag",F30="Krank"),[1]Übersicht!B5,(IF(B30&gt;0,(D30-C30)*24-(E30*24)," ")))</f>
        <v>8</v>
      </c>
      <c r="H30" s="20" t="str">
        <f>IF(_xlfn.ISFORMULA($I30),SUMIF($A$2:$A30,$A30,$G$2:$G30),"")</f>
        <v/>
      </c>
      <c r="I30" s="12"/>
      <c r="J30">
        <f t="shared" si="0"/>
        <v>0</v>
      </c>
    </row>
    <row r="31" spans="1:13">
      <c r="A31" s="79" cm="1">
        <f t="array" aca="1" ref="A31" ca="1">_xlfn.LET(_xlpm.rng,INDIRECT("ZS2:Z43S2",FALSE),_xlpm.fi,_xlfn._xlws.FILTER(_xlpm.rng,_xlpm.rng&lt;&gt;""),_xlpm.i,_xlfn.ISOWEEKNUM(MIN(_xlpm.fi)),IF(AND($B31="",A30&lt;&gt;"KW"),A30,_xlpm.i))</f>
        <v>4</v>
      </c>
      <c r="B31" s="56">
        <v>45315</v>
      </c>
      <c r="C31" s="5"/>
      <c r="D31" s="5"/>
      <c r="E31" s="5"/>
      <c r="F31" s="57" t="s">
        <v>8</v>
      </c>
      <c r="G31" s="4">
        <f>IF(OR(F31="Urlaub",F31="Feiertag",F31="Krank"),[1]Übersicht!B5,(IF(B31&gt;0,(D31-C31)*24-(E31*24)," ")))</f>
        <v>8</v>
      </c>
      <c r="H31" s="20" t="str">
        <f>IF(_xlfn.ISFORMULA($I31),SUMIF($A$2:$A31,$A31,$G$2:$G31),"")</f>
        <v/>
      </c>
      <c r="I31" s="12"/>
      <c r="J31">
        <f t="shared" si="0"/>
        <v>0</v>
      </c>
    </row>
    <row r="32" spans="1:13">
      <c r="A32" s="79" cm="1">
        <f t="array" aca="1" ref="A32" ca="1">_xlfn.LET(_xlpm.rng,INDIRECT("ZS2:Z43S2",FALSE),_xlpm.fi,_xlfn._xlws.FILTER(_xlpm.rng,_xlpm.rng&lt;&gt;""),_xlpm.i,_xlfn.ISOWEEKNUM(MIN(_xlpm.fi)),IF(AND($B32="",A31&lt;&gt;"KW"),A31,_xlpm.i))</f>
        <v>4</v>
      </c>
      <c r="B32" s="56">
        <v>45316</v>
      </c>
      <c r="C32" s="5"/>
      <c r="D32" s="5"/>
      <c r="E32" s="5"/>
      <c r="F32" s="57" t="s">
        <v>8</v>
      </c>
      <c r="G32" s="4">
        <f>IF(OR(F32="Urlaub",F32="Feiertag",F32="Krank"),[1]Übersicht!B5,(IF(B32&gt;0,(D32-C32)*24-(E32*24)," ")))</f>
        <v>8</v>
      </c>
      <c r="H32" s="20" t="str">
        <f>IF(_xlfn.ISFORMULA($I32),SUMIF($A$2:$A32,$A32,$G$2:$G32),"")</f>
        <v/>
      </c>
      <c r="I32" s="12"/>
      <c r="J32">
        <f t="shared" si="0"/>
        <v>0</v>
      </c>
    </row>
    <row r="33" spans="1:13">
      <c r="A33" s="79" cm="1">
        <f t="array" aca="1" ref="A33" ca="1">_xlfn.LET(_xlpm.rng,INDIRECT("ZS2:Z43S2",FALSE),_xlpm.fi,_xlfn._xlws.FILTER(_xlpm.rng,_xlpm.rng&lt;&gt;""),_xlpm.i,_xlfn.ISOWEEKNUM(MIN(_xlpm.fi)),IF(AND($B33="",A32&lt;&gt;"KW"),A32,_xlpm.i))</f>
        <v>4</v>
      </c>
      <c r="B33" s="56">
        <v>45317</v>
      </c>
      <c r="C33" s="5"/>
      <c r="D33" s="5"/>
      <c r="E33" s="5"/>
      <c r="F33" s="57" t="s">
        <v>8</v>
      </c>
      <c r="G33" s="4">
        <f>IF(OR(F33="Urlaub",F33="Feiertag",F33="Krank"),[1]Übersicht!B5,(IF(B33&gt;0,(D33-C33)*24-(E33*24)," ")))</f>
        <v>8</v>
      </c>
      <c r="H33" s="20" t="str">
        <f>IF(_xlfn.ISFORMULA($I33),SUMIF($A$2:$A33,$A33,$G$2:$G33),"")</f>
        <v/>
      </c>
      <c r="I33" s="12"/>
      <c r="J33">
        <f t="shared" si="0"/>
        <v>0</v>
      </c>
    </row>
    <row r="34" spans="1:13" ht="15" thickBot="1">
      <c r="A34" s="79" cm="1">
        <f t="array" aca="1" ref="A34" ca="1">_xlfn.LET(_xlpm.rng,INDIRECT("ZS2:Z43S2",FALSE),_xlpm.fi,_xlfn._xlws.FILTER(_xlpm.rng,_xlpm.rng&lt;&gt;""),_xlpm.i,_xlfn.ISOWEEKNUM(MIN(_xlpm.fi)),IF(AND($B34="",A33&lt;&gt;"KW"),A33,_xlpm.i))</f>
        <v>4</v>
      </c>
      <c r="B34" s="56"/>
      <c r="C34" s="5"/>
      <c r="D34" s="5"/>
      <c r="E34" s="5"/>
      <c r="F34" s="57"/>
      <c r="G34" s="4" t="str">
        <f>IF(OR(F34="Urlaub",F34="Feiertag",F34="Krank"),[1]Übersicht!B5,(IF(B34&gt;0,(D34-C34)*24-(E34*24)," ")))</f>
        <v xml:space="preserve"> </v>
      </c>
      <c r="H34" s="20" t="str">
        <f>IF(_xlfn.ISFORMULA($I34),SUMIF($A$2:$A34,$A34,$G$2:$G34),"")</f>
        <v/>
      </c>
      <c r="I34" s="84"/>
      <c r="J34">
        <f t="shared" si="0"/>
        <v>0</v>
      </c>
    </row>
    <row r="35" spans="1:13" ht="15" thickBot="1">
      <c r="A35" s="79" cm="1">
        <f t="array" aca="1" ref="A35" ca="1">_xlfn.LET(_xlpm.rng,INDIRECT("ZS2:Z43S2",FALSE),_xlpm.fi,_xlfn._xlws.FILTER(_xlpm.rng,_xlpm.rng&lt;&gt;""),_xlpm.i,_xlfn.ISOWEEKNUM(MIN(_xlpm.fi)),IF(AND($B35="",A34&lt;&gt;"KW"),A34,_xlpm.i))</f>
        <v>4</v>
      </c>
      <c r="B35" s="25"/>
      <c r="C35" s="13"/>
      <c r="D35" s="13"/>
      <c r="E35" s="13"/>
      <c r="F35" s="26"/>
      <c r="G35" s="4" t="str">
        <f>IF(OR(F35="Urlaub",F35="Feiertag",F35="Krank"),[1]Übersicht!B5,(IF(B35&gt;0,(D35-C35)*24-(E35*24)," ")))</f>
        <v xml:space="preserve"> </v>
      </c>
      <c r="H35" s="9">
        <f ca="1">IF(_xlfn.ISFORMULA($I35),SUMIF($A$2:$A35,$A35,$G$2:$G35),"")</f>
        <v>40</v>
      </c>
      <c r="I35" s="85" cm="1">
        <f t="array" aca="1" ref="I35" ca="1">$H35-(IF((SUM((FREQUENCY(TRUNC(B28:B36,),TRUNC(B29:B36,))&gt;0)*1)-(COUNT(B29:B36)&lt;99))&gt;[1]Übersicht!B6,[1]Übersicht!B6,(SUM((FREQUENCY(TRUNC(B28:B36,),TRUNC(B29:B36,))&gt;0)*1)-(COUNT(B29:B36)&lt;99)))*[1]Übersicht!B5)</f>
        <v>0</v>
      </c>
      <c r="J35">
        <f t="shared" si="0"/>
        <v>0</v>
      </c>
    </row>
    <row r="36" spans="1:13" ht="15" thickBot="1">
      <c r="A36" s="79" cm="1">
        <f t="array" aca="1" ref="A36" ca="1">_xlfn.LET(_xlpm.rng,INDIRECT("ZS2:Z43S2",FALSE),_xlpm.fi,_xlfn._xlws.FILTER(_xlpm.rng,_xlpm.rng&lt;&gt;""),_xlpm.i,_xlfn.ISOWEEKNUM(MIN(_xlpm.fi)),IF(AND($B36="",A35&lt;&gt;"KW"),A35,_xlpm.i))</f>
        <v>4</v>
      </c>
      <c r="B36" s="1"/>
      <c r="C36" s="21"/>
      <c r="D36" s="21"/>
      <c r="E36" s="21"/>
      <c r="F36" s="22"/>
      <c r="G36" s="9"/>
      <c r="H36" s="84" t="str">
        <f>IF(_xlfn.ISFORMULA($I36),SUMIF($A$2:$A36,$A36,$G$2:$G36),"")</f>
        <v/>
      </c>
      <c r="I36" s="84"/>
      <c r="J36">
        <f t="shared" si="0"/>
        <v>0</v>
      </c>
      <c r="M36" cm="1">
        <f t="array" ref="M36">(IF((SUM((FREQUENCY(TRUNC(B28:B36,),TRUNC(B29:B36,))&gt;0)*1)-(COUNT(B29:B36)&lt;99))&gt;Übersicht!C6,Übersicht!C6,(SUM((FREQUENCY(TRUNC(B28:B36,),TRUNC(B29:B36,))&gt;0)*1)-(COUNT(B29:B36)&lt;99)))-(COUNTIF(F29:F35,"Feiertag")))</f>
        <v>5</v>
      </c>
    </row>
    <row r="37" spans="1:13">
      <c r="A37" s="79" cm="1">
        <f t="array" aca="1" ref="A37" ca="1">_xlfn.LET(_xlpm.rng,INDIRECT("ZS2:Z43S2",FALSE),_xlpm.fi,_xlfn._xlws.FILTER(_xlpm.rng,_xlpm.rng&lt;&gt;""),_xlpm.i,_xlfn.ISOWEEKNUM(MIN(_xlpm.fi)),IF(AND($B37="",A36&lt;&gt;"KW"),A36,_xlpm.i))</f>
        <v>4</v>
      </c>
      <c r="B37" s="23"/>
      <c r="C37" s="15"/>
      <c r="D37" s="15"/>
      <c r="E37" s="15"/>
      <c r="F37" s="8"/>
      <c r="G37" s="34" t="str">
        <f>IF(OR(F37="Urlaub",F37="Feiertag",F37="Krank"),[1]Übersicht!B5,(IF(B37&gt;0,(D37-C37)*24-(E37*24)," ")))</f>
        <v xml:space="preserve"> </v>
      </c>
      <c r="H37" s="20" t="str">
        <f>IF(_xlfn.ISFORMULA($I37),SUMIF($A$2:$A37,$A37,$G$2:$G37),"")</f>
        <v/>
      </c>
      <c r="I37" s="84"/>
      <c r="J37">
        <f t="shared" si="0"/>
        <v>0</v>
      </c>
    </row>
    <row r="38" spans="1:13">
      <c r="A38" s="79" cm="1">
        <f t="array" aca="1" ref="A38" ca="1">_xlfn.LET(_xlpm.rng,INDIRECT("ZS2:Z43S2",FALSE),_xlpm.fi,_xlfn._xlws.FILTER(_xlpm.rng,_xlpm.rng&lt;&gt;""),_xlpm.i,_xlfn.ISOWEEKNUM(MIN(_xlpm.fi)),IF(AND($B38="",A37&lt;&gt;"KW"),A37,_xlpm.i))</f>
        <v>5</v>
      </c>
      <c r="B38" s="49">
        <v>45320</v>
      </c>
      <c r="C38" s="54">
        <v>0.33333333333333331</v>
      </c>
      <c r="D38" s="54">
        <v>0.70833333333333337</v>
      </c>
      <c r="E38" s="54">
        <v>2.0833333333333332E-2</v>
      </c>
      <c r="F38" s="55" t="s">
        <v>82</v>
      </c>
      <c r="G38" s="34">
        <f>IF(OR(F38="Urlaub",F38="Feiertag",F38="Krank"),[1]Übersicht!B5,(IF(B38&gt;0,(D38-C38)*24-(E38*24)," ")))</f>
        <v>8.5000000000000018</v>
      </c>
      <c r="H38" s="20" t="str">
        <f>IF(_xlfn.ISFORMULA($I38),SUMIF($A$2:$A38,$A38,$G$2:$G38),"")</f>
        <v/>
      </c>
      <c r="I38" s="84"/>
      <c r="J38">
        <f t="shared" si="0"/>
        <v>1</v>
      </c>
    </row>
    <row r="39" spans="1:13">
      <c r="A39" s="79" cm="1">
        <f t="array" aca="1" ref="A39" ca="1">_xlfn.LET(_xlpm.rng,INDIRECT("ZS2:Z43S2",FALSE),_xlpm.fi,_xlfn._xlws.FILTER(_xlpm.rng,_xlpm.rng&lt;&gt;""),_xlpm.i,_xlfn.ISOWEEKNUM(MIN(_xlpm.fi)),IF(AND($B39="",A38&lt;&gt;"KW"),A38,_xlpm.i))</f>
        <v>5</v>
      </c>
      <c r="B39" s="49">
        <v>45321</v>
      </c>
      <c r="C39" s="54">
        <v>0.33333333333333331</v>
      </c>
      <c r="D39" s="54">
        <v>0.66666666666666663</v>
      </c>
      <c r="E39" s="54">
        <v>2.0833333333333332E-2</v>
      </c>
      <c r="F39" s="55" t="s">
        <v>82</v>
      </c>
      <c r="G39" s="34">
        <f>IF(OR(F39="Urlaub",F39="Feiertag",F39="Krank"),[1]Übersicht!B5,(IF(B39&gt;0,(D39-C39)*24-(E39*24)," ")))</f>
        <v>7.5</v>
      </c>
      <c r="H39" s="20" t="str">
        <f>IF(_xlfn.ISFORMULA($I39),SUMIF($A$2:$A39,$A39,$G$2:$G39),"")</f>
        <v/>
      </c>
      <c r="I39" s="84"/>
      <c r="J39">
        <f t="shared" si="0"/>
        <v>1</v>
      </c>
    </row>
    <row r="40" spans="1:13">
      <c r="A40" s="79" cm="1">
        <f t="array" aca="1" ref="A40" ca="1">_xlfn.LET(_xlpm.rng,INDIRECT("ZS2:Z43S2",FALSE),_xlpm.fi,_xlfn._xlws.FILTER(_xlpm.rng,_xlpm.rng&lt;&gt;""),_xlpm.i,_xlfn.ISOWEEKNUM(MIN(_xlpm.fi)),IF(AND($B40="",A39&lt;&gt;"KW"),A39,_xlpm.i))</f>
        <v>5</v>
      </c>
      <c r="B40" s="49">
        <v>45322</v>
      </c>
      <c r="C40" s="54">
        <v>0.33333333333333331</v>
      </c>
      <c r="D40" s="54">
        <v>0.54166666666666663</v>
      </c>
      <c r="E40" s="54"/>
      <c r="F40" s="55" t="s">
        <v>82</v>
      </c>
      <c r="G40" s="34">
        <f>IF(OR(F40="Urlaub",F40="Feiertag",F40="Krank"),[1]Übersicht!B5,(IF(B40&gt;0,(D40-C40)*24-(E40*24)," ")))</f>
        <v>5</v>
      </c>
      <c r="H40" s="20" t="str">
        <f>IF(_xlfn.ISFORMULA($I40),SUMIF($A$2:$A40,$A40,$G$2:$G40),"")</f>
        <v/>
      </c>
      <c r="I40" s="84"/>
      <c r="J40">
        <f t="shared" si="0"/>
        <v>1</v>
      </c>
    </row>
    <row r="41" spans="1:13">
      <c r="A41" s="79" cm="1">
        <f t="array" aca="1" ref="A41" ca="1">_xlfn.LET(_xlpm.rng,INDIRECT("ZS2:Z43S2",FALSE),_xlpm.fi,_xlfn._xlws.FILTER(_xlpm.rng,_xlpm.rng&lt;&gt;""),_xlpm.i,_xlfn.ISOWEEKNUM(MIN(_xlpm.fi)),IF(AND($B41="",A40&lt;&gt;"KW"),A40,_xlpm.i))</f>
        <v>5</v>
      </c>
      <c r="B41" s="24"/>
      <c r="C41" s="5"/>
      <c r="D41" s="5"/>
      <c r="E41" s="5"/>
      <c r="F41" s="11"/>
      <c r="G41" s="34" t="str">
        <f>IF(OR(F41="Urlaub",F41="Feiertag",F41="Krank"),[1]Übersicht!B5,(IF(B41&gt;0,(D41-C41)*24-(E41*24)," ")))</f>
        <v xml:space="preserve"> </v>
      </c>
      <c r="H41" s="20" t="str">
        <f>IF(_xlfn.ISFORMULA($I41),SUMIF($A$2:$A41,$A41,$G$2:$G41),"")</f>
        <v/>
      </c>
      <c r="I41" s="17"/>
      <c r="J41">
        <f t="shared" si="0"/>
        <v>0</v>
      </c>
    </row>
    <row r="42" spans="1:13" ht="15" thickBot="1">
      <c r="A42" s="79" cm="1">
        <f t="array" aca="1" ref="A42" ca="1">_xlfn.LET(_xlpm.rng,INDIRECT("ZS2:Z43S2",FALSE),_xlpm.fi,_xlfn._xlws.FILTER(_xlpm.rng,_xlpm.rng&lt;&gt;""),_xlpm.i,_xlfn.ISOWEEKNUM(MIN(_xlpm.fi)),IF(AND($B42="",A41&lt;&gt;"KW"),A41,_xlpm.i))</f>
        <v>5</v>
      </c>
      <c r="B42" s="24"/>
      <c r="C42" s="5"/>
      <c r="D42" s="5"/>
      <c r="E42" s="5"/>
      <c r="F42" s="11"/>
      <c r="G42" s="34" t="str">
        <f>IF(OR(F42="Urlaub",F42="Feiertag",F42="Krank"),[1]Übersicht!B5,(IF(B42&gt;0,(D42-C42)*24-(E42*24)," ")))</f>
        <v xml:space="preserve"> </v>
      </c>
      <c r="H42" s="20" t="str">
        <f>IF(_xlfn.ISFORMULA($I42),SUMIF($A$2:$A42,$A42,$G$2:$G42),"")</f>
        <v/>
      </c>
      <c r="I42" s="84"/>
      <c r="J42">
        <f t="shared" si="0"/>
        <v>0</v>
      </c>
    </row>
    <row r="43" spans="1:13" ht="15" thickBot="1">
      <c r="A43" s="79" cm="1">
        <f t="array" aca="1" ref="A43" ca="1">_xlfn.LET(_xlpm.rng,INDIRECT("ZS2:Z43S2",FALSE),_xlpm.fi,_xlfn._xlws.FILTER(_xlpm.rng,_xlpm.rng&lt;&gt;""),_xlpm.i,_xlfn.ISOWEEKNUM(MIN(_xlpm.fi)),IF(AND($B43="",A42&lt;&gt;"KW"),A42,_xlpm.i))</f>
        <v>5</v>
      </c>
      <c r="B43" s="25"/>
      <c r="C43" s="13"/>
      <c r="D43" s="13"/>
      <c r="E43" s="18"/>
      <c r="F43" s="14"/>
      <c r="G43" s="18" t="str">
        <f>IF(OR(F43="Urlaub",F43="Feiertag",F43="Krank"),[1]Übersicht!B5,(IF(B43&gt;0,(D43-C43)*24-(E43*24)," ")))</f>
        <v xml:space="preserve"> </v>
      </c>
      <c r="H43" s="9">
        <f ca="1">IF(_xlfn.ISFORMULA($I43),SUMIF($A$2:$A43,$A43,$G$2:$G43),"")</f>
        <v>21</v>
      </c>
      <c r="I43" s="85" cm="1">
        <f t="array" aca="1" ref="I43" ca="1">$H43-(IF((SUM((FREQUENCY(TRUNC(B36:B44,),TRUNC(B37:B44,))&gt;0)*1)-(COUNT(B37:B44)&lt;99))&gt;[1]Übersicht!B6,[1]Übersicht!B6,(SUM((FREQUENCY(TRUNC(B36:B44,),TRUNC(B37:B44,))&gt;0)*1)-(COUNT(B37:B44)&lt;99)))*[1]Übersicht!B5)</f>
        <v>-3</v>
      </c>
      <c r="J43">
        <f t="shared" si="0"/>
        <v>0</v>
      </c>
    </row>
    <row r="44" spans="1:13" ht="15" thickBot="1">
      <c r="A44" s="19"/>
      <c r="D44" s="20"/>
      <c r="E44" s="17"/>
      <c r="F44" s="20"/>
      <c r="J44">
        <f t="shared" si="0"/>
        <v>0</v>
      </c>
      <c r="M44" cm="1">
        <f t="array" ref="M44">(IF((SUM((FREQUENCY(TRUNC(B36:B44,),TRUNC(B37:B44,))&gt;0)*1)-(COUNT(B37:B44)&lt;99))&gt;Übersicht!C6,Übersicht!C6,(SUM((FREQUENCY(TRUNC(B36:B44,),TRUNC(B37:B44,))&gt;0)*1)-(COUNT(B37:B44)&lt;99)))-(COUNTIF(F37:F43,"Feiertag")))</f>
        <v>3</v>
      </c>
    </row>
    <row r="45" spans="1:13">
      <c r="A45" s="19"/>
      <c r="B45" s="40" t="s">
        <v>16</v>
      </c>
      <c r="C45" s="44"/>
      <c r="D45" s="45"/>
      <c r="E45" s="17"/>
      <c r="F45" s="20"/>
    </row>
    <row r="46" spans="1:13">
      <c r="B46" s="43">
        <f>SUM(G44:G98)</f>
        <v>0</v>
      </c>
      <c r="C46" s="39" t="s">
        <v>0</v>
      </c>
      <c r="D46" s="41"/>
    </row>
    <row r="47" spans="1:13">
      <c r="B47" s="42">
        <f>-(COUNTIF(E44:E97,"Urlaub"))</f>
        <v>0</v>
      </c>
      <c r="C47" s="39" t="s">
        <v>17</v>
      </c>
      <c r="D47" s="41"/>
      <c r="J47">
        <f>SUM(J2:J44)</f>
        <v>8</v>
      </c>
      <c r="K47">
        <f t="shared" ref="K47:M47" si="1">SUM(K2:K44)</f>
        <v>0</v>
      </c>
      <c r="L47">
        <f t="shared" si="1"/>
        <v>0</v>
      </c>
      <c r="M47">
        <f t="shared" si="1"/>
        <v>23</v>
      </c>
    </row>
    <row r="48" spans="1:13">
      <c r="B48" s="42">
        <f>(Übersicht!B1+Übersicht!B2)+(B47)</f>
        <v>30</v>
      </c>
      <c r="C48" s="39" t="s">
        <v>18</v>
      </c>
      <c r="D48" s="41"/>
    </row>
    <row r="49" spans="2:4" ht="15" thickBot="1">
      <c r="B49" s="48">
        <f>(COUNTIF(E44:E97,"Krank"))</f>
        <v>0</v>
      </c>
      <c r="C49" s="46" t="s">
        <v>8</v>
      </c>
      <c r="D49" s="47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9537A-801A-48F0-B268-29F9E26FE777}">
  <dimension ref="A1:L50"/>
  <sheetViews>
    <sheetView topLeftCell="A17" workbookViewId="0">
      <selection activeCell="I1" sqref="I1:L48"/>
    </sheetView>
  </sheetViews>
  <sheetFormatPr baseColWidth="10" defaultRowHeight="14.5"/>
  <cols>
    <col min="5" max="5" width="18.179687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Januar!B46</f>
        <v>0</v>
      </c>
      <c r="I2">
        <f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>IF(E3&gt;0,IF(OR(J3=1,K3=1),0,IF(OR(E3="Urlaub",E3="Feiertag",E3="Krank",E3="Überstunden",IF(ISNUMBER(FIND("Krank",E3)),1,0),1=IF(ISNUMBER(FIND("Homeoffice",E3)),1,0)),0,1)),0)</f>
        <v>0</v>
      </c>
    </row>
    <row r="4" spans="1:12">
      <c r="A4" s="49">
        <v>45323</v>
      </c>
      <c r="B4" s="5">
        <v>0.33333333333333331</v>
      </c>
      <c r="C4" s="5">
        <v>0.6875</v>
      </c>
      <c r="D4" s="5">
        <v>2.0833333333333332E-2</v>
      </c>
      <c r="E4" s="57" t="s">
        <v>24</v>
      </c>
      <c r="F4" s="34">
        <f>IF(OR(E4="Urlaub",E4="Feiertag",E4="Krank"),Übersicht!B5,(IF(A4&gt;0,(C4-B4)*24-(D4*24)," ")))</f>
        <v>8</v>
      </c>
      <c r="I4">
        <f>IF(E4&gt;0,IF(OR(J4=1,K4=1),0,IF(OR(E4="Urlaub",E4="Feiertag",E4="Krank",E4="Überstunden",IF(ISNUMBER(FIND("Krank",E4)),1,0),1=IF(ISNUMBER(FIND("Homeoffice",E4)),1,0)),0,1)),0)</f>
        <v>1</v>
      </c>
    </row>
    <row r="5" spans="1:12">
      <c r="A5" s="49">
        <v>45324</v>
      </c>
      <c r="B5" s="5">
        <v>0.54166666666666663</v>
      </c>
      <c r="C5" s="5">
        <v>0.5625</v>
      </c>
      <c r="D5" s="5"/>
      <c r="E5" s="57" t="s">
        <v>70</v>
      </c>
      <c r="F5" s="34">
        <f>IF(OR(E5="Urlaub",E5="Feiertag",E5="Krank"),Übersicht!B5,(IF(A5&gt;0,(C5-B5)*24-(D5*24)," ")))</f>
        <v>0.50000000000000089</v>
      </c>
      <c r="I5">
        <f>IF(E5&gt;0,IF(OR(J5=1,K5=1),0,IF(OR(E5="Urlaub",E5="Feiertag",E5="Krank",E5="Überstunden",IF(ISNUMBER(FIND("Krank",E5)),1,0),1=IF(ISNUMBER(FIND("Homeoffice",E5)),1,0)),0,1)),0)</f>
        <v>0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ref="I6:I44" si="0">IF(E6&gt;0,IF(OR(J6=1,K6=1),0,IF(OR(E6="Urlaub",E6="Feiertag",E6="Krank",E6="Überstunden",IF(ISNUMBER(FIND("Krank",E6)),1,0),1=IF(ISNUMBER(FIND("Homeoffice",E6)),1,0)),0,1)),0)</f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8.5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-7.5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2</v>
      </c>
    </row>
    <row r="12" spans="1:12">
      <c r="A12" s="49">
        <v>45327</v>
      </c>
      <c r="B12" s="5">
        <v>0.3125</v>
      </c>
      <c r="C12" s="5">
        <v>0.60416666666666663</v>
      </c>
      <c r="D12" s="5">
        <v>2.0833333333333332E-2</v>
      </c>
      <c r="E12" s="11" t="s">
        <v>25</v>
      </c>
      <c r="F12" s="4">
        <f>IF(OR(E12="Urlaub",E12="Feiertag",E12="Krank"),Übersicht!B5,(IF(A12&gt;0,(C12-B12)*24-(D12*24)," ")))</f>
        <v>6.4999999999999991</v>
      </c>
      <c r="I12">
        <f t="shared" si="0"/>
        <v>1</v>
      </c>
    </row>
    <row r="13" spans="1:12">
      <c r="A13" s="49">
        <v>45327</v>
      </c>
      <c r="B13" s="5">
        <v>0.625</v>
      </c>
      <c r="C13" s="5">
        <v>0.66666666666666663</v>
      </c>
      <c r="D13" s="5"/>
      <c r="E13" s="11" t="s">
        <v>70</v>
      </c>
      <c r="F13" s="4">
        <f>IF(OR(E13="Urlaub",E13="Feiertag",E13="Krank"),Übersicht!B5,(IF(A13&gt;0,(C13-B13)*24-(D13*24)," ")))</f>
        <v>0.99999999999999911</v>
      </c>
      <c r="G13" s="12"/>
      <c r="I13">
        <f t="shared" si="0"/>
        <v>0</v>
      </c>
    </row>
    <row r="14" spans="1:12">
      <c r="A14" s="49">
        <v>45328</v>
      </c>
      <c r="B14" s="5">
        <v>0.3125</v>
      </c>
      <c r="C14" s="5">
        <v>0.72916666666666663</v>
      </c>
      <c r="D14" s="5">
        <v>2.0833333333333332E-2</v>
      </c>
      <c r="E14" s="11" t="s">
        <v>23</v>
      </c>
      <c r="F14" s="4">
        <f>IF(OR(E14="Urlaub",E14="Feiertag",E14="Krank"),Übersicht!B5,(IF(A14&gt;0,(C14-B14)*24-(D14*24)," ")))</f>
        <v>9.5</v>
      </c>
      <c r="G14" s="12"/>
      <c r="I14">
        <f t="shared" si="0"/>
        <v>1</v>
      </c>
    </row>
    <row r="15" spans="1:12">
      <c r="A15" s="49">
        <v>45329</v>
      </c>
      <c r="B15" s="5">
        <v>0.3125</v>
      </c>
      <c r="C15" s="5">
        <v>0.6875</v>
      </c>
      <c r="D15" s="5">
        <v>2.0833333333333332E-2</v>
      </c>
      <c r="E15" s="11" t="s">
        <v>23</v>
      </c>
      <c r="F15" s="4">
        <f>IF(OR(E15="Urlaub",E15="Feiertag",E15="Krank"),Übersicht!B5,(IF(A15&gt;0,(C15-B15)*24-(D15*24)," ")))</f>
        <v>8.5</v>
      </c>
      <c r="G15" s="12"/>
      <c r="I15">
        <f t="shared" si="0"/>
        <v>1</v>
      </c>
    </row>
    <row r="16" spans="1:12">
      <c r="A16" s="49">
        <v>45329</v>
      </c>
      <c r="B16" s="5">
        <v>0.66666666666666663</v>
      </c>
      <c r="C16" s="5">
        <v>0.72916666666666663</v>
      </c>
      <c r="D16" s="5"/>
      <c r="E16" s="11" t="s">
        <v>70</v>
      </c>
      <c r="F16" s="4">
        <f>IF(OR(E16="Urlaub",E16="Feiertag",E16="Krank"),Übersicht!B5,(IF(A16&gt;0,(C16-B16)*24-(D16*24)," ")))</f>
        <v>1.5</v>
      </c>
      <c r="G16" s="12"/>
      <c r="I16">
        <f t="shared" si="0"/>
        <v>0</v>
      </c>
    </row>
    <row r="17" spans="1:12">
      <c r="A17" s="49">
        <v>45330</v>
      </c>
      <c r="B17" s="5">
        <v>0.33333333333333331</v>
      </c>
      <c r="C17" s="5">
        <v>0.75</v>
      </c>
      <c r="D17" s="5">
        <v>2.0833333333333332E-2</v>
      </c>
      <c r="E17" s="11" t="s">
        <v>23</v>
      </c>
      <c r="F17" s="4">
        <f>IF(OR(E17="Urlaub",E17="Feiertag",E17="Krank"),Übersicht!B5,(IF(A17&gt;0,(C17-B17)*24-(D17*24)," ")))</f>
        <v>9.5</v>
      </c>
      <c r="I17">
        <f t="shared" si="0"/>
        <v>1</v>
      </c>
    </row>
    <row r="18" spans="1:12" ht="15" thickBot="1">
      <c r="A18" s="49">
        <v>45331</v>
      </c>
      <c r="B18" s="5">
        <v>0.375</v>
      </c>
      <c r="C18" s="5">
        <v>0.4375</v>
      </c>
      <c r="D18" s="5"/>
      <c r="E18" s="11" t="s">
        <v>70</v>
      </c>
      <c r="F18" s="4">
        <f>IF(OR(E18="Urlaub",E18="Feiertag",E18="Krank"),Übersicht!B5,(IF(A18&gt;0,(C18-B18)*24-(D18*24)," ")))</f>
        <v>1.5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38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-2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49">
        <v>45334</v>
      </c>
      <c r="B20" s="5">
        <v>0.3125</v>
      </c>
      <c r="C20" s="5">
        <v>0.73958333333333337</v>
      </c>
      <c r="D20" s="5">
        <v>3.125E-2</v>
      </c>
      <c r="E20" s="11" t="s">
        <v>26</v>
      </c>
      <c r="F20" s="4">
        <f>IF(OR(E20="Urlaub",E20="Feiertag",E20="Krank"),Übersicht!B5,(IF(A20&gt;0,(C20-B20)*24-(D20*24)," ")))</f>
        <v>9.5</v>
      </c>
      <c r="I20">
        <f t="shared" si="0"/>
        <v>1</v>
      </c>
    </row>
    <row r="21" spans="1:12">
      <c r="A21" s="49">
        <v>45335</v>
      </c>
      <c r="B21" s="5">
        <v>0.29166666666666669</v>
      </c>
      <c r="C21" s="5">
        <v>0.55208333333333337</v>
      </c>
      <c r="D21" s="5">
        <v>1.0416666666666666E-2</v>
      </c>
      <c r="E21" s="11" t="s">
        <v>26</v>
      </c>
      <c r="F21" s="4">
        <f>IF(OR(E21="Urlaub",E21="Feiertag",E21="Krank"),Übersicht!B5,(IF(A21&gt;0,(C21-B21)*24-(D21*24)," ")))</f>
        <v>6</v>
      </c>
      <c r="G21" s="12"/>
      <c r="I21">
        <f t="shared" si="0"/>
        <v>1</v>
      </c>
    </row>
    <row r="22" spans="1:12">
      <c r="A22" s="49">
        <v>45336</v>
      </c>
      <c r="B22" s="5">
        <v>0.29166666666666669</v>
      </c>
      <c r="C22" s="5">
        <v>0.64583333333333337</v>
      </c>
      <c r="D22" s="5">
        <v>2.0833333333333332E-2</v>
      </c>
      <c r="E22" s="11" t="s">
        <v>26</v>
      </c>
      <c r="F22" s="4">
        <f>IF(OR(E22="Urlaub",E22="Feiertag",E22="Krank"),Übersicht!B5,(IF(A22&gt;0,(C22-B22)*24-(D22*24)," ")))</f>
        <v>8</v>
      </c>
      <c r="G22" s="12"/>
      <c r="I22">
        <f t="shared" si="0"/>
        <v>1</v>
      </c>
    </row>
    <row r="23" spans="1:12">
      <c r="A23" s="49">
        <v>45337</v>
      </c>
      <c r="B23" s="5">
        <v>0.3125</v>
      </c>
      <c r="C23" s="5">
        <v>0.76041666666666663</v>
      </c>
      <c r="D23" s="5">
        <v>2.0833333333333332E-2</v>
      </c>
      <c r="E23" s="11" t="s">
        <v>26</v>
      </c>
      <c r="F23" s="4">
        <f>IF(OR(E23="Urlaub",E23="Feiertag",E23="Krank"),Übersicht!B5,(IF(A23&gt;0,(C23-B23)*24-(D23*24)," ")))</f>
        <v>10.25</v>
      </c>
      <c r="G23" s="12"/>
      <c r="I23">
        <f t="shared" si="0"/>
        <v>1</v>
      </c>
    </row>
    <row r="24" spans="1:12">
      <c r="A24" s="49">
        <v>45338</v>
      </c>
      <c r="B24" s="5">
        <v>0.33333333333333331</v>
      </c>
      <c r="C24" s="5">
        <v>0.61458333333333337</v>
      </c>
      <c r="D24" s="5">
        <v>4.1666666666666664E-2</v>
      </c>
      <c r="E24" s="11" t="s">
        <v>26</v>
      </c>
      <c r="F24" s="4">
        <f>IF(OR(E24="Urlaub",E24="Feiertag",E24="Krank"),Übersicht!B5,(IF(A24&gt;0,(C24-B24)*24-(D24*24)," ")))</f>
        <v>5.7500000000000018</v>
      </c>
      <c r="G24" s="12"/>
      <c r="I24">
        <f t="shared" si="0"/>
        <v>1</v>
      </c>
    </row>
    <row r="25" spans="1:12">
      <c r="A25" s="49">
        <v>45339</v>
      </c>
      <c r="B25" s="5">
        <v>0.58333333333333337</v>
      </c>
      <c r="C25" s="5">
        <v>0.66666666666666663</v>
      </c>
      <c r="D25" s="5"/>
      <c r="E25" s="11" t="s">
        <v>70</v>
      </c>
      <c r="F25" s="4">
        <f>IF(OR(E25="Urlaub",E25="Feiertag",E25="Krank"),Übersicht!B5,(IF(A25&gt;0,(C25-B25)*24-(D25*24)," ")))</f>
        <v>1.9999999999999982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41.5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1.5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56">
        <v>45341</v>
      </c>
      <c r="B30" s="5">
        <v>0.3125</v>
      </c>
      <c r="C30" s="5">
        <v>0.72916666666666663</v>
      </c>
      <c r="D30" s="5">
        <v>2.0833333333333332E-2</v>
      </c>
      <c r="E30" s="58" t="s">
        <v>27</v>
      </c>
      <c r="F30" s="4">
        <f>IF(OR(E30="Urlaub",E30="Feiertag",E30="Krank"),Übersicht!B5,(IF(A30&gt;0,(C30-B30)*24-(D30*24)," ")))</f>
        <v>9.5</v>
      </c>
      <c r="G30" s="12"/>
      <c r="I30">
        <f t="shared" si="0"/>
        <v>1</v>
      </c>
    </row>
    <row r="31" spans="1:12">
      <c r="A31" s="56">
        <v>45342</v>
      </c>
      <c r="B31" s="5">
        <v>0.33333333333333331</v>
      </c>
      <c r="C31" s="5">
        <v>0.70833333333333337</v>
      </c>
      <c r="D31" s="5">
        <v>2.0833333333333332E-2</v>
      </c>
      <c r="E31" s="58" t="s">
        <v>27</v>
      </c>
      <c r="F31" s="4">
        <f>IF(OR(E31="Urlaub",E31="Feiertag",E31="Krank"),Übersicht!B5,(IF(A31&gt;0,(C31-B31)*24-(D31*24)," ")))</f>
        <v>8.5000000000000018</v>
      </c>
      <c r="G31" s="12"/>
      <c r="I31">
        <f t="shared" si="0"/>
        <v>1</v>
      </c>
    </row>
    <row r="32" spans="1:12">
      <c r="A32" s="56">
        <v>45343</v>
      </c>
      <c r="B32" s="5">
        <v>0.33333333333333331</v>
      </c>
      <c r="C32" s="5">
        <v>0.6875</v>
      </c>
      <c r="D32" s="5">
        <v>2.0833333333333332E-2</v>
      </c>
      <c r="E32" s="58" t="s">
        <v>27</v>
      </c>
      <c r="F32" s="4">
        <f>IF(OR(E32="Urlaub",E32="Feiertag",E32="Krank"),Übersicht!B5,(IF(A32&gt;0,(C32-B32)*24-(D32*24)," ")))</f>
        <v>8</v>
      </c>
      <c r="G32" s="12"/>
      <c r="I32">
        <f t="shared" si="0"/>
        <v>1</v>
      </c>
    </row>
    <row r="33" spans="1:12">
      <c r="A33" s="56">
        <v>45344</v>
      </c>
      <c r="B33" s="5">
        <v>0.33333333333333331</v>
      </c>
      <c r="C33" s="5">
        <v>0.58333333333333337</v>
      </c>
      <c r="D33" s="5"/>
      <c r="E33" s="58" t="s">
        <v>28</v>
      </c>
      <c r="F33" s="4">
        <f>IF(OR(E33="Urlaub",E33="Feiertag",E33="Krank"),Übersicht!B5,(IF(A33&gt;0,(C33-B33)*24-(D33*24)," ")))</f>
        <v>6.0000000000000018</v>
      </c>
      <c r="G33" s="12"/>
      <c r="I33">
        <f t="shared" si="0"/>
        <v>1</v>
      </c>
    </row>
    <row r="34" spans="1:12">
      <c r="A34" s="56">
        <v>45345</v>
      </c>
      <c r="B34" s="5"/>
      <c r="C34" s="5"/>
      <c r="D34" s="5"/>
      <c r="E34" s="58" t="s">
        <v>0</v>
      </c>
      <c r="F34" s="4">
        <f>IF(OR(E34="Urlaub",E34="Feiertag",E34="Krank"),Übersicht!B5,(IF(A34&gt;0,(C34-B34)*24-(D34*24)," ")))</f>
        <v>0</v>
      </c>
      <c r="I34">
        <f t="shared" si="0"/>
        <v>0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32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-8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56">
        <v>45348</v>
      </c>
      <c r="B38" s="5">
        <v>0.3125</v>
      </c>
      <c r="C38" s="5">
        <v>0.70833333333333337</v>
      </c>
      <c r="D38" s="5">
        <v>2.0833333333333332E-2</v>
      </c>
      <c r="E38" s="58" t="s">
        <v>28</v>
      </c>
      <c r="F38" s="34">
        <f>IF(OR(E38="Urlaub",E38="Feiertag",E38="Krank"),Übersicht!B5,(IF(A38&gt;0,(C38-B38)*24-(D38*24)," ")))</f>
        <v>9</v>
      </c>
      <c r="I38">
        <f t="shared" si="0"/>
        <v>1</v>
      </c>
    </row>
    <row r="39" spans="1:12">
      <c r="A39" s="49">
        <v>45349</v>
      </c>
      <c r="B39" s="5">
        <v>0.3125</v>
      </c>
      <c r="C39" s="5">
        <v>0.6875</v>
      </c>
      <c r="D39" s="5">
        <v>2.0833333333333332E-2</v>
      </c>
      <c r="E39" s="58" t="s">
        <v>28</v>
      </c>
      <c r="F39" s="34">
        <f>IF(OR(E39="Urlaub",E39="Feiertag",E39="Krank"),Übersicht!B5,(IF(A39&gt;0,(C39-B39)*24-(D39*24)," ")))</f>
        <v>8.5</v>
      </c>
      <c r="I39">
        <f t="shared" si="0"/>
        <v>1</v>
      </c>
    </row>
    <row r="40" spans="1:12">
      <c r="A40" s="49">
        <v>45350</v>
      </c>
      <c r="B40" s="5">
        <v>0.3125</v>
      </c>
      <c r="C40" s="5">
        <v>0.6875</v>
      </c>
      <c r="D40" s="5">
        <v>2.0833333333333332E-2</v>
      </c>
      <c r="E40" s="58" t="s">
        <v>28</v>
      </c>
      <c r="F40" s="34">
        <f>IF(OR(E40="Urlaub",E40="Feiertag",E40="Krank"),Übersicht!B5,(IF(A40&gt;0,(C40-B40)*24-(D40*24)," ")))</f>
        <v>8.5</v>
      </c>
      <c r="I40">
        <f t="shared" si="0"/>
        <v>1</v>
      </c>
    </row>
    <row r="41" spans="1:12" ht="15" thickBot="1">
      <c r="A41" s="59">
        <v>45351</v>
      </c>
      <c r="B41" s="5">
        <v>0.3125</v>
      </c>
      <c r="C41" s="5">
        <v>0.6875</v>
      </c>
      <c r="D41" s="5">
        <v>2.0833333333333332E-2</v>
      </c>
      <c r="E41" s="58" t="s">
        <v>28</v>
      </c>
      <c r="F41" s="34">
        <f>IF(OR(E41="Urlaub",E41="Feiertag",E41="Krank"),Übersicht!B5,(IF(A41&gt;0,(C41-B41)*24-(D41*24)," ")))</f>
        <v>8.5</v>
      </c>
      <c r="G41" s="17"/>
      <c r="I41">
        <f t="shared" si="0"/>
        <v>1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34.5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2.5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-13.5</v>
      </c>
      <c r="C47" s="39" t="s">
        <v>0</v>
      </c>
      <c r="D47" s="41"/>
      <c r="I47">
        <f>SUM(I2:I44)</f>
        <v>18</v>
      </c>
      <c r="J47">
        <f t="shared" ref="J47:L47" si="1">SUM(J2:J44)</f>
        <v>0</v>
      </c>
      <c r="K47">
        <f t="shared" si="1"/>
        <v>0</v>
      </c>
      <c r="L47">
        <f t="shared" si="1"/>
        <v>21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(Januar!B48)+(B48)</f>
        <v>30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A17A2-361A-4056-9E54-6EAD112ADA54}">
  <dimension ref="A1:L50"/>
  <sheetViews>
    <sheetView topLeftCell="A16" workbookViewId="0">
      <selection activeCell="A2" sqref="A2:E43"/>
    </sheetView>
  </sheetViews>
  <sheetFormatPr baseColWidth="10" defaultRowHeight="14.5"/>
  <cols>
    <col min="5" max="5" width="31.54296875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Februar!B47</f>
        <v>-13.5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49"/>
      <c r="B3" s="5"/>
      <c r="C3" s="5"/>
      <c r="D3" s="5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49">
        <v>45352</v>
      </c>
      <c r="B4" s="5">
        <v>0.34375</v>
      </c>
      <c r="C4" s="5">
        <v>0.63541666666666663</v>
      </c>
      <c r="D4" s="5">
        <v>2.0833333333333332E-2</v>
      </c>
      <c r="E4" s="57" t="s">
        <v>28</v>
      </c>
      <c r="F4" s="34">
        <f>IF(OR(E4="Urlaub",E4="Feiertag",E4="Krank"),Übersicht!B5,(IF(A4&gt;0,(C4-B4)*24-(D4*24)," ")))</f>
        <v>6.4999999999999991</v>
      </c>
      <c r="I4">
        <f t="shared" si="0"/>
        <v>1</v>
      </c>
    </row>
    <row r="5" spans="1:12">
      <c r="A5" s="49">
        <v>45352</v>
      </c>
      <c r="B5" s="5">
        <v>0.70833333333333337</v>
      </c>
      <c r="C5" s="5">
        <v>0.75</v>
      </c>
      <c r="D5" s="5"/>
      <c r="E5" s="57" t="s">
        <v>70</v>
      </c>
      <c r="F5" s="34">
        <f>IF(OR(E5="Urlaub",E5="Feiertag",E5="Krank"),Übersicht!B5,(IF(A5&gt;0,(C5-B5)*24-(D5*24)," ")))</f>
        <v>0.99999999999999911</v>
      </c>
      <c r="I5">
        <f t="shared" si="0"/>
        <v>0</v>
      </c>
    </row>
    <row r="6" spans="1:12">
      <c r="A6" s="49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49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49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7.4999999999999982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-0.50000000000000178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1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45355</v>
      </c>
      <c r="B13" s="5">
        <v>0.29166666666666669</v>
      </c>
      <c r="C13" s="5">
        <v>0.75</v>
      </c>
      <c r="D13" s="5">
        <v>2.0833333333333332E-2</v>
      </c>
      <c r="E13" s="11" t="s">
        <v>29</v>
      </c>
      <c r="F13" s="4">
        <f>IF(OR(E13="Urlaub",E13="Feiertag",E13="Krank"),Übersicht!B5,(IF(A13&gt;0,(C13-B13)*24-(D13*24)," ")))</f>
        <v>10.5</v>
      </c>
      <c r="G13" s="12"/>
      <c r="I13">
        <f t="shared" si="0"/>
        <v>0</v>
      </c>
      <c r="J13">
        <v>1</v>
      </c>
    </row>
    <row r="14" spans="1:12">
      <c r="A14" s="49">
        <v>45356</v>
      </c>
      <c r="B14" s="5">
        <v>0.3125</v>
      </c>
      <c r="C14" s="5">
        <v>0.79166666666666663</v>
      </c>
      <c r="D14" s="5">
        <v>2.0833333333333332E-2</v>
      </c>
      <c r="E14" s="11" t="s">
        <v>29</v>
      </c>
      <c r="F14" s="4">
        <f>IF(OR(E14="Urlaub",E14="Feiertag",E14="Krank"),Übersicht!B5,(IF(A14&gt;0,(C14-B14)*24-(D14*24)," ")))</f>
        <v>11</v>
      </c>
      <c r="G14" s="12"/>
      <c r="I14">
        <f t="shared" si="0"/>
        <v>0</v>
      </c>
      <c r="K14">
        <v>1</v>
      </c>
    </row>
    <row r="15" spans="1:12">
      <c r="A15" s="49">
        <v>45357</v>
      </c>
      <c r="B15" s="5">
        <v>0.29166666666666669</v>
      </c>
      <c r="C15" s="5">
        <v>0.79166666666666663</v>
      </c>
      <c r="D15" s="5">
        <v>2.0833333333333332E-2</v>
      </c>
      <c r="E15" s="11" t="s">
        <v>30</v>
      </c>
      <c r="F15" s="4">
        <f>IF(OR(E15="Urlaub",E15="Feiertag",E15="Krank"),Übersicht!B5,(IF(A15&gt;0,(C15-B15)*24-(D15*24)," ")))</f>
        <v>11.499999999999998</v>
      </c>
      <c r="G15" s="12"/>
      <c r="I15">
        <f t="shared" si="0"/>
        <v>0</v>
      </c>
      <c r="K15">
        <v>1</v>
      </c>
    </row>
    <row r="16" spans="1:12">
      <c r="A16" s="49">
        <v>45358</v>
      </c>
      <c r="B16" s="5">
        <v>0.33333333333333331</v>
      </c>
      <c r="C16" s="5">
        <v>0.6875</v>
      </c>
      <c r="D16" s="5">
        <v>2.0833333333333332E-2</v>
      </c>
      <c r="E16" s="11" t="s">
        <v>29</v>
      </c>
      <c r="F16" s="4">
        <f>IF(OR(E16="Urlaub",E16="Feiertag",E16="Krank"),Übersicht!B5,(IF(A16&gt;0,(C16-B16)*24-(D16*24)," ")))</f>
        <v>8</v>
      </c>
      <c r="G16" s="12"/>
      <c r="I16">
        <f t="shared" si="0"/>
        <v>0</v>
      </c>
      <c r="J16">
        <v>1</v>
      </c>
    </row>
    <row r="17" spans="1:12">
      <c r="A17" s="49">
        <v>45359</v>
      </c>
      <c r="B17" s="5">
        <v>0.33333333333333331</v>
      </c>
      <c r="C17" s="5">
        <v>0.58333333333333337</v>
      </c>
      <c r="D17" s="5">
        <v>4.1666666666666664E-2</v>
      </c>
      <c r="E17" s="11" t="s">
        <v>28</v>
      </c>
      <c r="F17" s="4">
        <f>IF(OR(E17="Urlaub",E17="Feiertag",E17="Krank"),Übersicht!B5,(IF(A17&gt;0,(C17-B17)*24-(D17*24)," ")))</f>
        <v>5.0000000000000018</v>
      </c>
      <c r="I17">
        <f t="shared" si="0"/>
        <v>1</v>
      </c>
    </row>
    <row r="18" spans="1:12" ht="15" thickBot="1">
      <c r="A18" s="49">
        <v>45359</v>
      </c>
      <c r="B18" s="5">
        <v>0.625</v>
      </c>
      <c r="C18" s="5">
        <v>0.66666666666666663</v>
      </c>
      <c r="D18" s="5"/>
      <c r="E18" s="11" t="s">
        <v>70</v>
      </c>
      <c r="F18" s="4">
        <f>IF(OR(E18="Urlaub",E18="Feiertag",E18="Krank"),Übersicht!B5,(IF(A18&gt;0,(C18-B18)*24-(D18*24)," ")))</f>
        <v>0.99999999999999911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47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7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45362</v>
      </c>
      <c r="B21" s="5">
        <v>0.33333333333333331</v>
      </c>
      <c r="C21" s="5">
        <v>0.70833333333333337</v>
      </c>
      <c r="D21" s="5">
        <v>2.0833333333333332E-2</v>
      </c>
      <c r="E21" s="57" t="s">
        <v>31</v>
      </c>
      <c r="F21" s="4">
        <f>IF(OR(E21="Urlaub",E21="Feiertag",E21="Krank"),Übersicht!B5,(IF(A21&gt;0,(C21-B21)*24-(D21*24)," ")))</f>
        <v>8.5000000000000018</v>
      </c>
      <c r="G21" s="12"/>
      <c r="I21">
        <f t="shared" si="0"/>
        <v>1</v>
      </c>
    </row>
    <row r="22" spans="1:12">
      <c r="A22" s="49">
        <v>45363</v>
      </c>
      <c r="B22" s="5">
        <v>0.3125</v>
      </c>
      <c r="C22" s="5">
        <v>0.70833333333333337</v>
      </c>
      <c r="D22" s="5">
        <v>2.0833333333333332E-2</v>
      </c>
      <c r="E22" s="57" t="s">
        <v>31</v>
      </c>
      <c r="F22" s="4">
        <f>IF(OR(E22="Urlaub",E22="Feiertag",E22="Krank"),Übersicht!B5,(IF(A22&gt;0,(C22-B22)*24-(D22*24)," ")))</f>
        <v>9</v>
      </c>
      <c r="G22" s="12"/>
      <c r="I22">
        <f t="shared" si="0"/>
        <v>1</v>
      </c>
    </row>
    <row r="23" spans="1:12">
      <c r="A23" s="49">
        <v>45364</v>
      </c>
      <c r="B23" s="5">
        <v>0.3125</v>
      </c>
      <c r="C23" s="5">
        <v>0.6875</v>
      </c>
      <c r="D23" s="5">
        <v>2.0833333333333332E-2</v>
      </c>
      <c r="E23" s="57" t="s">
        <v>31</v>
      </c>
      <c r="F23" s="4">
        <f>IF(OR(E23="Urlaub",E23="Feiertag",E23="Krank"),Übersicht!B5,(IF(A23&gt;0,(C23-B23)*24-(D23*24)," ")))</f>
        <v>8.5</v>
      </c>
      <c r="G23" s="12"/>
      <c r="I23">
        <f t="shared" si="0"/>
        <v>1</v>
      </c>
    </row>
    <row r="24" spans="1:12">
      <c r="A24" s="49">
        <v>45365</v>
      </c>
      <c r="B24" s="5">
        <v>0.3125</v>
      </c>
      <c r="C24" s="5">
        <v>0.70833333333333337</v>
      </c>
      <c r="D24" s="5">
        <v>3.125E-2</v>
      </c>
      <c r="E24" s="57" t="s">
        <v>31</v>
      </c>
      <c r="F24" s="4">
        <f>IF(OR(E24="Urlaub",E24="Feiertag",E24="Krank"),Übersicht!B5,(IF(A24&gt;0,(C24-B24)*24-(D24*24)," ")))</f>
        <v>8.75</v>
      </c>
      <c r="G24" s="12"/>
      <c r="I24">
        <f t="shared" si="0"/>
        <v>1</v>
      </c>
    </row>
    <row r="25" spans="1:12">
      <c r="A25" s="49">
        <v>45366</v>
      </c>
      <c r="B25" s="5">
        <v>0.3125</v>
      </c>
      <c r="C25" s="5">
        <v>0.6875</v>
      </c>
      <c r="D25" s="5">
        <v>2.0833333333333332E-2</v>
      </c>
      <c r="E25" s="57" t="s">
        <v>31</v>
      </c>
      <c r="F25" s="4">
        <f>IF(OR(E25="Urlaub",E25="Feiertag",E25="Krank"),Übersicht!B5,(IF(A25&gt;0,(C25-B25)*24-(D25*24)," ")))</f>
        <v>8.5</v>
      </c>
      <c r="G25" s="12"/>
      <c r="I25">
        <f t="shared" si="0"/>
        <v>1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43.25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49">
        <v>45369</v>
      </c>
      <c r="B29" s="5">
        <v>0.3125</v>
      </c>
      <c r="C29" s="5">
        <v>0.6875</v>
      </c>
      <c r="D29" s="5">
        <v>2.0833333333333332E-2</v>
      </c>
      <c r="E29" s="11" t="s">
        <v>31</v>
      </c>
      <c r="F29" s="4">
        <f>IF(OR(E29="Urlaub",E29="Feiertag",E29="Krank"),Übersicht!B5,(IF(A29&gt;0,(C29-B29)*24-(D29*24)," ")))</f>
        <v>8.5</v>
      </c>
      <c r="G29" s="12"/>
      <c r="I29">
        <f t="shared" si="0"/>
        <v>1</v>
      </c>
    </row>
    <row r="30" spans="1:12">
      <c r="A30" s="49">
        <v>45370</v>
      </c>
      <c r="B30" s="5">
        <v>0.3125</v>
      </c>
      <c r="C30" s="5">
        <v>0.6875</v>
      </c>
      <c r="D30" s="5">
        <v>3.125E-2</v>
      </c>
      <c r="E30" s="11" t="s">
        <v>31</v>
      </c>
      <c r="F30" s="4">
        <f>IF(OR(E30="Urlaub",E30="Feiertag",E30="Krank"),Übersicht!B5,(IF(A30&gt;0,(C30-B30)*24-(D30*24)," ")))</f>
        <v>8.25</v>
      </c>
      <c r="G30" s="12"/>
      <c r="I30">
        <f t="shared" si="0"/>
        <v>1</v>
      </c>
    </row>
    <row r="31" spans="1:12">
      <c r="A31" s="49">
        <v>45371</v>
      </c>
      <c r="B31" s="5">
        <v>0.3125</v>
      </c>
      <c r="C31" s="5">
        <v>0.6875</v>
      </c>
      <c r="D31" s="5">
        <v>2.0833333333333332E-2</v>
      </c>
      <c r="E31" s="11" t="s">
        <v>31</v>
      </c>
      <c r="F31" s="4">
        <f>IF(OR(E31="Urlaub",E31="Feiertag",E31="Krank"),Übersicht!B5,(IF(A31&gt;0,(C31-B31)*24-(D31*24)," ")))</f>
        <v>8.5</v>
      </c>
      <c r="G31" s="12"/>
      <c r="I31">
        <f t="shared" si="0"/>
        <v>1</v>
      </c>
    </row>
    <row r="32" spans="1:12">
      <c r="A32" s="49">
        <v>45372</v>
      </c>
      <c r="B32" s="5">
        <v>0.30208333333333331</v>
      </c>
      <c r="C32" s="5">
        <v>0.6875</v>
      </c>
      <c r="D32" s="5">
        <v>5.2083333333333336E-2</v>
      </c>
      <c r="E32" s="11" t="s">
        <v>31</v>
      </c>
      <c r="F32" s="4">
        <f>IF(OR(E32="Urlaub",E32="Feiertag",E32="Krank"),Übersicht!B5,(IF(A32&gt;0,(C32-B32)*24-(D32*24)," ")))</f>
        <v>8</v>
      </c>
      <c r="G32" s="12"/>
      <c r="I32">
        <f t="shared" si="0"/>
        <v>1</v>
      </c>
    </row>
    <row r="33" spans="1:12">
      <c r="A33" s="49">
        <v>45373</v>
      </c>
      <c r="B33" s="5">
        <v>0.3125</v>
      </c>
      <c r="C33" s="5">
        <v>0.64583333333333337</v>
      </c>
      <c r="D33" s="5">
        <v>2.0833333333333332E-2</v>
      </c>
      <c r="E33" s="11" t="s">
        <v>23</v>
      </c>
      <c r="F33" s="4">
        <f>IF(OR(E33="Urlaub",E33="Feiertag",E33="Krank"),Übersicht!B5,(IF(A33&gt;0,(C33-B33)*24-(D33*24)," ")))</f>
        <v>7.5</v>
      </c>
      <c r="G33" s="12"/>
      <c r="I33">
        <f t="shared" si="0"/>
        <v>1</v>
      </c>
    </row>
    <row r="34" spans="1:12">
      <c r="A34" s="49"/>
      <c r="B34" s="5"/>
      <c r="C34" s="5"/>
      <c r="D34" s="5"/>
      <c r="E34" s="57"/>
      <c r="F34" s="4" t="str">
        <f>IF(OR(E34="Urlaub",E34="Feiertag",E34="Krank"),Übersicht!B5,(IF(A34&gt;0,(C34-B34)*24-(D34*24)," ")))</f>
        <v xml:space="preserve"> </v>
      </c>
      <c r="I34">
        <f t="shared" si="0"/>
        <v>0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40.75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0.75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45376</v>
      </c>
      <c r="B38" s="5">
        <v>0.32291666666666669</v>
      </c>
      <c r="C38" s="5">
        <v>0.6875</v>
      </c>
      <c r="D38" s="5">
        <v>4.1666666666666664E-2</v>
      </c>
      <c r="E38" s="57" t="s">
        <v>32</v>
      </c>
      <c r="F38" s="34">
        <f>IF(OR(E38="Urlaub",E38="Feiertag",E38="Krank"),Übersicht!B5,(IF(A38&gt;0,(C38-B38)*24-(D38*24)," ")))</f>
        <v>7.75</v>
      </c>
      <c r="I38">
        <f t="shared" si="0"/>
        <v>1</v>
      </c>
    </row>
    <row r="39" spans="1:12">
      <c r="A39" s="49">
        <v>45377</v>
      </c>
      <c r="B39" s="5">
        <v>0.3125</v>
      </c>
      <c r="C39" s="5">
        <v>0.6875</v>
      </c>
      <c r="D39" s="5">
        <v>2.0833333333333332E-2</v>
      </c>
      <c r="E39" s="57" t="s">
        <v>32</v>
      </c>
      <c r="F39" s="34">
        <f>IF(OR(E39="Urlaub",E39="Feiertag",E39="Krank"),Übersicht!B5,(IF(A39&gt;0,(C39-B39)*24-(D39*24)," ")))</f>
        <v>8.5</v>
      </c>
      <c r="I39">
        <f t="shared" si="0"/>
        <v>1</v>
      </c>
    </row>
    <row r="40" spans="1:12">
      <c r="A40" s="49">
        <v>45378</v>
      </c>
      <c r="B40" s="5">
        <v>0.30208333333333331</v>
      </c>
      <c r="C40" s="5">
        <v>0.66666666666666663</v>
      </c>
      <c r="D40" s="5">
        <v>2.0833333333333332E-2</v>
      </c>
      <c r="E40" s="57" t="s">
        <v>32</v>
      </c>
      <c r="F40" s="34">
        <f>IF(OR(E40="Urlaub",E40="Feiertag",E40="Krank"),Übersicht!B5,(IF(A40&gt;0,(C40-B40)*24-(D40*24)," ")))</f>
        <v>8.25</v>
      </c>
      <c r="I40">
        <f t="shared" si="0"/>
        <v>1</v>
      </c>
    </row>
    <row r="41" spans="1:12">
      <c r="A41" s="49">
        <v>45379</v>
      </c>
      <c r="B41" s="5">
        <v>0.30208333333333331</v>
      </c>
      <c r="C41" s="5">
        <v>0.66666666666666663</v>
      </c>
      <c r="D41" s="5">
        <v>2.0833333333333332E-2</v>
      </c>
      <c r="E41" s="57" t="s">
        <v>33</v>
      </c>
      <c r="F41" s="34">
        <f>IF(OR(E41="Urlaub",E41="Feiertag",E41="Krank"),Übersicht!B5,(IF(A41&gt;0,(C41-B41)*24-(D41*24)," ")))</f>
        <v>8.25</v>
      </c>
      <c r="G41" s="17"/>
      <c r="I41">
        <f t="shared" si="0"/>
        <v>1</v>
      </c>
    </row>
    <row r="42" spans="1:12">
      <c r="A42" s="49">
        <v>45380</v>
      </c>
      <c r="B42" s="5"/>
      <c r="C42" s="5"/>
      <c r="D42" s="5"/>
      <c r="E42" s="57" t="s">
        <v>21</v>
      </c>
      <c r="F42" s="34">
        <f>IF(OR(E42="Urlaub",E42="Feiertag",E42="Krank"),Übersicht!B5,(IF(A42&gt;0,(C42-B42)*24-(D42*24)," ")))</f>
        <v>8</v>
      </c>
      <c r="I42">
        <f t="shared" si="0"/>
        <v>0</v>
      </c>
    </row>
    <row r="43" spans="1:12" ht="15" thickBot="1">
      <c r="A43" s="49">
        <v>45380</v>
      </c>
      <c r="B43" s="5">
        <v>0.54166666666666663</v>
      </c>
      <c r="C43" s="5">
        <v>0.61458333333333337</v>
      </c>
      <c r="D43" s="5"/>
      <c r="E43" s="57" t="s">
        <v>70</v>
      </c>
      <c r="F43" s="34">
        <f>IF(OR(E43="Urlaub",E43="Feiertag",E43="Krank"),Übersicht!B5,(IF(A43&gt;0,(C43-B43)*24-(D43*24)," ")))</f>
        <v>1.7500000000000018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42.5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2.5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-0.50000000000000178</v>
      </c>
      <c r="C47" s="39" t="s">
        <v>0</v>
      </c>
      <c r="D47" s="41"/>
      <c r="I47">
        <f>SUM(I2:I44)</f>
        <v>16</v>
      </c>
      <c r="J47">
        <f t="shared" ref="J47:L47" si="1">SUM(J2:J44)</f>
        <v>2</v>
      </c>
      <c r="K47">
        <f t="shared" si="1"/>
        <v>2</v>
      </c>
      <c r="L47">
        <f t="shared" si="1"/>
        <v>20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(Februar!B49)+(B48)</f>
        <v>30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E6928-6AE1-4B80-A359-FDB05E2CD086}">
  <dimension ref="A1:L50"/>
  <sheetViews>
    <sheetView topLeftCell="A15" workbookViewId="0">
      <selection activeCell="A2" sqref="A2:E42"/>
    </sheetView>
  </sheetViews>
  <sheetFormatPr baseColWidth="10" defaultRowHeight="14.5"/>
  <cols>
    <col min="5" max="5" width="27.7265625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März!B47</f>
        <v>-0.50000000000000178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49">
        <v>45383</v>
      </c>
      <c r="B3" s="5"/>
      <c r="C3" s="5"/>
      <c r="D3" s="5"/>
      <c r="E3" s="57" t="s">
        <v>21</v>
      </c>
      <c r="F3" s="34">
        <f>IF(OR(E3="Urlaub",E3="Feiertag",E3="Krank"),Übersicht!B5,(IF(A3&gt;0,(C3-B3)*24-(D3*24)," ")))</f>
        <v>8</v>
      </c>
      <c r="I3">
        <f t="shared" si="0"/>
        <v>0</v>
      </c>
    </row>
    <row r="4" spans="1:12">
      <c r="A4" s="49">
        <v>45384</v>
      </c>
      <c r="B4" s="5">
        <v>0.2951388888888889</v>
      </c>
      <c r="C4" s="5">
        <v>0.76388888888888884</v>
      </c>
      <c r="D4" s="5">
        <v>2.0833333333333332E-2</v>
      </c>
      <c r="E4" s="57" t="s">
        <v>34</v>
      </c>
      <c r="F4" s="34">
        <f>IF(OR(E4="Urlaub",E4="Feiertag",E4="Krank"),Übersicht!B5,(IF(A4&gt;0,(C4-B4)*24-(D4*24)," ")))</f>
        <v>10.749999999999998</v>
      </c>
      <c r="I4">
        <f t="shared" si="0"/>
        <v>0</v>
      </c>
      <c r="J4">
        <v>1</v>
      </c>
    </row>
    <row r="5" spans="1:12">
      <c r="A5" s="49">
        <v>45385</v>
      </c>
      <c r="B5" s="5">
        <v>0.29166666666666669</v>
      </c>
      <c r="C5" s="5">
        <v>0.70833333333333337</v>
      </c>
      <c r="D5" s="5">
        <v>2.0833333333333332E-2</v>
      </c>
      <c r="E5" s="57" t="s">
        <v>34</v>
      </c>
      <c r="F5" s="34">
        <f>IF(OR(E5="Urlaub",E5="Feiertag",E5="Krank"),Übersicht!B5,(IF(A5&gt;0,(C5-B5)*24-(D5*24)," ")))</f>
        <v>9.5</v>
      </c>
      <c r="I5">
        <f t="shared" si="0"/>
        <v>0</v>
      </c>
      <c r="K5">
        <v>1</v>
      </c>
    </row>
    <row r="6" spans="1:12">
      <c r="A6" s="49">
        <v>45386</v>
      </c>
      <c r="B6" s="5">
        <v>0.29166666666666669</v>
      </c>
      <c r="C6" s="5">
        <v>0.72916666666666663</v>
      </c>
      <c r="D6" s="5">
        <v>2.0833333333333332E-2</v>
      </c>
      <c r="E6" s="57" t="s">
        <v>34</v>
      </c>
      <c r="F6" s="34">
        <f>IF(OR(E6="Urlaub",E6="Feiertag",E6="Krank"),Übersicht!B5,(IF(A6&gt;0,(C6-B6)*24-(D6*24)," ")))</f>
        <v>9.9999999999999982</v>
      </c>
      <c r="I6">
        <f t="shared" si="0"/>
        <v>0</v>
      </c>
      <c r="J6">
        <v>1</v>
      </c>
    </row>
    <row r="7" spans="1:12">
      <c r="A7" s="49">
        <v>45387</v>
      </c>
      <c r="B7" s="5">
        <v>0.33333333333333331</v>
      </c>
      <c r="C7" s="5">
        <v>0.41666666666666669</v>
      </c>
      <c r="D7" s="5">
        <v>3.125E-2</v>
      </c>
      <c r="E7" s="57" t="s">
        <v>35</v>
      </c>
      <c r="F7" s="34">
        <f>IF(OR(E7="Urlaub",E7="Feiertag",E7="Krank"),Übersicht!B5,(IF(A7&gt;0,(C7-B7)*24-(D7*24)," ")))</f>
        <v>1.2500000000000009</v>
      </c>
      <c r="I7">
        <f t="shared" si="0"/>
        <v>1</v>
      </c>
    </row>
    <row r="8" spans="1:12">
      <c r="A8" s="49">
        <v>45387</v>
      </c>
      <c r="B8" s="5">
        <v>0.54166666666666663</v>
      </c>
      <c r="C8" s="5">
        <v>0.5625</v>
      </c>
      <c r="D8" s="5"/>
      <c r="E8" s="57" t="s">
        <v>70</v>
      </c>
      <c r="F8" s="34">
        <f>IF(OR(E8="Urlaub",E8="Feiertag",E8="Krank"),Übersicht!B5,(IF(A8&gt;0,(C8-B8)*24-(D8*24)," ")))</f>
        <v>0.50000000000000089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40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4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45390</v>
      </c>
      <c r="B13" s="5">
        <v>0.29166666666666669</v>
      </c>
      <c r="C13" s="5">
        <v>0.72916666666666663</v>
      </c>
      <c r="D13" s="5">
        <v>2.0833333333333332E-2</v>
      </c>
      <c r="E13" s="11" t="s">
        <v>36</v>
      </c>
      <c r="F13" s="4">
        <f>IF(OR(E13="Urlaub",E13="Feiertag",E13="Krank"),Übersicht!B5,(IF(A13&gt;0,(C13-B13)*24-(D13*24)," ")))</f>
        <v>9.9999999999999982</v>
      </c>
      <c r="G13" s="12"/>
      <c r="I13">
        <f t="shared" si="0"/>
        <v>0</v>
      </c>
      <c r="J13">
        <v>1</v>
      </c>
    </row>
    <row r="14" spans="1:12">
      <c r="A14" s="49">
        <v>45391</v>
      </c>
      <c r="B14" s="5">
        <v>0.3125</v>
      </c>
      <c r="C14" s="5">
        <v>0.77083333333333337</v>
      </c>
      <c r="D14" s="5">
        <v>2.0833333333333332E-2</v>
      </c>
      <c r="E14" s="11" t="s">
        <v>36</v>
      </c>
      <c r="F14" s="4">
        <f>IF(OR(E14="Urlaub",E14="Feiertag",E14="Krank"),Übersicht!B5,(IF(A14&gt;0,(C14-B14)*24-(D14*24)," ")))</f>
        <v>10.5</v>
      </c>
      <c r="G14" s="12"/>
      <c r="I14">
        <f t="shared" si="0"/>
        <v>0</v>
      </c>
      <c r="K14">
        <v>1</v>
      </c>
    </row>
    <row r="15" spans="1:12">
      <c r="A15" s="49">
        <v>45392</v>
      </c>
      <c r="B15" s="5">
        <v>0.3125</v>
      </c>
      <c r="C15" s="5">
        <v>0.72916666666666663</v>
      </c>
      <c r="D15" s="5">
        <v>2.0833333333333332E-2</v>
      </c>
      <c r="E15" s="11" t="s">
        <v>36</v>
      </c>
      <c r="F15" s="4">
        <f>IF(OR(E15="Urlaub",E15="Feiertag",E15="Krank"),Übersicht!B5,(IF(A15&gt;0,(C15-B15)*24-(D15*24)," ")))</f>
        <v>9.5</v>
      </c>
      <c r="G15" s="12"/>
      <c r="I15">
        <f t="shared" si="0"/>
        <v>0</v>
      </c>
      <c r="J15">
        <v>1</v>
      </c>
    </row>
    <row r="16" spans="1:12">
      <c r="A16" s="49">
        <v>45393</v>
      </c>
      <c r="B16" s="5">
        <v>0.79166666666666663</v>
      </c>
      <c r="C16" s="5">
        <v>0.83333333333333337</v>
      </c>
      <c r="D16" s="5"/>
      <c r="E16" s="11" t="s">
        <v>70</v>
      </c>
      <c r="F16" s="4">
        <f>IF(OR(E16="Urlaub",E16="Feiertag",E16="Krank"),Übersicht!B5,(IF(A16&gt;0,(C16-B16)*24-(D16*24)," ")))</f>
        <v>1.0000000000000018</v>
      </c>
      <c r="G16" s="12"/>
      <c r="I16">
        <f t="shared" si="0"/>
        <v>0</v>
      </c>
    </row>
    <row r="17" spans="1:12">
      <c r="A17" s="49">
        <v>45393</v>
      </c>
      <c r="B17" s="5">
        <v>0.3125</v>
      </c>
      <c r="C17" s="5">
        <v>0.6875</v>
      </c>
      <c r="D17" s="5">
        <v>2.0833333333333332E-2</v>
      </c>
      <c r="E17" s="11" t="s">
        <v>31</v>
      </c>
      <c r="F17" s="4">
        <f>IF(OR(E17="Urlaub",E17="Feiertag",E17="Krank"),Übersicht!B5,(IF(A17&gt;0,(C17-B17)*24-(D17*24)," ")))</f>
        <v>8.5</v>
      </c>
      <c r="I17">
        <f t="shared" si="0"/>
        <v>1</v>
      </c>
    </row>
    <row r="18" spans="1:12" ht="15" thickBot="1">
      <c r="A18" s="49">
        <v>45394</v>
      </c>
      <c r="B18" s="60">
        <v>0.33333333333333331</v>
      </c>
      <c r="C18" s="60">
        <v>0.5</v>
      </c>
      <c r="D18" s="5">
        <v>4.1666666666666664E-2</v>
      </c>
      <c r="E18" s="11" t="s">
        <v>28</v>
      </c>
      <c r="F18" s="4">
        <f>IF(OR(E18="Urlaub",E18="Feiertag",E18="Krank"),Übersicht!B5,(IF(A18&gt;0,(C18-B18)*24-(D18*24)," ")))</f>
        <v>3</v>
      </c>
      <c r="I18">
        <f t="shared" si="0"/>
        <v>1</v>
      </c>
    </row>
    <row r="19" spans="1:12" ht="15" thickBot="1">
      <c r="A19" s="7"/>
      <c r="B19" s="27"/>
      <c r="C19" s="27"/>
      <c r="D19" s="27"/>
      <c r="E19" s="28"/>
      <c r="F19" s="9">
        <f>SUM(F12:F18)</f>
        <v>42.5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2.5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45397</v>
      </c>
      <c r="B21" s="60">
        <v>0.30208333333333331</v>
      </c>
      <c r="C21" s="60">
        <v>0.67708333333333337</v>
      </c>
      <c r="D21" s="60">
        <v>2.0833333333333332E-2</v>
      </c>
      <c r="E21" s="57" t="s">
        <v>31</v>
      </c>
      <c r="F21" s="4">
        <f>IF(OR(E21="Urlaub",E21="Feiertag",E21="Krank"),Übersicht!B5,(IF(A21&gt;0,(C21-B21)*24-(D21*24)," ")))</f>
        <v>8.5000000000000018</v>
      </c>
      <c r="G21" s="12"/>
      <c r="I21">
        <f t="shared" si="0"/>
        <v>1</v>
      </c>
    </row>
    <row r="22" spans="1:12">
      <c r="A22" s="49">
        <v>45398</v>
      </c>
      <c r="B22" s="60">
        <v>0.30208333333333331</v>
      </c>
      <c r="C22" s="60">
        <v>0.70833333333333337</v>
      </c>
      <c r="D22" s="60">
        <v>4.1666666666666664E-2</v>
      </c>
      <c r="E22" s="57" t="s">
        <v>31</v>
      </c>
      <c r="F22" s="4">
        <f>IF(OR(E22="Urlaub",E22="Feiertag",E22="Krank"),Übersicht!B5,(IF(A22&gt;0,(C22-B22)*24-(D22*24)," ")))</f>
        <v>8.7500000000000018</v>
      </c>
      <c r="G22" s="12"/>
      <c r="I22">
        <f t="shared" si="0"/>
        <v>1</v>
      </c>
    </row>
    <row r="23" spans="1:12">
      <c r="A23" s="49">
        <v>45399</v>
      </c>
      <c r="B23" s="60">
        <v>0.3125</v>
      </c>
      <c r="C23" s="60">
        <v>0.70833333333333337</v>
      </c>
      <c r="D23" s="60">
        <v>3.125E-2</v>
      </c>
      <c r="E23" s="57" t="s">
        <v>31</v>
      </c>
      <c r="F23" s="4">
        <f>IF(OR(E23="Urlaub",E23="Feiertag",E23="Krank"),Übersicht!B5,(IF(A23&gt;0,(C23-B23)*24-(D23*24)," ")))</f>
        <v>8.75</v>
      </c>
      <c r="G23" s="12"/>
      <c r="I23">
        <f t="shared" si="0"/>
        <v>1</v>
      </c>
    </row>
    <row r="24" spans="1:12">
      <c r="A24" s="49">
        <v>45400</v>
      </c>
      <c r="B24" s="60">
        <v>0.3125</v>
      </c>
      <c r="C24" s="60">
        <v>0.75</v>
      </c>
      <c r="D24" s="60">
        <v>3.125E-2</v>
      </c>
      <c r="E24" s="57" t="s">
        <v>31</v>
      </c>
      <c r="F24" s="4">
        <f>IF(OR(E24="Urlaub",E24="Feiertag",E24="Krank"),Übersicht!B5,(IF(A24&gt;0,(C24-B24)*24-(D24*24)," ")))</f>
        <v>9.75</v>
      </c>
      <c r="G24" s="12"/>
      <c r="I24">
        <f t="shared" si="0"/>
        <v>1</v>
      </c>
    </row>
    <row r="25" spans="1:12">
      <c r="A25" s="49">
        <v>45401</v>
      </c>
      <c r="B25" s="60"/>
      <c r="C25" s="60"/>
      <c r="D25" s="60"/>
      <c r="E25" s="57" t="s">
        <v>0</v>
      </c>
      <c r="F25" s="4">
        <f>IF(OR(E25="Urlaub",E25="Feiertag",E25="Krank"),Übersicht!B5,(IF(A25&gt;0,(C25-B25)*24-(D25*24)," ")))</f>
        <v>0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35.75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-4.25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1">
        <v>45404</v>
      </c>
      <c r="B30" s="54"/>
      <c r="C30" s="54"/>
      <c r="D30" s="54"/>
      <c r="E30" s="55" t="s">
        <v>0</v>
      </c>
      <c r="F30" s="4">
        <f>IF(OR(E30="Urlaub",E30="Feiertag",E30="Krank"),Übersicht!B10,(IF(A30&gt;0,(C30-B30)*24-(D30*24)," ")))</f>
        <v>0</v>
      </c>
      <c r="G30" s="12"/>
      <c r="I30">
        <f t="shared" si="0"/>
        <v>0</v>
      </c>
    </row>
    <row r="31" spans="1:12">
      <c r="A31" s="49">
        <v>45405</v>
      </c>
      <c r="B31" s="5">
        <v>0.35416666666666669</v>
      </c>
      <c r="C31" s="5">
        <v>0.47916666666666669</v>
      </c>
      <c r="D31" s="5"/>
      <c r="E31" s="55" t="s">
        <v>28</v>
      </c>
      <c r="F31" s="4">
        <f>IF(OR(E31="Urlaub",E31="Feiertag",E31="Krank"),Übersicht!B5,(IF(A31&gt;0,(C31-B31)*24-(D31*24)," ")))</f>
        <v>3</v>
      </c>
      <c r="G31" s="12"/>
      <c r="I31">
        <f t="shared" si="0"/>
        <v>1</v>
      </c>
    </row>
    <row r="32" spans="1:12">
      <c r="A32" s="1">
        <v>45406</v>
      </c>
      <c r="B32" s="5">
        <v>0.3125</v>
      </c>
      <c r="C32" s="5">
        <v>0.72916666666666663</v>
      </c>
      <c r="D32" s="5">
        <v>2.0833333333333332E-2</v>
      </c>
      <c r="E32" s="55" t="s">
        <v>37</v>
      </c>
      <c r="F32" s="4">
        <f>IF(OR(E32="Urlaub",E32="Feiertag",E32="Krank"),Übersicht!B5,(IF(A32&gt;0,(C32-B32)*24-(D32*24)," ")))</f>
        <v>9.5</v>
      </c>
      <c r="G32" s="12"/>
      <c r="I32">
        <f t="shared" si="0"/>
        <v>0</v>
      </c>
      <c r="J32">
        <v>1</v>
      </c>
    </row>
    <row r="33" spans="1:12">
      <c r="A33" s="1">
        <v>45041</v>
      </c>
      <c r="B33" s="5">
        <v>0.33333333333333331</v>
      </c>
      <c r="C33" s="5">
        <v>0.72916666666666663</v>
      </c>
      <c r="D33" s="5">
        <v>2.0833333333333332E-2</v>
      </c>
      <c r="E33" s="55" t="s">
        <v>37</v>
      </c>
      <c r="F33" s="4">
        <f>IF(OR(E33="Urlaub",E33="Feiertag",E33="Krank"),Übersicht!B5,(IF(A33&gt;0,(C33-B33)*24-(D33*24)," ")))</f>
        <v>9</v>
      </c>
      <c r="G33" s="12"/>
      <c r="I33">
        <f t="shared" si="0"/>
        <v>0</v>
      </c>
      <c r="K33">
        <v>1</v>
      </c>
    </row>
    <row r="34" spans="1:12">
      <c r="A34" s="49">
        <v>45042</v>
      </c>
      <c r="B34" s="5">
        <v>0.33333333333333331</v>
      </c>
      <c r="C34" s="5">
        <v>0.57291666666666663</v>
      </c>
      <c r="D34" s="5"/>
      <c r="E34" s="55" t="s">
        <v>37</v>
      </c>
      <c r="F34" s="4">
        <f>IF(OR(E34="Urlaub",E34="Feiertag",E34="Krank"),Übersicht!B5,(IF(A34&gt;0,(C34-B34)*24-(D34*24)," ")))</f>
        <v>5.75</v>
      </c>
      <c r="I34">
        <f t="shared" si="0"/>
        <v>0</v>
      </c>
      <c r="J34">
        <v>1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27.25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-12.75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45411</v>
      </c>
      <c r="B38" s="5">
        <v>0.3125</v>
      </c>
      <c r="C38" s="5">
        <v>0.40625</v>
      </c>
      <c r="D38" s="5">
        <v>3.125E-2</v>
      </c>
      <c r="E38" s="57" t="s">
        <v>38</v>
      </c>
      <c r="F38" s="34">
        <f>IF(OR(E38="Urlaub",E38="Feiertag",E38="Krank"),Übersicht!B5,(IF(A38&gt;0,(C38-B38)*24-(D38*24)," ")))</f>
        <v>1.5</v>
      </c>
      <c r="I38">
        <f t="shared" si="0"/>
        <v>1</v>
      </c>
    </row>
    <row r="39" spans="1:12">
      <c r="A39" s="49">
        <v>45411</v>
      </c>
      <c r="B39" s="5">
        <v>0.41666666666666669</v>
      </c>
      <c r="C39" s="5">
        <v>0.52083333333333337</v>
      </c>
      <c r="D39" s="5"/>
      <c r="E39" s="57" t="s">
        <v>70</v>
      </c>
      <c r="F39" s="34">
        <f>IF(OR(E39="Urlaub",E39="Feiertag",E39="Krank"),Übersicht!B5,(IF(A39&gt;0,(C39-B39)*24-(D39*24)," ")))</f>
        <v>2.5000000000000004</v>
      </c>
      <c r="I39">
        <f t="shared" si="0"/>
        <v>0</v>
      </c>
    </row>
    <row r="40" spans="1:12">
      <c r="A40" s="49">
        <v>45412</v>
      </c>
      <c r="B40" s="5"/>
      <c r="C40" s="5"/>
      <c r="D40" s="5"/>
      <c r="E40" s="57" t="s">
        <v>22</v>
      </c>
      <c r="F40" s="34">
        <f>IF(OR(E40="Urlaub",E40="Feiertag",E40="Krank"),Übersicht!B5,(IF(A40&gt;0,(C40-B40)*24-(D40*24)," ")))</f>
        <v>8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12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-4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2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-19</v>
      </c>
      <c r="C47" s="39" t="s">
        <v>0</v>
      </c>
      <c r="D47" s="41"/>
      <c r="I47">
        <f>SUM(I2:I44)</f>
        <v>9</v>
      </c>
      <c r="J47">
        <f t="shared" ref="J47:L47" si="1">SUM(J2:J44)</f>
        <v>6</v>
      </c>
      <c r="K47">
        <f t="shared" si="1"/>
        <v>3</v>
      </c>
      <c r="L47">
        <f t="shared" si="1"/>
        <v>21</v>
      </c>
    </row>
    <row r="48" spans="1:12">
      <c r="B48" s="42">
        <f>-(COUNTIF(E1:E98,"Urlaub"))</f>
        <v>-1</v>
      </c>
      <c r="C48" s="39" t="s">
        <v>17</v>
      </c>
      <c r="D48" s="41"/>
    </row>
    <row r="49" spans="2:4">
      <c r="B49" s="42">
        <f>(März!B49)+(B48)</f>
        <v>29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7C25-ABE8-4871-A5AB-AD89A7B9D2C7}">
  <dimension ref="A1:L50"/>
  <sheetViews>
    <sheetView topLeftCell="A15" workbookViewId="0">
      <selection activeCell="A2" sqref="A2:E42"/>
    </sheetView>
  </sheetViews>
  <sheetFormatPr baseColWidth="10" defaultRowHeight="14.5"/>
  <cols>
    <col min="5" max="5" width="18.179687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April!B47</f>
        <v>-19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56">
        <v>45413</v>
      </c>
      <c r="B3" s="2"/>
      <c r="C3" s="2"/>
      <c r="D3" s="2"/>
      <c r="E3" s="55" t="s">
        <v>21</v>
      </c>
      <c r="F3" s="34">
        <f>IF(OR(E3="Urlaub",E3="Feiertag",E3="Krank"),Übersicht!B5,(IF(A3&gt;0,(C3-B3)*24-(D3*24)," ")))</f>
        <v>8</v>
      </c>
      <c r="I3">
        <f t="shared" si="0"/>
        <v>0</v>
      </c>
    </row>
    <row r="4" spans="1:12">
      <c r="A4" s="56">
        <v>45414</v>
      </c>
      <c r="B4" s="2"/>
      <c r="C4" s="2"/>
      <c r="D4" s="2"/>
      <c r="E4" s="55" t="s">
        <v>0</v>
      </c>
      <c r="F4" s="34">
        <f>IF(OR(E4="Urlaub",E4="Feiertag",E4="Krank"),Übersicht!B5,(IF(A4&gt;0,(C4-B4)*24-(D4*24)," ")))</f>
        <v>0</v>
      </c>
      <c r="I4">
        <f t="shared" si="0"/>
        <v>0</v>
      </c>
    </row>
    <row r="5" spans="1:12">
      <c r="A5" s="56">
        <v>45415</v>
      </c>
      <c r="B5" s="2"/>
      <c r="C5" s="2"/>
      <c r="D5" s="2"/>
      <c r="E5" s="55" t="s">
        <v>0</v>
      </c>
      <c r="F5" s="34">
        <f>IF(OR(E5="Urlaub",E5="Feiertag",E5="Krank"),Übersicht!B5,(IF(A5&gt;0,(C5-B5)*24-(D5*24)," ")))</f>
        <v>0</v>
      </c>
      <c r="I5">
        <f t="shared" si="0"/>
        <v>0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8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-16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2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45418</v>
      </c>
      <c r="B13" s="5">
        <v>0.33333333333333331</v>
      </c>
      <c r="C13" s="5">
        <v>0.79166666666666663</v>
      </c>
      <c r="D13" s="5">
        <v>2.0833333333333332E-2</v>
      </c>
      <c r="E13" s="57" t="s">
        <v>39</v>
      </c>
      <c r="F13" s="4">
        <f>IF(OR(E13="Urlaub",E13="Feiertag",E13="Krank"),Übersicht!B5,(IF(A13&gt;0,(C13-B13)*24-(D13*24)," ")))</f>
        <v>10.5</v>
      </c>
      <c r="G13" s="12"/>
      <c r="I13">
        <f t="shared" si="0"/>
        <v>0</v>
      </c>
      <c r="J13">
        <v>1</v>
      </c>
    </row>
    <row r="14" spans="1:12">
      <c r="A14" s="49">
        <v>45419</v>
      </c>
      <c r="B14" s="5">
        <v>0.3125</v>
      </c>
      <c r="C14" s="5">
        <v>0.79166666666666663</v>
      </c>
      <c r="D14" s="5">
        <v>2.0833333333333332E-2</v>
      </c>
      <c r="E14" s="57" t="s">
        <v>39</v>
      </c>
      <c r="F14" s="4">
        <f>IF(OR(E14="Urlaub",E14="Feiertag",E14="Krank"),Übersicht!B5,(IF(A14&gt;0,(C14-B14)*24-(D14*24)," ")))</f>
        <v>11</v>
      </c>
      <c r="G14" s="12"/>
      <c r="I14">
        <f t="shared" si="0"/>
        <v>0</v>
      </c>
      <c r="K14">
        <v>1</v>
      </c>
    </row>
    <row r="15" spans="1:12">
      <c r="A15" s="49">
        <v>45420</v>
      </c>
      <c r="B15" s="5">
        <v>0.3125</v>
      </c>
      <c r="C15" s="5">
        <v>0.72916666666666663</v>
      </c>
      <c r="D15" s="5">
        <v>2.0833333333333332E-2</v>
      </c>
      <c r="E15" s="57" t="s">
        <v>40</v>
      </c>
      <c r="F15" s="4">
        <f>IF(OR(E15="Urlaub",E15="Feiertag",E15="Krank"),Übersicht!B5,(IF(A15&gt;0,(C15-B15)*24-(D15*24)," ")))</f>
        <v>9.5</v>
      </c>
      <c r="G15" s="12"/>
      <c r="I15">
        <f t="shared" si="0"/>
        <v>0</v>
      </c>
      <c r="J15">
        <v>1</v>
      </c>
    </row>
    <row r="16" spans="1:12">
      <c r="A16" s="49">
        <v>45421</v>
      </c>
      <c r="B16" s="5"/>
      <c r="C16" s="5"/>
      <c r="D16" s="5"/>
      <c r="E16" s="57" t="s">
        <v>21</v>
      </c>
      <c r="F16" s="4">
        <f>IF(OR(E16="Urlaub",E16="Feiertag",E16="Krank"),Übersicht!B5,(IF(A16&gt;0,(C16-B16)*24-(D16*24)," ")))</f>
        <v>8</v>
      </c>
      <c r="G16" s="12"/>
      <c r="I16">
        <f t="shared" si="0"/>
        <v>0</v>
      </c>
    </row>
    <row r="17" spans="1:12">
      <c r="A17" s="49">
        <v>45422</v>
      </c>
      <c r="B17" s="5">
        <v>0.33333333333333331</v>
      </c>
      <c r="C17" s="5">
        <v>0.5625</v>
      </c>
      <c r="D17" s="5"/>
      <c r="E17" s="57" t="s">
        <v>38</v>
      </c>
      <c r="F17" s="4">
        <f>IF(OR(E17="Urlaub",E17="Feiertag",E17="Krank"),Übersicht!B5,(IF(A17&gt;0,(C17-B17)*24-(D17*24)," ")))</f>
        <v>5.5</v>
      </c>
      <c r="I17">
        <f t="shared" si="0"/>
        <v>1</v>
      </c>
    </row>
    <row r="18" spans="1:12" ht="1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44.5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4.5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4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56">
        <v>45425</v>
      </c>
      <c r="B21" s="5">
        <v>0.3125</v>
      </c>
      <c r="C21" s="5">
        <v>0.72916666666666663</v>
      </c>
      <c r="D21" s="54">
        <v>2.0833333333333332E-2</v>
      </c>
      <c r="E21" s="57" t="s">
        <v>37</v>
      </c>
      <c r="F21" s="4">
        <f>IF(OR(E21="Urlaub",E21="Feiertag",E21="Krank"),Übersicht!B5,(IF(A21&gt;0,(C21-B21)*24-(D21*24)," ")))</f>
        <v>9.5</v>
      </c>
      <c r="G21" s="12"/>
      <c r="I21">
        <f t="shared" si="0"/>
        <v>0</v>
      </c>
      <c r="J21">
        <v>1</v>
      </c>
    </row>
    <row r="22" spans="1:12">
      <c r="A22" s="49">
        <v>45426</v>
      </c>
      <c r="B22" s="5">
        <v>0.33333333333333331</v>
      </c>
      <c r="C22" s="5">
        <v>0.77083333333333337</v>
      </c>
      <c r="D22" s="54">
        <v>2.0833333333333332E-2</v>
      </c>
      <c r="E22" s="57" t="s">
        <v>37</v>
      </c>
      <c r="F22" s="4">
        <f>IF(OR(E22="Urlaub",E22="Feiertag",E22="Krank"),Übersicht!B5,(IF(A22&gt;0,(C22-B22)*24-(D22*24)," ")))</f>
        <v>10.000000000000002</v>
      </c>
      <c r="G22" s="12"/>
      <c r="I22">
        <f t="shared" si="0"/>
        <v>0</v>
      </c>
      <c r="K22">
        <v>1</v>
      </c>
    </row>
    <row r="23" spans="1:12">
      <c r="A23" s="56">
        <v>45427</v>
      </c>
      <c r="B23" s="5">
        <v>0.32291666666666669</v>
      </c>
      <c r="C23" s="5">
        <v>0.73958333333333337</v>
      </c>
      <c r="D23" s="54">
        <v>2.0833333333333332E-2</v>
      </c>
      <c r="E23" s="57" t="s">
        <v>37</v>
      </c>
      <c r="F23" s="4">
        <f>IF(OR(E23="Urlaub",E23="Feiertag",E23="Krank"),Übersicht!B5,(IF(A23&gt;0,(C23-B23)*24-(D23*24)," ")))</f>
        <v>9.5</v>
      </c>
      <c r="G23" s="12"/>
      <c r="I23">
        <f t="shared" si="0"/>
        <v>0</v>
      </c>
      <c r="K23">
        <v>1</v>
      </c>
    </row>
    <row r="24" spans="1:12">
      <c r="A24" s="49">
        <v>45428</v>
      </c>
      <c r="B24" s="5">
        <v>0.33333333333333331</v>
      </c>
      <c r="C24" s="5">
        <v>0.77083333333333337</v>
      </c>
      <c r="D24" s="54">
        <v>2.0833333333333332E-2</v>
      </c>
      <c r="E24" s="57" t="s">
        <v>37</v>
      </c>
      <c r="F24" s="4">
        <f>IF(OR(E24="Urlaub",E24="Feiertag",E24="Krank"),Übersicht!B5,(IF(A24&gt;0,(C24-B24)*24-(D24*24)," ")))</f>
        <v>10.000000000000002</v>
      </c>
      <c r="G24" s="12"/>
      <c r="I24">
        <f t="shared" si="0"/>
        <v>0</v>
      </c>
      <c r="K24">
        <v>1</v>
      </c>
    </row>
    <row r="25" spans="1:12">
      <c r="A25" s="56">
        <v>45429</v>
      </c>
      <c r="B25" s="5">
        <v>0.33333333333333331</v>
      </c>
      <c r="C25" s="5">
        <v>0.51041666666666663</v>
      </c>
      <c r="D25" s="54"/>
      <c r="E25" s="57" t="s">
        <v>37</v>
      </c>
      <c r="F25" s="4">
        <f>IF(OR(E25="Urlaub",E25="Feiertag",E25="Krank"),Übersicht!B5,(IF(A25&gt;0,(C25-B25)*24-(D25*24)," ")))</f>
        <v>4.25</v>
      </c>
      <c r="G25" s="12"/>
      <c r="I25">
        <f t="shared" si="0"/>
        <v>0</v>
      </c>
      <c r="J25">
        <v>1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43.25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49">
        <v>45432</v>
      </c>
      <c r="B30" s="5"/>
      <c r="C30" s="5"/>
      <c r="D30" s="5"/>
      <c r="E30" s="57" t="s">
        <v>21</v>
      </c>
      <c r="F30" s="4">
        <f>IF(OR(E30="Urlaub",E30="Feiertag",E30="Krank"),Übersicht!B5,(IF(A30&gt;0,(C30-B30)*24-(D30*24)," ")))</f>
        <v>8</v>
      </c>
      <c r="G30" s="12"/>
      <c r="I30">
        <f t="shared" si="0"/>
        <v>0</v>
      </c>
    </row>
    <row r="31" spans="1:12">
      <c r="A31" s="49">
        <v>45433</v>
      </c>
      <c r="B31" s="5">
        <v>0.29166666666666669</v>
      </c>
      <c r="C31" s="5">
        <v>0.72916666666666663</v>
      </c>
      <c r="D31" s="5">
        <v>2.0833333333333332E-2</v>
      </c>
      <c r="E31" s="57" t="s">
        <v>41</v>
      </c>
      <c r="F31" s="4">
        <f>IF(OR(E31="Urlaub",E31="Feiertag",E31="Krank"),Übersicht!B5,(IF(A31&gt;0,(C31-B31)*24-(D31*24)," ")))</f>
        <v>9.9999999999999982</v>
      </c>
      <c r="G31" s="12"/>
      <c r="I31">
        <f t="shared" si="0"/>
        <v>1</v>
      </c>
    </row>
    <row r="32" spans="1:12">
      <c r="A32" s="49">
        <v>45434</v>
      </c>
      <c r="B32" s="5">
        <v>0.29166666666666669</v>
      </c>
      <c r="C32" s="5">
        <v>0.72916666666666663</v>
      </c>
      <c r="D32" s="5">
        <v>2.0833333333333332E-2</v>
      </c>
      <c r="E32" s="57" t="s">
        <v>41</v>
      </c>
      <c r="F32" s="4">
        <f>IF(OR(E32="Urlaub",E32="Feiertag",E32="Krank"),Übersicht!B5,(IF(A32&gt;0,(C32-B32)*24-(D32*24)," ")))</f>
        <v>9.9999999999999982</v>
      </c>
      <c r="G32" s="12"/>
      <c r="I32">
        <f t="shared" si="0"/>
        <v>1</v>
      </c>
    </row>
    <row r="33" spans="1:12">
      <c r="A33" s="49">
        <v>45435</v>
      </c>
      <c r="B33" s="5"/>
      <c r="C33" s="5"/>
      <c r="D33" s="5"/>
      <c r="E33" s="57" t="s">
        <v>0</v>
      </c>
      <c r="F33" s="4">
        <f>IF(OR(E33="Urlaub",E33="Feiertag",E33="Krank"),Übersicht!B5,(IF(A33&gt;0,(C33-B33)*24-(D33*24)," ")))</f>
        <v>0</v>
      </c>
      <c r="G33" s="12"/>
      <c r="I33">
        <f t="shared" si="0"/>
        <v>0</v>
      </c>
    </row>
    <row r="34" spans="1:12">
      <c r="A34" s="49">
        <v>45436</v>
      </c>
      <c r="B34" s="5">
        <v>0.3125</v>
      </c>
      <c r="C34" s="5">
        <v>0.54166666666666663</v>
      </c>
      <c r="D34" s="5"/>
      <c r="E34" s="57" t="s">
        <v>42</v>
      </c>
      <c r="F34" s="4">
        <f>IF(OR(E34="Urlaub",E34="Feiertag",E34="Krank"),Übersicht!B5,(IF(A34&gt;0,(C34-B34)*24-(D34*24)," ")))</f>
        <v>5.4999999999999991</v>
      </c>
      <c r="I34">
        <f t="shared" si="0"/>
        <v>1</v>
      </c>
    </row>
    <row r="35" spans="1:12" ht="15" thickBot="1">
      <c r="A35" s="1">
        <v>45438</v>
      </c>
      <c r="B35" s="5">
        <v>0.6875</v>
      </c>
      <c r="C35" s="5">
        <v>0.72916666666666663</v>
      </c>
      <c r="D35" s="5"/>
      <c r="E35" s="57" t="s">
        <v>70</v>
      </c>
      <c r="F35" s="4">
        <f>IF(OR(E35="Urlaub",E35="Feiertag",E35="Krank"),Übersicht!B5,(IF(A35&gt;0,(C35-B35)*24-(D35*24)," ")))</f>
        <v>0.99999999999999911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34.5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-5.5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4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45439</v>
      </c>
      <c r="B38" s="5">
        <v>0.29166666666666669</v>
      </c>
      <c r="C38" s="5">
        <v>0.64583333333333337</v>
      </c>
      <c r="D38" s="5">
        <v>2.0833333333333332E-2</v>
      </c>
      <c r="E38" s="57" t="s">
        <v>43</v>
      </c>
      <c r="F38" s="34">
        <f>IF(OR(E38="Urlaub",E38="Feiertag",E38="Krank"),Übersicht!B5,(IF(A38&gt;0,(C38-B38)*24-(D38*24)," ")))</f>
        <v>8</v>
      </c>
      <c r="I38">
        <f t="shared" si="0"/>
        <v>1</v>
      </c>
    </row>
    <row r="39" spans="1:12">
      <c r="A39" s="49">
        <v>45440</v>
      </c>
      <c r="B39" s="5">
        <v>0.29166666666666669</v>
      </c>
      <c r="C39" s="5">
        <v>0.64583333333333337</v>
      </c>
      <c r="D39" s="5">
        <v>2.0833333333333332E-2</v>
      </c>
      <c r="E39" s="57" t="s">
        <v>43</v>
      </c>
      <c r="F39" s="34">
        <f>IF(OR(E39="Urlaub",E39="Feiertag",E39="Krank"),Übersicht!B5,(IF(A39&gt;0,(C39-B39)*24-(D39*24)," ")))</f>
        <v>8</v>
      </c>
      <c r="I39">
        <f t="shared" si="0"/>
        <v>1</v>
      </c>
    </row>
    <row r="40" spans="1:12">
      <c r="A40" s="49">
        <v>45441</v>
      </c>
      <c r="B40" s="5">
        <v>0.29166666666666669</v>
      </c>
      <c r="C40" s="5">
        <v>0.58333333333333337</v>
      </c>
      <c r="D40" s="5">
        <v>2.0833333333333332E-2</v>
      </c>
      <c r="E40" s="57" t="s">
        <v>43</v>
      </c>
      <c r="F40" s="34">
        <f>IF(OR(E40="Urlaub",E40="Feiertag",E40="Krank"),Übersicht!B5,(IF(A40&gt;0,(C40-B40)*24-(D40*24)," ")))</f>
        <v>6.5</v>
      </c>
      <c r="I40">
        <f t="shared" si="0"/>
        <v>1</v>
      </c>
    </row>
    <row r="41" spans="1:12">
      <c r="A41" s="49">
        <v>45442</v>
      </c>
      <c r="B41" s="5"/>
      <c r="C41" s="5"/>
      <c r="D41" s="5"/>
      <c r="E41" s="57" t="s">
        <v>21</v>
      </c>
      <c r="F41" s="34">
        <f>IF(OR(E41="Urlaub",E41="Feiertag",E41="Krank"),Übersicht!B5,(IF(A41&gt;0,(C41-B41)*24-(D41*24)," ")))</f>
        <v>8</v>
      </c>
      <c r="G41" s="17"/>
      <c r="I41">
        <f t="shared" si="0"/>
        <v>0</v>
      </c>
    </row>
    <row r="42" spans="1:12">
      <c r="A42" s="49">
        <v>45443</v>
      </c>
      <c r="B42" s="5"/>
      <c r="C42" s="5"/>
      <c r="D42" s="5"/>
      <c r="E42" s="57" t="s">
        <v>0</v>
      </c>
      <c r="F42" s="34">
        <f>IF(OR(E42="Urlaub",E42="Feiertag",E42="Krank"),Übersicht!B5,(IF(A42&gt;0,(C42-B42)*24-(D42*24)," ")))</f>
        <v>0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30.5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-9.5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-42.25</v>
      </c>
      <c r="C47" s="39" t="s">
        <v>0</v>
      </c>
      <c r="D47" s="41"/>
      <c r="I47">
        <f>SUM(I2:I44)</f>
        <v>7</v>
      </c>
      <c r="J47">
        <f t="shared" ref="J47:L47" si="1">SUM(J2:J44)</f>
        <v>4</v>
      </c>
      <c r="K47">
        <f t="shared" si="1"/>
        <v>4</v>
      </c>
      <c r="L47">
        <f t="shared" si="1"/>
        <v>19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(April!B49)+(B48)</f>
        <v>29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9E9A7-7996-4A0C-AE59-4DDBE782E258}">
  <dimension ref="A1:L50"/>
  <sheetViews>
    <sheetView topLeftCell="A15" workbookViewId="0">
      <selection activeCell="A2" sqref="A2:E34"/>
    </sheetView>
  </sheetViews>
  <sheetFormatPr baseColWidth="10" defaultRowHeight="14.5"/>
  <cols>
    <col min="5" max="5" width="18.179687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49">
        <v>45444</v>
      </c>
      <c r="B2" s="5">
        <v>0.375</v>
      </c>
      <c r="C2" s="5">
        <v>0.54166666666666663</v>
      </c>
      <c r="D2" s="5"/>
      <c r="E2" s="57" t="s">
        <v>71</v>
      </c>
      <c r="F2" s="34">
        <f>IF(OR(E2="Urlaub",E2="Feiertag",E2="Krank"),Übersicht!B5,(IF(A2&gt;0,(C2-B2)*24-(D2*24)," ")))</f>
        <v>3.9999999999999991</v>
      </c>
      <c r="G2">
        <f>Mai!B47</f>
        <v>-42.25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49">
        <v>45446</v>
      </c>
      <c r="B3" s="5">
        <v>0.3125</v>
      </c>
      <c r="C3" s="5">
        <v>0.64583333333333337</v>
      </c>
      <c r="D3" s="5">
        <v>2.0833333333333332E-2</v>
      </c>
      <c r="E3" s="57" t="s">
        <v>44</v>
      </c>
      <c r="F3" s="34">
        <f>IF(OR(E3="Urlaub",E3="Feiertag",E3="Krank"),Übersicht!B5,(IF(A3&gt;0,(C3-B3)*24-(D3*24)," ")))</f>
        <v>7.5</v>
      </c>
      <c r="I3">
        <f t="shared" si="0"/>
        <v>1</v>
      </c>
    </row>
    <row r="4" spans="1:12">
      <c r="A4" s="49">
        <v>45447</v>
      </c>
      <c r="B4" s="5">
        <v>0.3125</v>
      </c>
      <c r="C4" s="5">
        <v>0.64583333333333337</v>
      </c>
      <c r="D4" s="5">
        <v>2.0833333333333332E-2</v>
      </c>
      <c r="E4" s="57" t="s">
        <v>44</v>
      </c>
      <c r="F4" s="34">
        <f>IF(OR(E4="Urlaub",E4="Feiertag",E4="Krank"),Übersicht!B5,(IF(A4&gt;0,(C4-B4)*24-(D4*24)," ")))</f>
        <v>7.5</v>
      </c>
      <c r="I4">
        <f t="shared" si="0"/>
        <v>1</v>
      </c>
    </row>
    <row r="5" spans="1:12">
      <c r="A5" s="49">
        <v>45448</v>
      </c>
      <c r="B5" s="5">
        <v>0.28125</v>
      </c>
      <c r="C5" s="5">
        <v>0.72916666666666663</v>
      </c>
      <c r="D5" s="5">
        <v>2.0833333333333332E-2</v>
      </c>
      <c r="E5" s="57" t="s">
        <v>44</v>
      </c>
      <c r="F5" s="34">
        <f>IF(OR(E5="Urlaub",E5="Feiertag",E5="Krank"),Übersicht!B5,(IF(A5&gt;0,(C5-B5)*24-(D5*24)," ")))</f>
        <v>10.25</v>
      </c>
      <c r="I5">
        <f t="shared" si="0"/>
        <v>1</v>
      </c>
    </row>
    <row r="6" spans="1:12">
      <c r="A6" s="49">
        <v>45450</v>
      </c>
      <c r="B6" s="5">
        <v>0.29166666666666669</v>
      </c>
      <c r="C6" s="5">
        <v>0.70833333333333337</v>
      </c>
      <c r="D6" s="5">
        <v>2.0833333333333332E-2</v>
      </c>
      <c r="E6" s="57" t="s">
        <v>44</v>
      </c>
      <c r="F6" s="34">
        <f>IF(OR(E6="Urlaub",E6="Feiertag",E6="Krank"),Übersicht!B5,(IF(A6&gt;0,(C6-B6)*24-(D6*24)," ")))</f>
        <v>9.5</v>
      </c>
      <c r="I6">
        <f t="shared" si="0"/>
        <v>1</v>
      </c>
    </row>
    <row r="7" spans="1:12">
      <c r="A7" s="49">
        <v>45451</v>
      </c>
      <c r="B7" s="5"/>
      <c r="C7" s="5"/>
      <c r="D7" s="5"/>
      <c r="E7" s="57" t="s">
        <v>0</v>
      </c>
      <c r="F7" s="34">
        <f>IF(OR(E7="Urlaub",E7="Feiertag",E7="Krank"),Übersicht!B5,(IF(A7&gt;0,(C7-B7)*24-(D7*24)," ")))</f>
        <v>0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38.75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-1.25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45453</v>
      </c>
      <c r="B13" s="5">
        <v>0.32291666666666669</v>
      </c>
      <c r="C13" s="5">
        <v>0.71875</v>
      </c>
      <c r="D13" s="5">
        <v>2.0833333333333332E-2</v>
      </c>
      <c r="E13" s="57" t="s">
        <v>45</v>
      </c>
      <c r="F13" s="4">
        <f>IF(OR(E13="Urlaub",E13="Feiertag",E13="Krank"),Übersicht!B5,(IF(A13&gt;0,(C13-B13)*24-(D13*24)," ")))</f>
        <v>9</v>
      </c>
      <c r="G13" s="12"/>
      <c r="I13">
        <f t="shared" si="0"/>
        <v>0</v>
      </c>
      <c r="J13">
        <v>1</v>
      </c>
    </row>
    <row r="14" spans="1:12">
      <c r="A14" s="49">
        <v>45454</v>
      </c>
      <c r="B14" s="5">
        <v>0.3125</v>
      </c>
      <c r="C14" s="5">
        <v>0.75</v>
      </c>
      <c r="D14" s="5">
        <v>2.0833333333333332E-2</v>
      </c>
      <c r="E14" s="57" t="s">
        <v>45</v>
      </c>
      <c r="F14" s="4">
        <f>IF(OR(E14="Urlaub",E14="Feiertag",E14="Krank"),Übersicht!B5,(IF(A14&gt;0,(C14-B14)*24-(D14*24)," ")))</f>
        <v>10</v>
      </c>
      <c r="G14" s="12"/>
      <c r="I14">
        <f t="shared" si="0"/>
        <v>0</v>
      </c>
      <c r="K14">
        <v>1</v>
      </c>
    </row>
    <row r="15" spans="1:12">
      <c r="A15" s="49">
        <v>45455</v>
      </c>
      <c r="B15" s="5">
        <v>0.3125</v>
      </c>
      <c r="C15" s="5">
        <v>0.75</v>
      </c>
      <c r="D15" s="5">
        <v>2.0833333333333332E-2</v>
      </c>
      <c r="E15" s="57" t="s">
        <v>45</v>
      </c>
      <c r="F15" s="4">
        <f>IF(OR(E15="Urlaub",E15="Feiertag",E15="Krank"),Übersicht!B5,(IF(A15&gt;0,(C15-B15)*24-(D15*24)," ")))</f>
        <v>10</v>
      </c>
      <c r="G15" s="12"/>
      <c r="I15">
        <f t="shared" si="0"/>
        <v>0</v>
      </c>
      <c r="K15">
        <v>1</v>
      </c>
    </row>
    <row r="16" spans="1:12">
      <c r="A16" s="49">
        <v>45456</v>
      </c>
      <c r="B16" s="5">
        <v>0.3125</v>
      </c>
      <c r="C16" s="5">
        <v>0.72916666666666663</v>
      </c>
      <c r="D16" s="5">
        <v>2.0833333333333332E-2</v>
      </c>
      <c r="E16" s="57" t="s">
        <v>45</v>
      </c>
      <c r="F16" s="4">
        <f>IF(OR(E16="Urlaub",E16="Feiertag",E16="Krank"),Übersicht!B5,(IF(A16&gt;0,(C16-B16)*24-(D16*24)," ")))</f>
        <v>9.5</v>
      </c>
      <c r="G16" s="12"/>
      <c r="I16">
        <f t="shared" si="0"/>
        <v>0</v>
      </c>
      <c r="J16">
        <v>1</v>
      </c>
    </row>
    <row r="17" spans="1:12">
      <c r="A17" s="49">
        <v>45457</v>
      </c>
      <c r="B17" s="5"/>
      <c r="C17" s="5"/>
      <c r="D17" s="5"/>
      <c r="E17" s="57" t="s">
        <v>0</v>
      </c>
      <c r="F17" s="4">
        <f>IF(OR(E17="Urlaub",E17="Feiertag",E17="Krank"),Übersicht!B5,(IF(A17&gt;0,(C17-B17)*24-(D17*24)," ")))</f>
        <v>0</v>
      </c>
      <c r="I17">
        <f t="shared" si="0"/>
        <v>0</v>
      </c>
    </row>
    <row r="18" spans="1:12" ht="1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38.5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-1.5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10"/>
      <c r="B21" s="5"/>
      <c r="C21" s="5"/>
      <c r="D21" s="5"/>
      <c r="E21" s="11"/>
      <c r="F21" s="4" t="str">
        <f>IF(OR(E21="Urlaub",E21="Feiertag",E21="Krank"),Übersicht!B5,(IF(A21&gt;0,(C21-B21)*24-(D21*24)," ")))</f>
        <v xml:space="preserve"> </v>
      </c>
      <c r="G21" s="12"/>
      <c r="I21">
        <f t="shared" si="0"/>
        <v>0</v>
      </c>
    </row>
    <row r="22" spans="1:12">
      <c r="A22" s="49">
        <v>45460</v>
      </c>
      <c r="B22" s="5">
        <v>0.33333333333333331</v>
      </c>
      <c r="C22" s="5">
        <v>0.72916666666666663</v>
      </c>
      <c r="D22" s="5">
        <v>2.0833333333333332E-2</v>
      </c>
      <c r="E22" s="57" t="s">
        <v>46</v>
      </c>
      <c r="F22" s="4">
        <f>IF(OR(E22="Urlaub",E22="Feiertag",E22="Krank"),Übersicht!B5,(IF(A22&gt;0,(C22-B22)*24-(D22*24)," ")))</f>
        <v>9</v>
      </c>
      <c r="G22" s="12"/>
      <c r="I22">
        <f t="shared" si="0"/>
        <v>0</v>
      </c>
      <c r="J22">
        <v>1</v>
      </c>
    </row>
    <row r="23" spans="1:12">
      <c r="A23" s="49">
        <v>45461</v>
      </c>
      <c r="B23" s="5">
        <v>0.3125</v>
      </c>
      <c r="C23" s="5">
        <v>0.75</v>
      </c>
      <c r="D23" s="5">
        <v>2.0833333333333332E-2</v>
      </c>
      <c r="E23" s="57" t="s">
        <v>46</v>
      </c>
      <c r="F23" s="4">
        <f>IF(OR(E23="Urlaub",E23="Feiertag",E23="Krank"),Übersicht!B5,(IF(A23&gt;0,(C23-B23)*24-(D23*24)," ")))</f>
        <v>10</v>
      </c>
      <c r="G23" s="12"/>
      <c r="I23">
        <f t="shared" si="0"/>
        <v>0</v>
      </c>
      <c r="K23">
        <v>1</v>
      </c>
    </row>
    <row r="24" spans="1:12">
      <c r="A24" s="49">
        <v>45462</v>
      </c>
      <c r="B24" s="5">
        <v>0.33333333333333331</v>
      </c>
      <c r="C24" s="5">
        <v>0.72916666666666663</v>
      </c>
      <c r="D24" s="5">
        <v>2.0833333333333332E-2</v>
      </c>
      <c r="E24" s="57" t="s">
        <v>46</v>
      </c>
      <c r="F24" s="4">
        <f>IF(OR(E24="Urlaub",E24="Feiertag",E24="Krank"),Übersicht!B5,(IF(A24&gt;0,(C24-B24)*24-(D24*24)," ")))</f>
        <v>9</v>
      </c>
      <c r="G24" s="12"/>
      <c r="I24">
        <f t="shared" si="0"/>
        <v>0</v>
      </c>
      <c r="K24">
        <v>1</v>
      </c>
    </row>
    <row r="25" spans="1:12">
      <c r="A25" s="49">
        <v>45463</v>
      </c>
      <c r="B25" s="5">
        <v>0.33333333333333331</v>
      </c>
      <c r="C25" s="5">
        <v>0.70833333333333337</v>
      </c>
      <c r="D25" s="5">
        <v>2.0833333333333332E-2</v>
      </c>
      <c r="E25" s="57" t="s">
        <v>47</v>
      </c>
      <c r="F25" s="4">
        <f>IF(OR(E25="Urlaub",E25="Feiertag",E25="Krank"),Übersicht!B5,(IF(A25&gt;0,(C25-B25)*24-(D25*24)," ")))</f>
        <v>8.5000000000000018</v>
      </c>
      <c r="G25" s="12"/>
      <c r="I25">
        <f t="shared" si="0"/>
        <v>0</v>
      </c>
      <c r="K25">
        <v>1</v>
      </c>
    </row>
    <row r="26" spans="1:12">
      <c r="A26" s="49">
        <v>45464</v>
      </c>
      <c r="B26" s="5">
        <v>0.33333333333333331</v>
      </c>
      <c r="C26" s="5">
        <v>0.625</v>
      </c>
      <c r="D26" s="5">
        <v>2.0833333333333332E-2</v>
      </c>
      <c r="E26" s="57" t="s">
        <v>47</v>
      </c>
      <c r="F26" s="4">
        <f>IF(OR(E26="Urlaub",E26="Feiertag",E26="Krank"),Übersicht!B5,(IF(A26&gt;0,(C26-B26)*24-(D26*24)," ")))</f>
        <v>6.5</v>
      </c>
      <c r="G26" s="12"/>
      <c r="H26" s="16"/>
      <c r="I26">
        <f t="shared" si="0"/>
        <v>0</v>
      </c>
      <c r="J26">
        <v>1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43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49">
        <v>45467</v>
      </c>
      <c r="B30" s="5">
        <v>0.3125</v>
      </c>
      <c r="C30" s="5">
        <v>0.66666666666666663</v>
      </c>
      <c r="D30" s="5">
        <v>2.0833333333333332E-2</v>
      </c>
      <c r="E30" s="57" t="s">
        <v>47</v>
      </c>
      <c r="F30" s="4">
        <f>IF(OR(E30="Urlaub",E30="Feiertag",E30="Krank"),Übersicht!B5,(IF(A30&gt;0,(C30-B30)*24-(D30*24)," ")))</f>
        <v>8</v>
      </c>
      <c r="G30" s="12"/>
      <c r="I30">
        <f t="shared" si="0"/>
        <v>0</v>
      </c>
      <c r="J30">
        <v>1</v>
      </c>
    </row>
    <row r="31" spans="1:12">
      <c r="A31" s="49">
        <v>45468</v>
      </c>
      <c r="B31" s="5">
        <v>0.3125</v>
      </c>
      <c r="C31" s="5">
        <v>0.75</v>
      </c>
      <c r="D31" s="5">
        <v>2.0833333333333332E-2</v>
      </c>
      <c r="E31" s="57" t="s">
        <v>47</v>
      </c>
      <c r="F31" s="4">
        <f>IF(OR(E31="Urlaub",E31="Feiertag",E31="Krank"),Übersicht!B5,(IF(A31&gt;0,(C31-B31)*24-(D31*24)," ")))</f>
        <v>10</v>
      </c>
      <c r="G31" s="12"/>
      <c r="I31">
        <f t="shared" si="0"/>
        <v>0</v>
      </c>
      <c r="K31">
        <v>1</v>
      </c>
    </row>
    <row r="32" spans="1:12">
      <c r="A32" s="49">
        <v>45469</v>
      </c>
      <c r="B32" s="5">
        <v>0.33333333333333331</v>
      </c>
      <c r="C32" s="5">
        <v>0.75</v>
      </c>
      <c r="D32" s="5">
        <v>2.0833333333333332E-2</v>
      </c>
      <c r="E32" s="57" t="s">
        <v>48</v>
      </c>
      <c r="F32" s="4">
        <f>IF(OR(E32="Urlaub",E32="Feiertag",E32="Krank"),Übersicht!B5,(IF(A32&gt;0,(C32-B32)*24-(D32*24)," ")))</f>
        <v>9.5</v>
      </c>
      <c r="G32" s="12"/>
      <c r="I32">
        <f t="shared" si="0"/>
        <v>0</v>
      </c>
      <c r="J32">
        <v>1</v>
      </c>
    </row>
    <row r="33" spans="1:12">
      <c r="A33" s="49">
        <v>45470</v>
      </c>
      <c r="B33" s="5">
        <v>0.3125</v>
      </c>
      <c r="C33" s="5">
        <v>0.6875</v>
      </c>
      <c r="D33" s="5">
        <v>2.0833333333333332E-2</v>
      </c>
      <c r="E33" s="57" t="s">
        <v>49</v>
      </c>
      <c r="F33" s="4">
        <f>IF(OR(E33="Urlaub",E33="Feiertag",E33="Krank"),Übersicht!B5,(IF(A33&gt;0,(C33-B33)*24-(D33*24)," ")))</f>
        <v>8.5</v>
      </c>
      <c r="G33" s="12"/>
      <c r="I33">
        <f t="shared" si="0"/>
        <v>1</v>
      </c>
    </row>
    <row r="34" spans="1:12">
      <c r="A34" s="49">
        <v>45471</v>
      </c>
      <c r="B34" s="5">
        <v>0.375</v>
      </c>
      <c r="C34" s="5">
        <v>0.625</v>
      </c>
      <c r="D34" s="5"/>
      <c r="E34" s="57" t="s">
        <v>70</v>
      </c>
      <c r="F34" s="4">
        <f>IF(OR(E34="Urlaub",E34="Feiertag",E34="Krank"),Übersicht!B5,(IF(A34&gt;0,(C34-B34)*24-(D34*24)," ")))</f>
        <v>6</v>
      </c>
      <c r="I34">
        <f t="shared" si="0"/>
        <v>0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42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2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24"/>
      <c r="B38" s="5"/>
      <c r="C38" s="5"/>
      <c r="D38" s="5"/>
      <c r="E38" s="11"/>
      <c r="F38" s="34" t="str">
        <f>IF(OR(E38="Urlaub",E38="Feiertag",E38="Krank"),Übersicht!B5,(IF(A38&gt;0,(C38-B38)*24-(D38*24)," ")))</f>
        <v xml:space="preserve"> </v>
      </c>
      <c r="I38">
        <f t="shared" si="0"/>
        <v>0</v>
      </c>
    </row>
    <row r="39" spans="1:12">
      <c r="A39" s="24"/>
      <c r="B39" s="5"/>
      <c r="C39" s="5"/>
      <c r="D39" s="5"/>
      <c r="E39" s="11"/>
      <c r="F39" s="34" t="str">
        <f>IF(OR(E39="Urlaub",E39="Feiertag",E39="Krank"),Übersicht!B5,(IF(A39&gt;0,(C39-B39)*24-(D39*24)," ")))</f>
        <v xml:space="preserve"> </v>
      </c>
      <c r="I39">
        <f t="shared" si="0"/>
        <v>0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0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0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0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-40</v>
      </c>
      <c r="C47" s="39" t="s">
        <v>0</v>
      </c>
      <c r="D47" s="41"/>
      <c r="I47">
        <f>SUM(I2:I44)</f>
        <v>5</v>
      </c>
      <c r="J47">
        <f t="shared" ref="J47:L47" si="1">SUM(J2:J44)</f>
        <v>6</v>
      </c>
      <c r="K47">
        <f t="shared" si="1"/>
        <v>6</v>
      </c>
      <c r="L47">
        <f t="shared" si="1"/>
        <v>20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(Mai!B49)+(B48)</f>
        <v>29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6B85C-50C0-464D-A1E1-622D89A08211}">
  <dimension ref="A1:L50"/>
  <sheetViews>
    <sheetView topLeftCell="A15" workbookViewId="0">
      <selection activeCell="A2" sqref="A2:E40"/>
    </sheetView>
  </sheetViews>
  <sheetFormatPr baseColWidth="10" defaultRowHeight="14.5"/>
  <cols>
    <col min="5" max="5" width="22.2695312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49">
        <v>45474</v>
      </c>
      <c r="B2" s="5">
        <v>0.32291666666666669</v>
      </c>
      <c r="C2" s="5">
        <v>0.67708333333333337</v>
      </c>
      <c r="D2" s="5">
        <v>2.0833333333333332E-2</v>
      </c>
      <c r="E2" s="57" t="s">
        <v>49</v>
      </c>
      <c r="F2" s="34">
        <f>IF(OR(E2="Urlaub",E2="Feiertag",E2="Krank"),Übersicht!B5,(IF(A2&gt;0,(C2-B2)*24-(D2*24)," ")))</f>
        <v>8</v>
      </c>
      <c r="G2">
        <f>Juni!B47</f>
        <v>-40</v>
      </c>
      <c r="I2">
        <f t="shared" ref="I2:I44" si="0">IF(E2&gt;0,IF(OR(J2=1,K2=1),0,IF(OR(E2="Urlaub",E2="Feiertag",E2="Krank",E2="Überstunden",IF(ISNUMBER(FIND("Krank",E2)),1,0),1=IF(ISNUMBER(FIND("Homeoffice",E2)),1,0)),0,1)),0)</f>
        <v>1</v>
      </c>
    </row>
    <row r="3" spans="1:12">
      <c r="A3" s="49">
        <v>45475</v>
      </c>
      <c r="B3" s="5">
        <v>0.32291666666666669</v>
      </c>
      <c r="C3" s="5">
        <v>0.53125</v>
      </c>
      <c r="D3" s="5"/>
      <c r="E3" s="57" t="s">
        <v>49</v>
      </c>
      <c r="F3" s="34">
        <f>IF(OR(E3="Urlaub",E3="Feiertag",E3="Krank"),Übersicht!B5,(IF(A3&gt;0,(C3-B3)*24-(D3*24)," ")))</f>
        <v>5</v>
      </c>
      <c r="I3">
        <f t="shared" si="0"/>
        <v>1</v>
      </c>
    </row>
    <row r="4" spans="1:12">
      <c r="A4" s="49">
        <v>45475</v>
      </c>
      <c r="B4" s="5">
        <v>0.66666666666666663</v>
      </c>
      <c r="C4" s="5">
        <v>0.71875</v>
      </c>
      <c r="D4" s="5"/>
      <c r="E4" s="57" t="s">
        <v>70</v>
      </c>
      <c r="F4" s="34">
        <f>IF(OR(E4="Urlaub",E4="Feiertag",E4="Krank"),Übersicht!B5,(IF(A4&gt;0,(C4-B4)*24-(D4*24)," ")))</f>
        <v>1.2500000000000009</v>
      </c>
      <c r="I4">
        <f t="shared" si="0"/>
        <v>0</v>
      </c>
    </row>
    <row r="5" spans="1:12">
      <c r="A5" s="49">
        <v>45476</v>
      </c>
      <c r="B5" s="5">
        <v>0.32291666666666669</v>
      </c>
      <c r="C5" s="5">
        <v>0.625</v>
      </c>
      <c r="D5" s="5">
        <v>2.0833333333333332E-2</v>
      </c>
      <c r="E5" s="57" t="s">
        <v>49</v>
      </c>
      <c r="F5" s="34">
        <f>IF(OR(E5="Urlaub",E5="Feiertag",E5="Krank"),Übersicht!B5,(IF(A5&gt;0,(C5-B5)*24-(D5*24)," ")))</f>
        <v>6.75</v>
      </c>
      <c r="I5">
        <f t="shared" si="0"/>
        <v>1</v>
      </c>
    </row>
    <row r="6" spans="1:12">
      <c r="A6" s="49">
        <v>45477</v>
      </c>
      <c r="B6" s="5">
        <v>0.32291666666666669</v>
      </c>
      <c r="C6" s="5">
        <v>0.44791666666666669</v>
      </c>
      <c r="D6" s="5"/>
      <c r="E6" s="57" t="s">
        <v>49</v>
      </c>
      <c r="F6" s="34">
        <f>IF(OR(E6="Urlaub",E6="Feiertag",E6="Krank"),Übersicht!B5,(IF(A6&gt;0,(C6-B6)*24-(D6*24)," ")))</f>
        <v>3</v>
      </c>
      <c r="I6">
        <f t="shared" si="0"/>
        <v>1</v>
      </c>
    </row>
    <row r="7" spans="1:12">
      <c r="A7" s="49">
        <v>45478</v>
      </c>
      <c r="B7" s="5"/>
      <c r="C7" s="5"/>
      <c r="D7" s="5"/>
      <c r="E7" s="57" t="s">
        <v>0</v>
      </c>
      <c r="F7" s="34">
        <f>IF(OR(E7="Urlaub",E7="Feiertag",E7="Krank"),Übersicht!B5,(IF(A7&gt;0,(C7-B7)*24-(D7*24)," ")))</f>
        <v>0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24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-16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45481</v>
      </c>
      <c r="B13" s="5">
        <v>0.3125</v>
      </c>
      <c r="C13" s="5">
        <v>0.73958333333333337</v>
      </c>
      <c r="D13" s="5">
        <v>2.0833333333333332E-2</v>
      </c>
      <c r="E13" s="57" t="s">
        <v>23</v>
      </c>
      <c r="F13" s="4">
        <f>IF(OR(E13="Urlaub",E13="Feiertag",E13="Krank"),Übersicht!B5,(IF(A13&gt;0,(C13-B13)*24-(D13*24)," ")))</f>
        <v>9.75</v>
      </c>
      <c r="G13" s="12"/>
      <c r="I13">
        <f t="shared" si="0"/>
        <v>1</v>
      </c>
    </row>
    <row r="14" spans="1:12">
      <c r="A14" s="49">
        <v>45482</v>
      </c>
      <c r="B14" s="5">
        <v>0.3125</v>
      </c>
      <c r="C14" s="5">
        <v>0.67708333333333337</v>
      </c>
      <c r="D14" s="5">
        <v>2.0833333333333332E-2</v>
      </c>
      <c r="E14" s="57" t="s">
        <v>50</v>
      </c>
      <c r="F14" s="4">
        <f>IF(OR(E14="Urlaub",E14="Feiertag",E14="Krank"),Übersicht!B5,(IF(A14&gt;0,(C14-B14)*24-(D14*24)," ")))</f>
        <v>8.25</v>
      </c>
      <c r="G14" s="12"/>
      <c r="I14">
        <f t="shared" si="0"/>
        <v>1</v>
      </c>
    </row>
    <row r="15" spans="1:12">
      <c r="A15" s="49">
        <v>45483</v>
      </c>
      <c r="B15" s="5">
        <v>0.3125</v>
      </c>
      <c r="C15" s="5">
        <v>0.71875</v>
      </c>
      <c r="D15" s="5">
        <v>2.0833333333333332E-2</v>
      </c>
      <c r="E15" s="57" t="s">
        <v>50</v>
      </c>
      <c r="F15" s="4">
        <f>IF(OR(E15="Urlaub",E15="Feiertag",E15="Krank"),Übersicht!B5,(IF(A15&gt;0,(C15-B15)*24-(D15*24)," ")))</f>
        <v>9.25</v>
      </c>
      <c r="G15" s="12"/>
      <c r="I15">
        <f t="shared" si="0"/>
        <v>1</v>
      </c>
    </row>
    <row r="16" spans="1:12">
      <c r="A16" s="49">
        <v>45484</v>
      </c>
      <c r="B16" s="5">
        <v>0.29166666666666669</v>
      </c>
      <c r="C16" s="5">
        <v>0.66666666666666663</v>
      </c>
      <c r="D16" s="5">
        <v>2.0833333333333332E-2</v>
      </c>
      <c r="E16" s="57" t="s">
        <v>50</v>
      </c>
      <c r="F16" s="4">
        <f>IF(OR(E16="Urlaub",E16="Feiertag",E16="Krank"),Übersicht!B5,(IF(A16&gt;0,(C16-B16)*24-(D16*24)," ")))</f>
        <v>8.4999999999999982</v>
      </c>
      <c r="G16" s="12"/>
      <c r="I16">
        <f t="shared" si="0"/>
        <v>1</v>
      </c>
    </row>
    <row r="17" spans="1:12">
      <c r="A17" s="49">
        <v>45485</v>
      </c>
      <c r="B17" s="5"/>
      <c r="C17" s="5"/>
      <c r="D17" s="5"/>
      <c r="E17" s="57" t="s">
        <v>0</v>
      </c>
      <c r="F17" s="4">
        <f>IF(OR(E17="Urlaub",E17="Feiertag",E17="Krank"),Übersicht!B5,(IF(A17&gt;0,(C17-B17)*24-(D17*24)," ")))</f>
        <v>0</v>
      </c>
      <c r="I17">
        <f t="shared" si="0"/>
        <v>0</v>
      </c>
    </row>
    <row r="18" spans="1:12" ht="1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35.75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-4.25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45488</v>
      </c>
      <c r="B21" s="5">
        <v>0.30208333333333331</v>
      </c>
      <c r="C21" s="5">
        <v>0.67708333333333337</v>
      </c>
      <c r="D21" s="5">
        <v>2.0833333333333332E-2</v>
      </c>
      <c r="E21" s="57" t="s">
        <v>28</v>
      </c>
      <c r="F21" s="4">
        <f>IF(OR(E21="Urlaub",E21="Feiertag",E21="Krank"),Übersicht!B5,(IF(A21&gt;0,(C21-B21)*24-(D21*24)," ")))</f>
        <v>8.5000000000000018</v>
      </c>
      <c r="G21" s="12"/>
      <c r="I21">
        <f t="shared" si="0"/>
        <v>1</v>
      </c>
    </row>
    <row r="22" spans="1:12">
      <c r="A22" s="49">
        <v>45489</v>
      </c>
      <c r="B22" s="5">
        <v>0.30208333333333331</v>
      </c>
      <c r="C22" s="5">
        <v>0.67708333333333337</v>
      </c>
      <c r="D22" s="5">
        <v>2.0833333333333332E-2</v>
      </c>
      <c r="E22" s="57" t="s">
        <v>28</v>
      </c>
      <c r="F22" s="4">
        <f>IF(OR(E22="Urlaub",E22="Feiertag",E22="Krank"),Übersicht!B5,(IF(A22&gt;0,(C22-B22)*24-(D22*24)," ")))</f>
        <v>8.5000000000000018</v>
      </c>
      <c r="G22" s="12"/>
      <c r="I22">
        <f t="shared" si="0"/>
        <v>1</v>
      </c>
    </row>
    <row r="23" spans="1:12">
      <c r="A23" s="49">
        <v>45490</v>
      </c>
      <c r="B23" s="5"/>
      <c r="C23" s="5"/>
      <c r="D23" s="5"/>
      <c r="E23" s="57" t="s">
        <v>8</v>
      </c>
      <c r="F23" s="4">
        <f>IF(OR(E23="Urlaub",E23="Feiertag",E23="Krank"),Übersicht!B5,(IF(A23&gt;0,(C23-B23)*24-(D23*24)," ")))</f>
        <v>8</v>
      </c>
      <c r="G23" s="12"/>
      <c r="I23">
        <f t="shared" si="0"/>
        <v>0</v>
      </c>
    </row>
    <row r="24" spans="1:12">
      <c r="A24" s="49">
        <v>45127</v>
      </c>
      <c r="B24" s="5">
        <v>0.30208333333333331</v>
      </c>
      <c r="C24" s="5">
        <v>0.67708333333333337</v>
      </c>
      <c r="D24" s="5">
        <v>2.0833333333333332E-2</v>
      </c>
      <c r="E24" s="57" t="s">
        <v>28</v>
      </c>
      <c r="F24" s="4">
        <f>IF(OR(E24="Urlaub",E24="Feiertag",E24="Krank"),Übersicht!B5,(IF(A24&gt;0,(C24-B24)*24-(D24*24)," ")))</f>
        <v>8.5000000000000018</v>
      </c>
      <c r="G24" s="12"/>
      <c r="I24">
        <f t="shared" si="0"/>
        <v>1</v>
      </c>
    </row>
    <row r="25" spans="1:12">
      <c r="A25" s="49">
        <v>45128</v>
      </c>
      <c r="B25" s="5">
        <v>0.41666666666666669</v>
      </c>
      <c r="C25" s="5">
        <v>0.5</v>
      </c>
      <c r="D25" s="5"/>
      <c r="E25" s="57" t="s">
        <v>70</v>
      </c>
      <c r="F25" s="4">
        <f>IF(OR(E25="Urlaub",E25="Feiertag",E25="Krank"),Übersicht!B5,(IF(A25&gt;0,(C25-B25)*24-(D25*24)," ")))</f>
        <v>1.9999999999999996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35.500000000000007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-4.4999999999999929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49">
        <v>45495</v>
      </c>
      <c r="B29" s="60">
        <v>0.30208333333333331</v>
      </c>
      <c r="C29" s="60">
        <v>0.66666666666666663</v>
      </c>
      <c r="D29" s="60">
        <v>2.0833333333333332E-2</v>
      </c>
      <c r="E29" s="52" t="s">
        <v>28</v>
      </c>
      <c r="F29" s="4">
        <f>IF(OR(E29="Urlaub",E29="Feiertag",E29="Krank"),Übersicht!B5,(IF(A29&gt;0,(C29-B29)*24-(D29*24)," ")))</f>
        <v>8.25</v>
      </c>
      <c r="G29" s="12"/>
      <c r="I29">
        <f t="shared" si="0"/>
        <v>1</v>
      </c>
    </row>
    <row r="30" spans="1:12">
      <c r="A30" s="49">
        <v>45496</v>
      </c>
      <c r="B30" s="60">
        <v>0.3125</v>
      </c>
      <c r="C30" s="60">
        <v>0.64583333333333337</v>
      </c>
      <c r="D30" s="60">
        <v>2.0833333333333332E-2</v>
      </c>
      <c r="E30" s="52" t="s">
        <v>28</v>
      </c>
      <c r="F30" s="4">
        <f>IF(OR(E30="Urlaub",E30="Feiertag",E30="Krank"),Übersicht!B5,(IF(A30&gt;0,(C30-B30)*24-(D30*24)," ")))</f>
        <v>7.5</v>
      </c>
      <c r="G30" s="12"/>
      <c r="I30">
        <f t="shared" si="0"/>
        <v>1</v>
      </c>
    </row>
    <row r="31" spans="1:12">
      <c r="A31" s="49">
        <v>45497</v>
      </c>
      <c r="B31" s="60">
        <v>0.3125</v>
      </c>
      <c r="C31" s="60">
        <v>0.64583333333333337</v>
      </c>
      <c r="D31" s="60">
        <v>3.125E-2</v>
      </c>
      <c r="E31" s="52" t="s">
        <v>28</v>
      </c>
      <c r="F31" s="4">
        <f>IF(OR(E31="Urlaub",E31="Feiertag",E31="Krank"),Übersicht!B5,(IF(A31&gt;0,(C31-B31)*24-(D31*24)," ")))</f>
        <v>7.25</v>
      </c>
      <c r="G31" s="12"/>
      <c r="I31">
        <f t="shared" si="0"/>
        <v>1</v>
      </c>
    </row>
    <row r="32" spans="1:12">
      <c r="A32" s="49">
        <v>45862</v>
      </c>
      <c r="B32" s="60">
        <v>0.85416666666666663</v>
      </c>
      <c r="C32" s="60">
        <v>0.9375</v>
      </c>
      <c r="D32" s="60"/>
      <c r="E32" s="52" t="s">
        <v>72</v>
      </c>
      <c r="F32" s="4">
        <f>IF(OR(E32="Urlaub",E32="Feiertag",E32="Krank"),Übersicht!B5,(IF(A32&gt;0,(C32-B32)*24-(D32*24)," ")))</f>
        <v>2.0000000000000009</v>
      </c>
      <c r="G32" s="12"/>
      <c r="I32">
        <f t="shared" si="0"/>
        <v>0</v>
      </c>
    </row>
    <row r="33" spans="1:12">
      <c r="A33" s="49">
        <v>45498</v>
      </c>
      <c r="B33" s="60">
        <v>0.30208333333333331</v>
      </c>
      <c r="C33" s="60">
        <v>0.65625</v>
      </c>
      <c r="D33" s="60">
        <v>2.0833333333333332E-2</v>
      </c>
      <c r="E33" s="52" t="s">
        <v>28</v>
      </c>
      <c r="F33" s="4">
        <f>IF(OR(E33="Urlaub",E33="Feiertag",E33="Krank"),Übersicht!B5,(IF(A33&gt;0,(C33-B33)*24-(D33*24)," ")))</f>
        <v>8</v>
      </c>
      <c r="G33" s="12"/>
      <c r="I33">
        <f t="shared" si="0"/>
        <v>1</v>
      </c>
    </row>
    <row r="34" spans="1:12">
      <c r="A34" s="49">
        <v>45499</v>
      </c>
      <c r="B34" s="60">
        <v>0.70833333333333337</v>
      </c>
      <c r="C34" s="60">
        <v>0.75</v>
      </c>
      <c r="D34" s="60"/>
      <c r="E34" s="52" t="s">
        <v>51</v>
      </c>
      <c r="F34" s="4">
        <f>IF(OR(E34="Urlaub",E34="Feiertag",E34="Krank"),Übersicht!B5,(IF(A34&gt;0,(C34-B34)*24-(D34*24)," ")))</f>
        <v>0.99999999999999911</v>
      </c>
      <c r="I34">
        <f t="shared" si="0"/>
        <v>1</v>
      </c>
    </row>
    <row r="35" spans="1:12" ht="1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34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-6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45503</v>
      </c>
      <c r="B38" s="5">
        <v>0.30208333333333331</v>
      </c>
      <c r="C38" s="5">
        <v>0.67708333333333337</v>
      </c>
      <c r="D38" s="5">
        <v>2.0833333333333332E-2</v>
      </c>
      <c r="E38" s="57" t="s">
        <v>52</v>
      </c>
      <c r="F38" s="34">
        <f>IF(OR(E38="Urlaub",E38="Feiertag",E38="Krank"),Übersicht!B5,(IF(A38&gt;0,(C38-B38)*24-(D38*24)," ")))</f>
        <v>8.5000000000000018</v>
      </c>
      <c r="I38">
        <f t="shared" si="0"/>
        <v>1</v>
      </c>
    </row>
    <row r="39" spans="1:12">
      <c r="A39" s="49">
        <v>45504</v>
      </c>
      <c r="B39" s="5">
        <v>0.3125</v>
      </c>
      <c r="C39" s="5">
        <v>0.72916666666666663</v>
      </c>
      <c r="D39" s="5">
        <v>2.0833333333333332E-2</v>
      </c>
      <c r="E39" s="57" t="s">
        <v>52</v>
      </c>
      <c r="F39" s="34">
        <f>IF(OR(E39="Urlaub",E39="Feiertag",E39="Krank"),Übersicht!B5,(IF(A39&gt;0,(C39-B39)*24-(D39*24)," ")))</f>
        <v>9.5</v>
      </c>
      <c r="I39">
        <f t="shared" si="0"/>
        <v>1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18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2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2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-68.75</v>
      </c>
      <c r="C47" s="39" t="s">
        <v>0</v>
      </c>
      <c r="D47" s="41"/>
      <c r="I47">
        <f>SUM(I2:I44)</f>
        <v>18</v>
      </c>
      <c r="J47">
        <f t="shared" ref="J47:L47" si="1">SUM(J2:J44)</f>
        <v>0</v>
      </c>
      <c r="K47">
        <f t="shared" si="1"/>
        <v>0</v>
      </c>
      <c r="L47">
        <f t="shared" si="1"/>
        <v>22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(Juni!B49)+(B48)</f>
        <v>29</v>
      </c>
      <c r="C49" s="39" t="s">
        <v>18</v>
      </c>
      <c r="D49" s="41"/>
    </row>
    <row r="50" spans="2:4" ht="15" thickBot="1">
      <c r="B50" s="48">
        <f>(COUNTIF(E1:E98,"Krank"))</f>
        <v>1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61EFA-C1B4-424F-B3AB-2EAD556D6C0E}">
  <dimension ref="A1:L50"/>
  <sheetViews>
    <sheetView topLeftCell="A15" workbookViewId="0">
      <selection activeCell="A2" sqref="A2:E41"/>
    </sheetView>
  </sheetViews>
  <sheetFormatPr baseColWidth="10" defaultRowHeight="14.5"/>
  <cols>
    <col min="5" max="5" width="18.1796875" bestFit="1" customWidth="1"/>
    <col min="7" max="7" width="14.1796875" customWidth="1"/>
    <col min="9" max="9" width="24" customWidth="1"/>
  </cols>
  <sheetData>
    <row r="1" spans="1:12" ht="29.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Juli!B47</f>
        <v>-68.75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49">
        <v>45139</v>
      </c>
      <c r="B4" s="5">
        <v>0.30208333333333331</v>
      </c>
      <c r="C4" s="5">
        <v>0.6875</v>
      </c>
      <c r="D4" s="5">
        <v>2.0833333333333332E-2</v>
      </c>
      <c r="E4" s="57" t="s">
        <v>28</v>
      </c>
      <c r="F4" s="34">
        <f>IF(OR(E4="Urlaub",E4="Feiertag",E4="Krank"),Übersicht!B5,(IF(A4&gt;0,(C4-B4)*24-(D4*24)," ")))</f>
        <v>8.75</v>
      </c>
      <c r="I4">
        <f t="shared" si="0"/>
        <v>1</v>
      </c>
    </row>
    <row r="5" spans="1:12">
      <c r="A5" s="49">
        <v>45140</v>
      </c>
      <c r="B5" s="5">
        <v>0.30208333333333331</v>
      </c>
      <c r="C5" s="5">
        <v>0.67708333333333337</v>
      </c>
      <c r="D5" s="5">
        <v>2.0833333333333332E-2</v>
      </c>
      <c r="E5" s="57" t="s">
        <v>28</v>
      </c>
      <c r="F5" s="34">
        <f>IF(OR(E5="Urlaub",E5="Feiertag",E5="Krank"),Übersicht!B5,(IF(A5&gt;0,(C5-B5)*24-(D5*24)," ")))</f>
        <v>8.5000000000000018</v>
      </c>
      <c r="I5">
        <f t="shared" si="0"/>
        <v>1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" thickBot="1">
      <c r="A11" s="7"/>
      <c r="B11" s="29"/>
      <c r="C11" s="29"/>
      <c r="D11" s="29"/>
      <c r="E11" s="28"/>
      <c r="F11" s="9">
        <f>SUM(F2:F10)</f>
        <v>17.25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1.25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2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45509</v>
      </c>
      <c r="B13" s="5">
        <v>0.30208333333333331</v>
      </c>
      <c r="C13" s="5">
        <v>0.6875</v>
      </c>
      <c r="D13" s="5">
        <v>2.0833333333333332E-2</v>
      </c>
      <c r="E13" s="57" t="s">
        <v>28</v>
      </c>
      <c r="F13" s="4">
        <f>IF(OR(E13="Urlaub",E13="Feiertag",E13="Krank"),Übersicht!B5,(IF(A13&gt;0,(C13-B13)*24-(D13*24)," ")))</f>
        <v>8.75</v>
      </c>
      <c r="G13" s="12"/>
      <c r="I13">
        <f t="shared" si="0"/>
        <v>1</v>
      </c>
    </row>
    <row r="14" spans="1:12">
      <c r="A14" s="49">
        <v>45510</v>
      </c>
      <c r="B14" s="5">
        <v>0.30208333333333331</v>
      </c>
      <c r="C14" s="5">
        <v>0.66666666666666663</v>
      </c>
      <c r="D14" s="5">
        <v>2.0833333333333332E-2</v>
      </c>
      <c r="E14" s="57" t="s">
        <v>28</v>
      </c>
      <c r="F14" s="4">
        <f>IF(OR(E14="Urlaub",E14="Feiertag",E14="Krank"),Übersicht!B5,(IF(A14&gt;0,(C14-B14)*24-(D14*24)," ")))</f>
        <v>8.25</v>
      </c>
      <c r="G14" s="12"/>
      <c r="I14">
        <f t="shared" si="0"/>
        <v>1</v>
      </c>
    </row>
    <row r="15" spans="1:12">
      <c r="A15" s="49">
        <v>45511</v>
      </c>
      <c r="B15" s="5">
        <v>0.30208333333333331</v>
      </c>
      <c r="C15" s="5">
        <v>0.69791666666666663</v>
      </c>
      <c r="D15" s="5">
        <v>2.0833333333333332E-2</v>
      </c>
      <c r="E15" s="57" t="s">
        <v>28</v>
      </c>
      <c r="F15" s="4">
        <f>IF(OR(E15="Urlaub",E15="Feiertag",E15="Krank"),Übersicht!B5,(IF(A15&gt;0,(C15-B15)*24-(D15*24)," ")))</f>
        <v>9</v>
      </c>
      <c r="G15" s="12"/>
      <c r="I15">
        <f t="shared" si="0"/>
        <v>1</v>
      </c>
    </row>
    <row r="16" spans="1:12">
      <c r="A16" s="49">
        <v>45512</v>
      </c>
      <c r="B16" s="5">
        <v>0.30208333333333331</v>
      </c>
      <c r="C16" s="5">
        <v>0.70833333333333337</v>
      </c>
      <c r="D16" s="5">
        <v>2.0833333333333332E-2</v>
      </c>
      <c r="E16" s="57" t="s">
        <v>28</v>
      </c>
      <c r="F16" s="4">
        <f>IF(OR(E16="Urlaub",E16="Feiertag",E16="Krank"),Übersicht!B5,(IF(A16&gt;0,(C16-B16)*24-(D16*24)," ")))</f>
        <v>9.2500000000000018</v>
      </c>
      <c r="G16" s="12"/>
      <c r="I16">
        <f t="shared" si="0"/>
        <v>1</v>
      </c>
    </row>
    <row r="17" spans="1:12">
      <c r="A17" s="49">
        <v>45513</v>
      </c>
      <c r="B17" s="5">
        <v>0.30208333333333331</v>
      </c>
      <c r="C17" s="5">
        <v>0.58333333333333337</v>
      </c>
      <c r="D17" s="5">
        <v>2.0833333333333332E-2</v>
      </c>
      <c r="E17" s="57" t="s">
        <v>28</v>
      </c>
      <c r="F17" s="4">
        <f>IF(OR(E17="Urlaub",E17="Feiertag",E17="Krank"),Übersicht!B5,(IF(A17&gt;0,(C17-B17)*24-(D17*24)," ")))</f>
        <v>6.2500000000000018</v>
      </c>
      <c r="I17">
        <f t="shared" si="0"/>
        <v>1</v>
      </c>
    </row>
    <row r="18" spans="1:12" ht="1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" thickBot="1">
      <c r="A19" s="7"/>
      <c r="B19" s="27"/>
      <c r="C19" s="27"/>
      <c r="D19" s="27"/>
      <c r="E19" s="28"/>
      <c r="F19" s="9">
        <f>SUM(F12:F18)</f>
        <v>41.5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1.5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45516</v>
      </c>
      <c r="B21" s="5">
        <v>0.30208333333333331</v>
      </c>
      <c r="C21" s="5">
        <v>0.71875</v>
      </c>
      <c r="D21" s="5">
        <v>2.0833333333333332E-2</v>
      </c>
      <c r="E21" s="57" t="s">
        <v>28</v>
      </c>
      <c r="F21" s="4">
        <f>IF(OR(E21="Urlaub",E21="Feiertag",E21="Krank"),Übersicht!B5,(IF(A21&gt;0,(C21-B21)*24-(D21*24)," ")))</f>
        <v>9.5</v>
      </c>
      <c r="G21" s="12"/>
      <c r="I21">
        <f t="shared" si="0"/>
        <v>1</v>
      </c>
    </row>
    <row r="22" spans="1:12">
      <c r="A22" s="49">
        <v>45517</v>
      </c>
      <c r="B22" s="5">
        <v>0.30208333333333331</v>
      </c>
      <c r="C22" s="5">
        <v>0.71875</v>
      </c>
      <c r="D22" s="5">
        <v>2.0833333333333332E-2</v>
      </c>
      <c r="E22" s="57" t="s">
        <v>28</v>
      </c>
      <c r="F22" s="4">
        <f>IF(OR(E22="Urlaub",E22="Feiertag",E22="Krank"),Übersicht!B5,(IF(A22&gt;0,(C22-B22)*24-(D22*24)," ")))</f>
        <v>9.5</v>
      </c>
      <c r="G22" s="12"/>
      <c r="I22">
        <f t="shared" si="0"/>
        <v>1</v>
      </c>
    </row>
    <row r="23" spans="1:12">
      <c r="A23" s="49">
        <v>45518</v>
      </c>
      <c r="B23" s="5">
        <v>0.3125</v>
      </c>
      <c r="C23" s="5">
        <v>0.66666666666666663</v>
      </c>
      <c r="D23" s="5">
        <v>2.0833333333333332E-2</v>
      </c>
      <c r="E23" s="57" t="s">
        <v>28</v>
      </c>
      <c r="F23" s="4">
        <f>IF(OR(E23="Urlaub",E23="Feiertag",E23="Krank"),Übersicht!B5,(IF(A23&gt;0,(C23-B23)*24-(D23*24)," ")))</f>
        <v>8</v>
      </c>
      <c r="G23" s="12"/>
      <c r="I23">
        <f t="shared" si="0"/>
        <v>1</v>
      </c>
    </row>
    <row r="24" spans="1:12">
      <c r="A24" s="49">
        <v>45519</v>
      </c>
      <c r="B24" s="5">
        <v>0.32291666666666669</v>
      </c>
      <c r="C24" s="5">
        <v>0.67708333333333337</v>
      </c>
      <c r="D24" s="5">
        <v>2.0833333333333332E-2</v>
      </c>
      <c r="E24" s="57" t="s">
        <v>28</v>
      </c>
      <c r="F24" s="4">
        <f>IF(OR(E24="Urlaub",E24="Feiertag",E24="Krank"),Übersicht!B5,(IF(A24&gt;0,(C24-B24)*24-(D24*24)," ")))</f>
        <v>8</v>
      </c>
      <c r="G24" s="12"/>
      <c r="I24">
        <f t="shared" si="0"/>
        <v>1</v>
      </c>
    </row>
    <row r="25" spans="1:12">
      <c r="A25" s="49">
        <v>45520</v>
      </c>
      <c r="B25" s="5">
        <v>0.30208333333333331</v>
      </c>
      <c r="C25" s="5">
        <v>0.66666666666666663</v>
      </c>
      <c r="D25" s="5">
        <v>2.0833333333333332E-2</v>
      </c>
      <c r="E25" s="57" t="s">
        <v>28</v>
      </c>
      <c r="F25" s="4">
        <f>IF(OR(E25="Urlaub",E25="Feiertag",E25="Krank"),Übersicht!B5,(IF(A25&gt;0,(C25-B25)*24-(D25*24)," ")))</f>
        <v>8.25</v>
      </c>
      <c r="G25" s="12"/>
      <c r="I25">
        <f t="shared" si="0"/>
        <v>1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" thickBot="1">
      <c r="A28" s="1"/>
      <c r="B28" s="21"/>
      <c r="C28" s="21"/>
      <c r="D28" s="21"/>
      <c r="E28" s="22"/>
      <c r="F28" s="9">
        <f>SUM(F20:F27)</f>
        <v>43.25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49">
        <v>45523</v>
      </c>
      <c r="B30" s="5">
        <v>0.30208333333333331</v>
      </c>
      <c r="C30" s="5">
        <v>0.67708333333333337</v>
      </c>
      <c r="D30" s="5">
        <v>2.0833333333333332E-2</v>
      </c>
      <c r="E30" s="57" t="s">
        <v>28</v>
      </c>
      <c r="F30" s="4">
        <f>IF(OR(E30="Urlaub",E30="Feiertag",E30="Krank"),Übersicht!B5,(IF(A30&gt;0,(C30-B30)*24-(D30*24)," ")))</f>
        <v>8.5000000000000018</v>
      </c>
      <c r="G30" s="12"/>
      <c r="I30">
        <f t="shared" si="0"/>
        <v>1</v>
      </c>
    </row>
    <row r="31" spans="1:12">
      <c r="A31" s="49">
        <v>45524</v>
      </c>
      <c r="B31" s="5">
        <v>0.30208333333333331</v>
      </c>
      <c r="C31" s="5">
        <v>0.66666666666666663</v>
      </c>
      <c r="D31" s="5">
        <v>2.0833333333333332E-2</v>
      </c>
      <c r="E31" s="57" t="s">
        <v>28</v>
      </c>
      <c r="F31" s="4">
        <f>IF(OR(E31="Urlaub",E31="Feiertag",E31="Krank"),Übersicht!B5,(IF(A31&gt;0,(C31-B31)*24-(D31*24)," ")))</f>
        <v>8.25</v>
      </c>
      <c r="G31" s="12"/>
      <c r="I31">
        <f t="shared" si="0"/>
        <v>1</v>
      </c>
    </row>
    <row r="32" spans="1:12">
      <c r="A32" s="49">
        <v>45525</v>
      </c>
      <c r="B32" s="5">
        <v>0.32291666666666669</v>
      </c>
      <c r="C32" s="5">
        <v>0.625</v>
      </c>
      <c r="D32" s="5">
        <v>2.0833333333333332E-2</v>
      </c>
      <c r="E32" s="57" t="s">
        <v>28</v>
      </c>
      <c r="F32" s="4">
        <f>IF(OR(E32="Urlaub",E32="Feiertag",E32="Krank"),Übersicht!B5,(IF(A32&gt;0,(C32-B32)*24-(D32*24)," ")))</f>
        <v>6.75</v>
      </c>
      <c r="G32" s="12"/>
      <c r="I32">
        <f t="shared" si="0"/>
        <v>1</v>
      </c>
    </row>
    <row r="33" spans="1:12">
      <c r="A33" s="49">
        <v>45525</v>
      </c>
      <c r="B33" s="5">
        <v>0.75</v>
      </c>
      <c r="C33" s="5">
        <v>0.83333333333333337</v>
      </c>
      <c r="D33" s="5"/>
      <c r="E33" s="57" t="s">
        <v>70</v>
      </c>
      <c r="F33" s="4">
        <f>IF(OR(E33="Urlaub",E33="Feiertag",E33="Krank"),Übersicht!B5,(IF(A33&gt;0,(C33-B33)*24-(D33*24)," ")))</f>
        <v>2.0000000000000009</v>
      </c>
      <c r="G33" s="12"/>
      <c r="I33">
        <f t="shared" si="0"/>
        <v>0</v>
      </c>
    </row>
    <row r="34" spans="1:12">
      <c r="A34" s="49">
        <v>45526</v>
      </c>
      <c r="B34" s="5">
        <v>0.30208333333333331</v>
      </c>
      <c r="C34" s="5">
        <v>0.60416666666666663</v>
      </c>
      <c r="D34" s="5">
        <v>2.0833333333333332E-2</v>
      </c>
      <c r="E34" s="57" t="s">
        <v>28</v>
      </c>
      <c r="F34" s="4">
        <f>IF(OR(E34="Urlaub",E34="Feiertag",E34="Krank"),Übersicht!B5,(IF(A34&gt;0,(C34-B34)*24-(D34*24)," ")))</f>
        <v>6.75</v>
      </c>
      <c r="I34">
        <f t="shared" si="0"/>
        <v>1</v>
      </c>
    </row>
    <row r="35" spans="1:12" ht="15" thickBot="1">
      <c r="A35" s="59">
        <v>45527</v>
      </c>
      <c r="B35" s="13">
        <v>0.33333333333333331</v>
      </c>
      <c r="C35" s="13">
        <v>0.41666666666666669</v>
      </c>
      <c r="D35" s="13"/>
      <c r="E35" s="61" t="s">
        <v>70</v>
      </c>
      <c r="F35" s="4">
        <f>IF(OR(E35="Urlaub",E35="Feiertag",E35="Krank"),Übersicht!B5,(IF(A35&gt;0,(C35-B35)*24-(D35*24)," ")))</f>
        <v>2.0000000000000009</v>
      </c>
      <c r="I35">
        <f t="shared" si="0"/>
        <v>0</v>
      </c>
    </row>
    <row r="36" spans="1:12" ht="15" thickBot="1">
      <c r="A36" s="1"/>
      <c r="B36" s="21"/>
      <c r="C36" s="21"/>
      <c r="D36" s="21"/>
      <c r="E36" s="22"/>
      <c r="F36" s="9">
        <f>SUM(F29:F35)</f>
        <v>34.25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-5.75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1">
        <v>45530</v>
      </c>
      <c r="B37" s="54">
        <v>0.3125</v>
      </c>
      <c r="C37" s="54">
        <v>0.69791666666666663</v>
      </c>
      <c r="D37" s="54">
        <v>2.0833333333333332E-2</v>
      </c>
      <c r="E37" s="55" t="s">
        <v>53</v>
      </c>
      <c r="F37" s="34">
        <f>IF(OR(E37="Urlaub",E37="Feiertag",E37="Krank"),Übersicht!B5,(IF(A37&gt;0,(C37-B37)*24-(D37*24)," ")))</f>
        <v>8.75</v>
      </c>
      <c r="I37">
        <f t="shared" si="0"/>
        <v>1</v>
      </c>
    </row>
    <row r="38" spans="1:12">
      <c r="A38" s="49">
        <v>45531</v>
      </c>
      <c r="B38" s="54">
        <v>0.30208333333333331</v>
      </c>
      <c r="C38" s="54">
        <v>0.66666666666666663</v>
      </c>
      <c r="D38" s="54">
        <v>2.0833333333333332E-2</v>
      </c>
      <c r="E38" s="55" t="s">
        <v>53</v>
      </c>
      <c r="F38" s="34">
        <f>IF(OR(E38="Urlaub",E38="Feiertag",E38="Krank"),Übersicht!B5,(IF(A38&gt;0,(C38-B38)*24-(D38*24)," ")))</f>
        <v>8.25</v>
      </c>
      <c r="I38">
        <f t="shared" si="0"/>
        <v>1</v>
      </c>
    </row>
    <row r="39" spans="1:12">
      <c r="A39" s="1">
        <v>45532</v>
      </c>
      <c r="B39" s="54">
        <v>0.30208333333333331</v>
      </c>
      <c r="C39" s="54">
        <v>0.61458333333333337</v>
      </c>
      <c r="D39" s="54">
        <v>2.0833333333333332E-2</v>
      </c>
      <c r="E39" s="55" t="s">
        <v>53</v>
      </c>
      <c r="F39" s="34">
        <f>IF(OR(E39="Urlaub",E39="Feiertag",E39="Krank"),Übersicht!B5,(IF(A39&gt;0,(C39-B39)*24-(D39*24)," ")))</f>
        <v>7.0000000000000018</v>
      </c>
      <c r="I39">
        <f t="shared" si="0"/>
        <v>1</v>
      </c>
    </row>
    <row r="40" spans="1:12">
      <c r="A40" s="49">
        <v>45533</v>
      </c>
      <c r="B40" s="54">
        <v>0.3125</v>
      </c>
      <c r="C40" s="54">
        <v>0.6875</v>
      </c>
      <c r="D40" s="54">
        <v>2.0833333333333332E-2</v>
      </c>
      <c r="E40" s="55" t="s">
        <v>54</v>
      </c>
      <c r="F40" s="34">
        <f>IF(OR(E40="Urlaub",E40="Feiertag",E40="Krank"),Übersicht!B5,(IF(A40&gt;0,(C40-B40)*24-(D40*24)," ")))</f>
        <v>8.5</v>
      </c>
      <c r="I40">
        <f t="shared" si="0"/>
        <v>1</v>
      </c>
    </row>
    <row r="41" spans="1:12">
      <c r="A41" s="1">
        <v>45534</v>
      </c>
      <c r="B41" s="5">
        <v>0.25</v>
      </c>
      <c r="C41" s="5">
        <v>0.41666666666666669</v>
      </c>
      <c r="D41" s="54"/>
      <c r="E41" s="55" t="s">
        <v>70</v>
      </c>
      <c r="F41" s="34">
        <f>IF(OR(E41="Urlaub",E41="Feiertag",E41="Krank"),Übersicht!B5,(IF(A41&gt;0,(C41-B41)*24-(D41*24)," ")))</f>
        <v>4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" thickBot="1">
      <c r="A44" s="19"/>
      <c r="B44" s="20"/>
      <c r="C44" s="20"/>
      <c r="D44" s="20"/>
      <c r="E44" s="17"/>
      <c r="F44" s="9">
        <f>SUM(F37:F43)</f>
        <v>36.5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-3.5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5</v>
      </c>
    </row>
    <row r="45" spans="1:12" ht="1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-72</v>
      </c>
      <c r="C47" s="39" t="s">
        <v>0</v>
      </c>
      <c r="D47" s="41"/>
      <c r="I47">
        <f>SUM(I2:I44)</f>
        <v>20</v>
      </c>
      <c r="J47">
        <f t="shared" ref="J47:L47" si="1">SUM(J2:J44)</f>
        <v>0</v>
      </c>
      <c r="K47">
        <f t="shared" si="1"/>
        <v>0</v>
      </c>
      <c r="L47">
        <f t="shared" si="1"/>
        <v>22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(Juli!B49)+(B48)</f>
        <v>29</v>
      </c>
      <c r="C49" s="39" t="s">
        <v>18</v>
      </c>
      <c r="D49" s="41"/>
    </row>
    <row r="50" spans="2:4" ht="1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Übersicht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Gorlt</dc:creator>
  <cp:lastModifiedBy>oee</cp:lastModifiedBy>
  <dcterms:created xsi:type="dcterms:W3CDTF">2024-10-05T13:27:17Z</dcterms:created>
  <dcterms:modified xsi:type="dcterms:W3CDTF">2024-11-13T12:02:09Z</dcterms:modified>
</cp:coreProperties>
</file>