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Festplatte\Roland\Kegeln\"/>
    </mc:Choice>
  </mc:AlternateContent>
  <xr:revisionPtr revIDLastSave="0" documentId="13_ncr:1_{2CD50E18-11EA-4491-94DC-ED32776D6DCB}" xr6:coauthVersionLast="47" xr6:coauthVersionMax="47" xr10:uidLastSave="{00000000-0000-0000-0000-000000000000}"/>
  <bookViews>
    <workbookView xWindow="28680" yWindow="-120" windowWidth="29040" windowHeight="15720" xr2:uid="{0DFBDB54-9E3B-4B40-AAC1-5EE0F84DB881}"/>
  </bookViews>
  <sheets>
    <sheet name="Buli_Bohlekegel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N14" i="1"/>
  <c r="N13" i="1"/>
  <c r="N12" i="1"/>
  <c r="N11" i="1"/>
  <c r="J11" i="1"/>
  <c r="D11" i="1"/>
  <c r="N10" i="1"/>
  <c r="N9" i="1"/>
  <c r="N8" i="1"/>
  <c r="N7" i="1"/>
  <c r="N6" i="1"/>
  <c r="N5" i="1"/>
  <c r="P5" i="1" s="1"/>
  <c r="N4" i="1"/>
  <c r="O6" i="1" l="1"/>
  <c r="O13" i="1"/>
  <c r="P9" i="1"/>
  <c r="M23" i="1"/>
  <c r="P14" i="1"/>
  <c r="O23" i="1"/>
  <c r="O11" i="1"/>
  <c r="O12" i="1"/>
  <c r="P15" i="1"/>
  <c r="O4" i="1"/>
  <c r="O20" i="1"/>
  <c r="P8" i="1"/>
  <c r="P10" i="1"/>
  <c r="P7" i="1"/>
  <c r="Q7" i="1" s="1"/>
  <c r="P11" i="1"/>
  <c r="P12" i="1"/>
  <c r="Q12" i="1" s="1"/>
  <c r="P13" i="1"/>
  <c r="P4" i="1"/>
  <c r="P6" i="1"/>
  <c r="Q6" i="1" s="1"/>
  <c r="O8" i="1"/>
  <c r="O10" i="1"/>
  <c r="O14" i="1"/>
  <c r="M20" i="1"/>
  <c r="O5" i="1"/>
  <c r="Q5" i="1" s="1"/>
  <c r="O15" i="1"/>
  <c r="O7" i="1"/>
  <c r="O9" i="1"/>
  <c r="Q11" i="1" l="1"/>
  <c r="Q9" i="1"/>
  <c r="Q13" i="1"/>
  <c r="Q14" i="1"/>
  <c r="Q15" i="1"/>
  <c r="Q4" i="1"/>
  <c r="R7" i="1" s="1"/>
  <c r="Q10" i="1"/>
  <c r="Q8" i="1"/>
  <c r="O16" i="1"/>
  <c r="R10" i="1"/>
  <c r="U10" i="1"/>
  <c r="R9" i="1"/>
  <c r="R14" i="1"/>
  <c r="U5" i="1"/>
  <c r="R5" i="1"/>
  <c r="U7" i="1" l="1"/>
  <c r="U14" i="1"/>
  <c r="U9" i="1"/>
  <c r="U8" i="1"/>
  <c r="R8" i="1"/>
  <c r="U11" i="1"/>
  <c r="R12" i="1"/>
  <c r="R13" i="1"/>
  <c r="Q16" i="1"/>
  <c r="R4" i="1"/>
  <c r="U4" i="1"/>
  <c r="U15" i="1"/>
  <c r="R6" i="1"/>
  <c r="U13" i="1"/>
  <c r="R15" i="1"/>
  <c r="U6" i="1"/>
  <c r="R11" i="1"/>
  <c r="U12" i="1"/>
  <c r="V10" i="1" l="1"/>
  <c r="E7" i="1" s="1"/>
  <c r="V14" i="1"/>
  <c r="E9" i="1" s="1"/>
  <c r="V13" i="1"/>
  <c r="K8" i="1" s="1"/>
  <c r="V7" i="1"/>
  <c r="K5" i="1" s="1"/>
  <c r="V11" i="1"/>
  <c r="K7" i="1" s="1"/>
  <c r="U16" i="1"/>
  <c r="V12" i="1"/>
  <c r="E8" i="1" s="1"/>
  <c r="V6" i="1"/>
  <c r="E5" i="1" s="1"/>
  <c r="V4" i="1"/>
  <c r="E4" i="1" s="1"/>
  <c r="V8" i="1"/>
  <c r="E6" i="1" s="1"/>
  <c r="V5" i="1"/>
  <c r="K4" i="1" s="1"/>
  <c r="V9" i="1"/>
  <c r="K6" i="1" s="1"/>
  <c r="R16" i="1"/>
  <c r="V15" i="1"/>
  <c r="K9" i="1" s="1"/>
  <c r="E11" i="1" l="1"/>
  <c r="M21" i="1" s="1"/>
  <c r="K11" i="1"/>
  <c r="O21" i="1" s="1"/>
  <c r="M22" i="1" s="1"/>
  <c r="B13" i="1" s="1"/>
  <c r="V16" i="1"/>
  <c r="H13" i="1"/>
</calcChain>
</file>

<file path=xl/sharedStrings.xml><?xml version="1.0" encoding="utf-8"?>
<sst xmlns="http://schemas.openxmlformats.org/spreadsheetml/2006/main" count="73" uniqueCount="60">
  <si>
    <t>Heimmannschaft</t>
  </si>
  <si>
    <t>Gastmannschaft</t>
  </si>
  <si>
    <t>Hilfsspalte</t>
  </si>
  <si>
    <t>Holz</t>
  </si>
  <si>
    <t>Rang</t>
  </si>
  <si>
    <t xml:space="preserve">wie oft </t>
  </si>
  <si>
    <t>Ich A</t>
  </si>
  <si>
    <t>V</t>
  </si>
  <si>
    <t>Test</t>
  </si>
  <si>
    <t>Ich B</t>
  </si>
  <si>
    <t>Ich C</t>
  </si>
  <si>
    <t>Pos.</t>
  </si>
  <si>
    <t>Name</t>
  </si>
  <si>
    <t>AW</t>
  </si>
  <si>
    <t>EWP</t>
  </si>
  <si>
    <t>vorerst</t>
  </si>
  <si>
    <t>Holzgleich</t>
  </si>
  <si>
    <t xml:space="preserve">Spieler 1 </t>
  </si>
  <si>
    <t>Spieler 1</t>
  </si>
  <si>
    <t>Spieler 1 H</t>
  </si>
  <si>
    <t xml:space="preserve">Spieler 2 </t>
  </si>
  <si>
    <t>Spieler 2</t>
  </si>
  <si>
    <t>Spieler 1 G</t>
  </si>
  <si>
    <t>Spieler 3</t>
  </si>
  <si>
    <t>Spieler 2 H</t>
  </si>
  <si>
    <t>Spieler 4</t>
  </si>
  <si>
    <t>Spieler 2 G</t>
  </si>
  <si>
    <t>Spieler 5</t>
  </si>
  <si>
    <t>Spieler 3 H</t>
  </si>
  <si>
    <t>Spieler 6</t>
  </si>
  <si>
    <t>Spieler 3 G</t>
  </si>
  <si>
    <t>Spieler 4 H</t>
  </si>
  <si>
    <t>Spieler 4 G</t>
  </si>
  <si>
    <t>Spieler 5 H</t>
  </si>
  <si>
    <t>Spieler 5 G</t>
  </si>
  <si>
    <t>Spieler 6 H</t>
  </si>
  <si>
    <t>Spieler 6 G</t>
  </si>
  <si>
    <t>Zwischenrechnung</t>
  </si>
  <si>
    <t>Es werden pro Spiel jeweils drei Punkte vergeben (3:0, 0:3, 2:1 oder 1:2).</t>
  </si>
  <si>
    <t>Zwei Spielpunkte und ein Zusatzpunkt.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</si>
  <si>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ptos"/>
        <family val="2"/>
      </rPr>
      <t>Spielpunkte (1. Wertungskriterium)</t>
    </r>
  </si>
  <si>
    <t>Ein Sieg erbringt 2 Pluspunkte, eine Niederlage 2 Minuspunkte, ein Unentschieden jeder Mannschaft erhält einen Punkt.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</si>
  <si>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ptos"/>
        <family val="2"/>
      </rPr>
      <t>Zusatzpunkt (2. Wertungskriterium)</t>
    </r>
  </si>
  <si>
    <t>Für die Ermittlung des Zusatzpunktes werden die Ergebnisse aller Spieler ausgewertet und Mannschaftswertungspunkte (MWP) vergeben</t>
  </si>
  <si>
    <t>Die EWP werden wie folgt ermittelt:</t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</si>
  <si>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ptos"/>
        <family val="2"/>
      </rPr>
      <t>der Spieler mit dem höchsten Ergebnis erhält zwölf (12) EWP,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</si>
  <si>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ptos"/>
        <family val="2"/>
      </rPr>
      <t>der Spieler mit dem niedrigsten Ergebnis erhält einen (1) EWP.</t>
    </r>
  </si>
  <si>
    <t>Der Gast erhält bei 32 und mehr MWP den Zusatzpunkt. Die MWP werden in der Tabelle mitgeführt.</t>
  </si>
  <si>
    <t>Holzgleichheit</t>
  </si>
  <si>
    <t>MWP</t>
  </si>
  <si>
    <t>Die EWP jeder Mannschaft werden addiert. Die Einzelwertung wird in der Tabelle mitgeführt (=MWP).</t>
  </si>
  <si>
    <t>Die MWP setzen sich aus den Einzelwertungspunkten (EWP) der Spieler zusammen. Es werden insgesamt 78 Punkte zu vergeben.</t>
  </si>
  <si>
    <t xml:space="preserve">Werden in einem Block zwei oder mehrere gleiche Ergebnisse gespielt, erhalten diese Spieler die gleiche Durchschnittspunktzahl. </t>
  </si>
  <si>
    <t>Beispiel 12 +11 =11,5 Punkte; 12+11+10 = 11 Punkte.</t>
  </si>
  <si>
    <t xml:space="preserve"> </t>
  </si>
  <si>
    <t>Bei Holzgleichheit innerhalb eines Blockes erhält der Gastspieler die höhere Punktzahl.</t>
  </si>
  <si>
    <t>Das vorgelegte Ergebnis ist zu überbieten.</t>
  </si>
  <si>
    <t xml:space="preserve">Bei Holzgleichheit in einem Block aus derselben Mannschaft, erhalten die Spieler, </t>
  </si>
  <si>
    <t>die an Position 1, 3 oder 5 gestartet sind, die höhere Punktzahl.</t>
  </si>
  <si>
    <t xml:space="preserve">Wertung des Spieles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</si>
</sst>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Wingdings"/>
      <charset val="2"/>
    </font>
    <font>
      <sz val="11"/>
      <color rgb="FFFF0000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2" xfId="0" applyFont="1" applyFill="1" applyBorder="1" applyProtection="1">
      <protection hidden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Protection="1"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4" borderId="0" xfId="0" applyFont="1" applyFill="1"/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4" borderId="0" xfId="0" applyFont="1" applyFill="1"/>
    <xf numFmtId="0" fontId="2" fillId="7" borderId="0" xfId="0" applyFont="1" applyFill="1"/>
    <xf numFmtId="0" fontId="1" fillId="7" borderId="0" xfId="0" applyFont="1" applyFill="1"/>
    <xf numFmtId="0" fontId="1" fillId="2" borderId="4" xfId="0" applyFont="1" applyFill="1" applyBorder="1" applyProtection="1"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6" xfId="0" applyFont="1" applyBorder="1" applyProtection="1">
      <protection hidden="1"/>
    </xf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5" xfId="0" applyFont="1" applyBorder="1" applyProtection="1">
      <protection hidden="1"/>
    </xf>
    <xf numFmtId="0" fontId="1" fillId="0" borderId="4" xfId="0" applyFont="1" applyBorder="1"/>
    <xf numFmtId="0" fontId="1" fillId="0" borderId="5" xfId="0" applyFont="1" applyBorder="1"/>
    <xf numFmtId="0" fontId="4" fillId="3" borderId="7" xfId="0" applyFont="1" applyFill="1" applyBorder="1" applyAlignment="1" applyProtection="1">
      <alignment horizontal="center"/>
      <protection hidden="1"/>
    </xf>
    <xf numFmtId="0" fontId="4" fillId="8" borderId="7" xfId="0" applyFont="1" applyFill="1" applyBorder="1" applyAlignment="1" applyProtection="1">
      <alignment horizontal="center"/>
      <protection hidden="1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 indent="4"/>
    </xf>
    <xf numFmtId="0" fontId="7" fillId="0" borderId="0" xfId="0" applyFont="1" applyAlignment="1">
      <alignment horizontal="left" vertical="center" indent="3"/>
    </xf>
    <xf numFmtId="0" fontId="11" fillId="0" borderId="0" xfId="0" applyFont="1" applyAlignment="1">
      <alignment horizontal="left" vertical="center" indent="12"/>
    </xf>
    <xf numFmtId="0" fontId="2" fillId="0" borderId="1" xfId="0" applyFont="1" applyBorder="1" applyAlignment="1" applyProtection="1">
      <alignment horizontal="center" vertical="center"/>
      <protection hidden="1"/>
    </xf>
    <xf numFmtId="0" fontId="1" fillId="4" borderId="12" xfId="0" applyFont="1" applyFill="1" applyBorder="1" applyProtection="1">
      <protection hidden="1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1" fillId="4" borderId="13" xfId="0" applyFont="1" applyFill="1" applyBorder="1" applyProtection="1"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1" fillId="4" borderId="14" xfId="0" applyFont="1" applyFill="1" applyBorder="1" applyProtection="1">
      <protection hidden="1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4" borderId="15" xfId="0" applyFont="1" applyFill="1" applyBorder="1" applyProtection="1">
      <protection hidden="1"/>
    </xf>
    <xf numFmtId="0" fontId="1" fillId="7" borderId="12" xfId="0" applyFont="1" applyFill="1" applyBorder="1" applyProtection="1">
      <protection hidden="1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Protection="1">
      <protection hidden="1"/>
    </xf>
    <xf numFmtId="0" fontId="1" fillId="7" borderId="13" xfId="0" applyFont="1" applyFill="1" applyBorder="1" applyProtection="1">
      <protection hidden="1"/>
    </xf>
    <xf numFmtId="0" fontId="1" fillId="7" borderId="14" xfId="0" applyFont="1" applyFill="1" applyBorder="1" applyProtection="1">
      <protection hidden="1"/>
    </xf>
    <xf numFmtId="0" fontId="2" fillId="7" borderId="14" xfId="0" applyFont="1" applyFill="1" applyBorder="1" applyAlignment="1" applyProtection="1">
      <alignment horizontal="center" vertical="center"/>
      <protection locked="0"/>
    </xf>
    <xf numFmtId="0" fontId="1" fillId="7" borderId="15" xfId="0" applyFont="1" applyFill="1" applyBorder="1" applyProtection="1">
      <protection hidden="1"/>
    </xf>
    <xf numFmtId="0" fontId="1" fillId="0" borderId="11" xfId="0" applyFont="1" applyBorder="1" applyProtection="1">
      <protection hidden="1"/>
    </xf>
    <xf numFmtId="0" fontId="1" fillId="2" borderId="0" xfId="0" applyFont="1" applyFill="1" applyBorder="1" applyProtection="1">
      <protection hidden="1"/>
    </xf>
    <xf numFmtId="0" fontId="1" fillId="2" borderId="16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Protection="1">
      <protection hidden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0" fontId="2" fillId="4" borderId="12" xfId="0" applyFont="1" applyFill="1" applyBorder="1" applyProtection="1">
      <protection hidden="1"/>
    </xf>
    <xf numFmtId="0" fontId="2" fillId="7" borderId="12" xfId="0" applyFont="1" applyFill="1" applyBorder="1" applyProtection="1">
      <protection hidden="1"/>
    </xf>
    <xf numFmtId="0" fontId="12" fillId="0" borderId="0" xfId="0" applyFont="1" applyAlignment="1">
      <alignment vertical="top"/>
    </xf>
    <xf numFmtId="0" fontId="6" fillId="0" borderId="0" xfId="0" applyFont="1"/>
    <xf numFmtId="0" fontId="12" fillId="0" borderId="0" xfId="0" applyFont="1" applyAlignment="1">
      <alignment vertical="center"/>
    </xf>
    <xf numFmtId="0" fontId="1" fillId="9" borderId="0" xfId="0" applyFont="1" applyFill="1" applyAlignment="1">
      <alignment horizontal="center"/>
    </xf>
    <xf numFmtId="0" fontId="1" fillId="9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AFD6A-C7DC-4653-BD04-6BC85296405A}">
  <dimension ref="A1:AF31"/>
  <sheetViews>
    <sheetView tabSelected="1" workbookViewId="0">
      <selection activeCell="P19" sqref="P19"/>
    </sheetView>
  </sheetViews>
  <sheetFormatPr baseColWidth="10" defaultRowHeight="14.25" x14ac:dyDescent="0.2"/>
  <cols>
    <col min="1" max="1" width="3.875" customWidth="1"/>
    <col min="2" max="2" width="7.75" bestFit="1" customWidth="1"/>
    <col min="3" max="3" width="3.625" bestFit="1" customWidth="1"/>
    <col min="4" max="4" width="4.875" bestFit="1" customWidth="1"/>
    <col min="5" max="5" width="4.75" bestFit="1" customWidth="1"/>
    <col min="6" max="6" width="3.75" customWidth="1"/>
    <col min="7" max="7" width="4.25" bestFit="1" customWidth="1"/>
    <col min="8" max="8" width="8" bestFit="1" customWidth="1"/>
    <col min="9" max="9" width="3.625" bestFit="1" customWidth="1"/>
    <col min="10" max="10" width="4.375" bestFit="1" customWidth="1"/>
    <col min="11" max="11" width="4.75" bestFit="1" customWidth="1"/>
    <col min="12" max="12" width="3.75" customWidth="1"/>
    <col min="13" max="13" width="9.75" customWidth="1"/>
    <col min="14" max="14" width="4.125" bestFit="1" customWidth="1"/>
    <col min="15" max="15" width="5.625" bestFit="1" customWidth="1"/>
    <col min="16" max="16" width="8.375" customWidth="1"/>
    <col min="17" max="17" width="4.875" bestFit="1" customWidth="1"/>
    <col min="19" max="20" width="3.75" customWidth="1"/>
    <col min="21" max="21" width="5" bestFit="1" customWidth="1"/>
    <col min="22" max="22" width="5.125" bestFit="1" customWidth="1"/>
  </cols>
  <sheetData>
    <row r="1" spans="1:23" x14ac:dyDescent="0.2">
      <c r="A1" s="38" t="s">
        <v>0</v>
      </c>
      <c r="B1" s="39"/>
      <c r="C1" s="39"/>
      <c r="D1" s="39"/>
      <c r="E1" s="39"/>
      <c r="F1" s="1"/>
      <c r="G1" s="39" t="s">
        <v>1</v>
      </c>
      <c r="H1" s="39"/>
      <c r="I1" s="39"/>
      <c r="J1" s="39"/>
      <c r="K1" s="40"/>
      <c r="L1" s="2"/>
      <c r="M1" s="2"/>
      <c r="N1" s="2"/>
      <c r="O1" s="2"/>
      <c r="P1" s="2"/>
      <c r="Q1" s="2"/>
      <c r="R1" s="3" t="s">
        <v>2</v>
      </c>
      <c r="S1" s="2"/>
      <c r="T1" s="2"/>
      <c r="U1" s="2"/>
      <c r="V1" s="4"/>
    </row>
    <row r="2" spans="1:23" ht="15" x14ac:dyDescent="0.2">
      <c r="A2" s="5"/>
      <c r="B2" s="6"/>
      <c r="C2" s="6"/>
      <c r="D2" s="6"/>
      <c r="E2" s="6"/>
      <c r="F2" s="7"/>
      <c r="G2" s="6"/>
      <c r="H2" s="6"/>
      <c r="I2" s="6"/>
      <c r="J2" s="6"/>
      <c r="K2" s="8"/>
      <c r="L2" s="2"/>
      <c r="M2" s="2"/>
      <c r="N2" s="3" t="s">
        <v>3</v>
      </c>
      <c r="O2" s="3" t="s">
        <v>4</v>
      </c>
      <c r="P2" s="9" t="s">
        <v>5</v>
      </c>
      <c r="Q2" s="3" t="s">
        <v>6</v>
      </c>
      <c r="R2" s="3" t="s">
        <v>7</v>
      </c>
      <c r="S2" s="41" t="s">
        <v>8</v>
      </c>
      <c r="T2" s="41"/>
      <c r="U2" s="3" t="s">
        <v>9</v>
      </c>
      <c r="V2" s="78" t="s">
        <v>10</v>
      </c>
      <c r="W2" s="42" t="s">
        <v>59</v>
      </c>
    </row>
    <row r="3" spans="1:23" ht="15.75" thickBot="1" x14ac:dyDescent="0.25">
      <c r="A3" s="5" t="s">
        <v>11</v>
      </c>
      <c r="B3" s="7" t="s">
        <v>12</v>
      </c>
      <c r="C3" s="6" t="s">
        <v>13</v>
      </c>
      <c r="D3" s="6" t="s">
        <v>3</v>
      </c>
      <c r="E3" s="6" t="s">
        <v>14</v>
      </c>
      <c r="F3" s="7"/>
      <c r="G3" s="6" t="s">
        <v>11</v>
      </c>
      <c r="H3" s="7" t="s">
        <v>12</v>
      </c>
      <c r="I3" s="6" t="s">
        <v>13</v>
      </c>
      <c r="J3" s="6" t="s">
        <v>3</v>
      </c>
      <c r="K3" s="8" t="s">
        <v>14</v>
      </c>
      <c r="L3" s="2"/>
      <c r="M3" s="2"/>
      <c r="N3" s="3"/>
      <c r="O3" s="3" t="s">
        <v>15</v>
      </c>
      <c r="P3" s="10" t="s">
        <v>16</v>
      </c>
      <c r="Q3" s="3"/>
      <c r="R3" s="3"/>
      <c r="S3" s="3"/>
      <c r="T3" s="3"/>
      <c r="U3" s="2"/>
      <c r="V3" s="2"/>
      <c r="W3" s="43" t="s">
        <v>38</v>
      </c>
    </row>
    <row r="4" spans="1:23" ht="15" x14ac:dyDescent="0.2">
      <c r="A4" s="47">
        <v>1</v>
      </c>
      <c r="B4" s="73" t="s">
        <v>17</v>
      </c>
      <c r="C4" s="48"/>
      <c r="D4" s="49">
        <v>800</v>
      </c>
      <c r="E4" s="48">
        <f>IF(D4=0," ",V4)</f>
        <v>1</v>
      </c>
      <c r="F4" s="50">
        <v>3</v>
      </c>
      <c r="G4" s="51">
        <v>1</v>
      </c>
      <c r="H4" s="73" t="s">
        <v>18</v>
      </c>
      <c r="I4" s="48"/>
      <c r="J4" s="49">
        <v>800</v>
      </c>
      <c r="K4" s="52">
        <f>IF(J4=0," ",V5)</f>
        <v>2</v>
      </c>
      <c r="L4" s="15">
        <v>4</v>
      </c>
      <c r="M4" s="11" t="s">
        <v>19</v>
      </c>
      <c r="N4" s="12">
        <f>D4</f>
        <v>800</v>
      </c>
      <c r="O4" s="12">
        <f>_xlfn.RANK.EQ(N4,$N$4:$N$15,1)</f>
        <v>1</v>
      </c>
      <c r="P4" s="3">
        <f t="shared" ref="P4:P15" si="0">COUNTIF(N:N,N4)</f>
        <v>4</v>
      </c>
      <c r="Q4" s="13">
        <f>IF(P4=1,O4,((O4*P4)+VLOOKUP(P4,$S$4:$T$15,2,FALSE))/P4)</f>
        <v>2.5</v>
      </c>
      <c r="R4" s="3">
        <f>Q4+COUNTIF($Q$4:$Q4,Q4)/10^6</f>
        <v>2.5000010000000001</v>
      </c>
      <c r="S4" s="14">
        <v>1</v>
      </c>
      <c r="T4" s="14">
        <v>0</v>
      </c>
      <c r="U4" s="9">
        <f>_xlfn.RANK.AVG(Q4,$Q$4:$Q$15,1)</f>
        <v>2.5</v>
      </c>
      <c r="V4" s="79">
        <f>_xlfn.RANK.EQ(R4,$R$4:$R$15,1)</f>
        <v>1</v>
      </c>
      <c r="W4" s="42" t="s">
        <v>39</v>
      </c>
    </row>
    <row r="5" spans="1:23" ht="15.75" thickBot="1" x14ac:dyDescent="0.25">
      <c r="A5" s="53">
        <v>2</v>
      </c>
      <c r="B5" s="54" t="s">
        <v>20</v>
      </c>
      <c r="C5" s="54"/>
      <c r="D5" s="55">
        <v>800</v>
      </c>
      <c r="E5" s="54">
        <f>IF(D5=0," ",V6)</f>
        <v>3</v>
      </c>
      <c r="F5" s="56">
        <v>1.5</v>
      </c>
      <c r="G5" s="57">
        <v>2</v>
      </c>
      <c r="H5" s="54" t="s">
        <v>21</v>
      </c>
      <c r="I5" s="54"/>
      <c r="J5" s="55">
        <v>800</v>
      </c>
      <c r="K5" s="58">
        <f>IF(J5=0," ",V7)</f>
        <v>4</v>
      </c>
      <c r="L5" s="15">
        <v>1.5</v>
      </c>
      <c r="M5" s="18" t="s">
        <v>22</v>
      </c>
      <c r="N5" s="12">
        <f>J4</f>
        <v>800</v>
      </c>
      <c r="O5" s="12">
        <f t="shared" ref="O5:O15" si="1">_xlfn.RANK.EQ(N5,$N$4:$N$15,1)</f>
        <v>1</v>
      </c>
      <c r="P5" s="3">
        <f t="shared" si="0"/>
        <v>4</v>
      </c>
      <c r="Q5" s="13">
        <f t="shared" ref="Q5:Q15" si="2">IF(P5=1,O5,((O5*P5)+VLOOKUP(P5,$S$4:$T$15,2,FALSE))/P5)</f>
        <v>2.5</v>
      </c>
      <c r="R5" s="3">
        <f>Q5+COUNTIF($Q$4:$Q5,Q5)/10^6</f>
        <v>2.5000019999999998</v>
      </c>
      <c r="S5" s="14">
        <v>2</v>
      </c>
      <c r="T5" s="14">
        <v>1</v>
      </c>
      <c r="U5" s="9">
        <f t="shared" ref="U5:U15" si="3">_xlfn.RANK.AVG(Q5,$Q$4:$Q$15,1)</f>
        <v>2.5</v>
      </c>
      <c r="V5" s="79">
        <f t="shared" ref="V5:V15" si="4">_xlfn.RANK.EQ(R5,$R$4:$R$15,1)</f>
        <v>2</v>
      </c>
      <c r="W5" s="44" t="s">
        <v>40</v>
      </c>
    </row>
    <row r="6" spans="1:23" ht="15" x14ac:dyDescent="0.2">
      <c r="A6" s="47">
        <v>3</v>
      </c>
      <c r="B6" s="74" t="s">
        <v>23</v>
      </c>
      <c r="C6" s="59"/>
      <c r="D6" s="60">
        <v>804</v>
      </c>
      <c r="E6" s="61">
        <f>IF(D6=0," ",V8)</f>
        <v>5</v>
      </c>
      <c r="F6" s="50"/>
      <c r="G6" s="51">
        <v>3</v>
      </c>
      <c r="H6" s="74" t="s">
        <v>23</v>
      </c>
      <c r="I6" s="59"/>
      <c r="J6" s="60">
        <v>805</v>
      </c>
      <c r="K6" s="62">
        <f>IF(J6=0," ",V9)</f>
        <v>6</v>
      </c>
      <c r="L6" s="15"/>
      <c r="M6" s="18" t="s">
        <v>24</v>
      </c>
      <c r="N6" s="12">
        <f>D5</f>
        <v>800</v>
      </c>
      <c r="O6" s="12">
        <f t="shared" si="1"/>
        <v>1</v>
      </c>
      <c r="P6" s="3">
        <f t="shared" si="0"/>
        <v>4</v>
      </c>
      <c r="Q6" s="13">
        <f t="shared" si="2"/>
        <v>2.5</v>
      </c>
      <c r="R6" s="3">
        <f>Q6+COUNTIF($Q$4:$Q6,Q6)/10^6</f>
        <v>2.500003</v>
      </c>
      <c r="S6" s="14">
        <v>3</v>
      </c>
      <c r="T6" s="14">
        <v>3</v>
      </c>
      <c r="U6" s="9">
        <f t="shared" si="3"/>
        <v>2.5</v>
      </c>
      <c r="V6" s="79">
        <f t="shared" si="4"/>
        <v>3</v>
      </c>
      <c r="W6" s="43" t="s">
        <v>41</v>
      </c>
    </row>
    <row r="7" spans="1:23" ht="15" thickBot="1" x14ac:dyDescent="0.25">
      <c r="A7" s="53">
        <v>4</v>
      </c>
      <c r="B7" s="63" t="s">
        <v>25</v>
      </c>
      <c r="C7" s="63"/>
      <c r="D7" s="64">
        <v>806</v>
      </c>
      <c r="E7" s="63">
        <f>IF(D7=0," ",V10)</f>
        <v>7</v>
      </c>
      <c r="F7" s="56"/>
      <c r="G7" s="57">
        <v>4</v>
      </c>
      <c r="H7" s="63" t="s">
        <v>25</v>
      </c>
      <c r="I7" s="63"/>
      <c r="J7" s="64">
        <v>807</v>
      </c>
      <c r="K7" s="65">
        <f>IF(J7=0," ",V11)</f>
        <v>8</v>
      </c>
      <c r="L7" s="15"/>
      <c r="M7" s="18" t="s">
        <v>26</v>
      </c>
      <c r="N7" s="12">
        <f>J5</f>
        <v>800</v>
      </c>
      <c r="O7" s="12">
        <f t="shared" si="1"/>
        <v>1</v>
      </c>
      <c r="P7" s="3">
        <f t="shared" si="0"/>
        <v>4</v>
      </c>
      <c r="Q7" s="13">
        <f t="shared" si="2"/>
        <v>2.5</v>
      </c>
      <c r="R7" s="3">
        <f>Q7+COUNTIF($Q$4:$Q7,Q7)/10^6</f>
        <v>2.5000040000000001</v>
      </c>
      <c r="S7" s="14">
        <v>4</v>
      </c>
      <c r="T7" s="14">
        <v>6</v>
      </c>
      <c r="U7" s="9">
        <f t="shared" si="3"/>
        <v>2.5</v>
      </c>
      <c r="V7" s="79">
        <f t="shared" si="4"/>
        <v>4</v>
      </c>
    </row>
    <row r="8" spans="1:23" ht="15" x14ac:dyDescent="0.2">
      <c r="A8" s="47">
        <v>5</v>
      </c>
      <c r="B8" s="73" t="s">
        <v>27</v>
      </c>
      <c r="C8" s="48"/>
      <c r="D8" s="49">
        <v>809</v>
      </c>
      <c r="E8" s="48">
        <f>IF(D8=0," ",V12)</f>
        <v>9</v>
      </c>
      <c r="F8" s="50"/>
      <c r="G8" s="51">
        <v>5</v>
      </c>
      <c r="H8" s="73" t="s">
        <v>27</v>
      </c>
      <c r="I8" s="48"/>
      <c r="J8" s="49">
        <v>810</v>
      </c>
      <c r="K8" s="52">
        <f>IF(J8=0," ",V13)</f>
        <v>10</v>
      </c>
      <c r="L8" s="15"/>
      <c r="M8" s="19" t="s">
        <v>28</v>
      </c>
      <c r="N8" s="80">
        <f>D6</f>
        <v>804</v>
      </c>
      <c r="O8" s="80">
        <f t="shared" si="1"/>
        <v>5</v>
      </c>
      <c r="P8" s="3">
        <f t="shared" si="0"/>
        <v>1</v>
      </c>
      <c r="Q8" s="13">
        <f t="shared" si="2"/>
        <v>5</v>
      </c>
      <c r="R8" s="3">
        <f>Q8+COUNTIF($Q$4:$Q8,Q8)/10^6</f>
        <v>5.0000010000000001</v>
      </c>
      <c r="S8" s="14">
        <v>5</v>
      </c>
      <c r="T8" s="14">
        <v>10</v>
      </c>
      <c r="U8" s="9">
        <f t="shared" si="3"/>
        <v>5</v>
      </c>
      <c r="V8" s="79">
        <f t="shared" si="4"/>
        <v>5</v>
      </c>
      <c r="W8" s="44" t="s">
        <v>42</v>
      </c>
    </row>
    <row r="9" spans="1:23" ht="15.75" thickBot="1" x14ac:dyDescent="0.25">
      <c r="A9" s="53">
        <v>6</v>
      </c>
      <c r="B9" s="54" t="s">
        <v>29</v>
      </c>
      <c r="C9" s="54"/>
      <c r="D9" s="55">
        <v>811</v>
      </c>
      <c r="E9" s="54">
        <f>IF(D9=0," ",V14)</f>
        <v>11</v>
      </c>
      <c r="F9" s="56"/>
      <c r="G9" s="57">
        <v>6</v>
      </c>
      <c r="H9" s="54" t="s">
        <v>29</v>
      </c>
      <c r="I9" s="54"/>
      <c r="J9" s="55">
        <v>812</v>
      </c>
      <c r="K9" s="58">
        <f>IF(J9=0," ",V15)</f>
        <v>12</v>
      </c>
      <c r="L9" s="15"/>
      <c r="M9" s="20" t="s">
        <v>30</v>
      </c>
      <c r="N9" s="80">
        <f>J6</f>
        <v>805</v>
      </c>
      <c r="O9" s="80">
        <f t="shared" si="1"/>
        <v>6</v>
      </c>
      <c r="P9" s="3">
        <f t="shared" si="0"/>
        <v>1</v>
      </c>
      <c r="Q9" s="13">
        <f t="shared" si="2"/>
        <v>6</v>
      </c>
      <c r="R9" s="3">
        <f>Q9+COUNTIF($Q$4:$Q9,Q9)/10^6</f>
        <v>6.0000010000000001</v>
      </c>
      <c r="S9" s="14">
        <v>6</v>
      </c>
      <c r="T9" s="14">
        <v>15</v>
      </c>
      <c r="U9" s="9">
        <f t="shared" si="3"/>
        <v>6</v>
      </c>
      <c r="V9" s="79">
        <f t="shared" si="4"/>
        <v>6</v>
      </c>
      <c r="W9" s="71" t="s">
        <v>43</v>
      </c>
    </row>
    <row r="10" spans="1:23" ht="15" x14ac:dyDescent="0.2">
      <c r="A10" s="16" t="s">
        <v>13</v>
      </c>
      <c r="B10" s="66"/>
      <c r="C10" s="7"/>
      <c r="D10" s="67"/>
      <c r="E10" s="67" t="s">
        <v>49</v>
      </c>
      <c r="F10" s="7"/>
      <c r="G10" s="17" t="s">
        <v>13</v>
      </c>
      <c r="H10" s="66"/>
      <c r="I10" s="68"/>
      <c r="J10" s="69"/>
      <c r="K10" s="70" t="s">
        <v>49</v>
      </c>
      <c r="L10" s="9"/>
      <c r="M10" s="20" t="s">
        <v>31</v>
      </c>
      <c r="N10" s="80">
        <f>D7</f>
        <v>806</v>
      </c>
      <c r="O10" s="80">
        <f t="shared" si="1"/>
        <v>7</v>
      </c>
      <c r="P10" s="3">
        <f t="shared" si="0"/>
        <v>1</v>
      </c>
      <c r="Q10" s="13">
        <f t="shared" si="2"/>
        <v>7</v>
      </c>
      <c r="R10" s="3">
        <f>Q10+COUNTIF($Q$4:$Q10,Q10)/10^6</f>
        <v>7.0000010000000001</v>
      </c>
      <c r="S10" s="14">
        <v>7</v>
      </c>
      <c r="T10" s="14">
        <v>21</v>
      </c>
      <c r="U10" s="9">
        <f t="shared" si="3"/>
        <v>7</v>
      </c>
      <c r="V10" s="79">
        <f t="shared" si="4"/>
        <v>7</v>
      </c>
      <c r="W10" s="43" t="s">
        <v>51</v>
      </c>
    </row>
    <row r="11" spans="1:23" ht="15" x14ac:dyDescent="0.2">
      <c r="A11" s="21"/>
      <c r="B11" s="22"/>
      <c r="C11" s="7"/>
      <c r="D11" s="23">
        <f>SUM(D4:D9)</f>
        <v>4830</v>
      </c>
      <c r="E11" s="24">
        <f>SUM(E4:E9)</f>
        <v>36</v>
      </c>
      <c r="F11" s="7"/>
      <c r="G11" s="7"/>
      <c r="H11" s="22"/>
      <c r="I11" s="25"/>
      <c r="J11" s="26">
        <f>SUM(J4:J10)</f>
        <v>4834</v>
      </c>
      <c r="K11" s="27">
        <f>SUM(K4:K9)</f>
        <v>42</v>
      </c>
      <c r="L11" s="2"/>
      <c r="M11" s="20" t="s">
        <v>32</v>
      </c>
      <c r="N11" s="80">
        <f>J7</f>
        <v>807</v>
      </c>
      <c r="O11" s="80">
        <f t="shared" si="1"/>
        <v>8</v>
      </c>
      <c r="P11" s="3">
        <f t="shared" si="0"/>
        <v>1</v>
      </c>
      <c r="Q11" s="13">
        <f t="shared" si="2"/>
        <v>8</v>
      </c>
      <c r="R11" s="3">
        <f>Q11+COUNTIF($Q$4:$Q11,Q11)/10^6</f>
        <v>8.0000009999999993</v>
      </c>
      <c r="S11" s="14">
        <v>8</v>
      </c>
      <c r="T11" s="14">
        <v>28</v>
      </c>
      <c r="U11" s="9">
        <f t="shared" si="3"/>
        <v>8</v>
      </c>
      <c r="V11" s="79">
        <f t="shared" si="4"/>
        <v>8</v>
      </c>
      <c r="W11" s="43"/>
    </row>
    <row r="12" spans="1:23" ht="15" x14ac:dyDescent="0.2">
      <c r="A12" s="28"/>
      <c r="B12" s="2"/>
      <c r="C12" s="2"/>
      <c r="D12" s="2"/>
      <c r="E12" s="2"/>
      <c r="F12" s="2"/>
      <c r="G12" s="2"/>
      <c r="H12" s="2"/>
      <c r="I12" s="2"/>
      <c r="J12" s="2"/>
      <c r="K12" s="29"/>
      <c r="L12" s="2"/>
      <c r="M12" s="11" t="s">
        <v>33</v>
      </c>
      <c r="N12" s="12">
        <f>D8</f>
        <v>809</v>
      </c>
      <c r="O12" s="12">
        <f t="shared" si="1"/>
        <v>9</v>
      </c>
      <c r="P12" s="3">
        <f t="shared" si="0"/>
        <v>1</v>
      </c>
      <c r="Q12" s="13">
        <f t="shared" si="2"/>
        <v>9</v>
      </c>
      <c r="R12" s="3">
        <f>Q12+COUNTIF($Q$4:$Q12,Q12)/10^6</f>
        <v>9.0000009999999993</v>
      </c>
      <c r="S12" s="14">
        <v>9</v>
      </c>
      <c r="T12" s="14">
        <v>36</v>
      </c>
      <c r="U12" s="9">
        <f t="shared" si="3"/>
        <v>9</v>
      </c>
      <c r="V12" s="79">
        <f t="shared" si="4"/>
        <v>9</v>
      </c>
      <c r="W12" s="45" t="s">
        <v>44</v>
      </c>
    </row>
    <row r="13" spans="1:23" ht="18" x14ac:dyDescent="0.25">
      <c r="A13" s="28"/>
      <c r="B13" s="30">
        <f>IF(SUM(M20:M23)&lt;0,0,SUM(M20:M23))</f>
        <v>0</v>
      </c>
      <c r="C13" s="2"/>
      <c r="D13" s="2"/>
      <c r="E13" s="2"/>
      <c r="F13" s="2"/>
      <c r="G13" s="2"/>
      <c r="H13" s="31">
        <f>SUM(O20:O24)</f>
        <v>3</v>
      </c>
      <c r="I13" s="2"/>
      <c r="J13" s="2"/>
      <c r="K13" s="29"/>
      <c r="L13" s="2"/>
      <c r="M13" s="18" t="s">
        <v>34</v>
      </c>
      <c r="N13" s="12">
        <f>J8</f>
        <v>810</v>
      </c>
      <c r="O13" s="12">
        <f t="shared" si="1"/>
        <v>10</v>
      </c>
      <c r="P13" s="3">
        <f t="shared" si="0"/>
        <v>1</v>
      </c>
      <c r="Q13" s="13">
        <f t="shared" si="2"/>
        <v>10</v>
      </c>
      <c r="R13" s="3">
        <f>Q13+COUNTIF($Q$4:$Q13,Q13)/10^6</f>
        <v>10.000000999999999</v>
      </c>
      <c r="S13" s="14">
        <v>10</v>
      </c>
      <c r="T13" s="14">
        <v>45</v>
      </c>
      <c r="U13" s="9">
        <f t="shared" si="3"/>
        <v>10</v>
      </c>
      <c r="V13" s="79">
        <f t="shared" si="4"/>
        <v>10</v>
      </c>
      <c r="W13" s="46" t="s">
        <v>45</v>
      </c>
    </row>
    <row r="14" spans="1:23" ht="15" x14ac:dyDescent="0.2">
      <c r="A14" s="28"/>
      <c r="B14" s="2"/>
      <c r="C14" s="2"/>
      <c r="D14" s="2"/>
      <c r="E14" s="2"/>
      <c r="F14" s="2"/>
      <c r="G14" s="2"/>
      <c r="H14" s="2"/>
      <c r="I14" s="2"/>
      <c r="J14" s="2"/>
      <c r="K14" s="29"/>
      <c r="L14" s="2"/>
      <c r="M14" s="18" t="s">
        <v>35</v>
      </c>
      <c r="N14" s="12">
        <f>D9</f>
        <v>811</v>
      </c>
      <c r="O14" s="12">
        <f t="shared" si="1"/>
        <v>11</v>
      </c>
      <c r="P14" s="3">
        <f t="shared" si="0"/>
        <v>1</v>
      </c>
      <c r="Q14" s="13">
        <f t="shared" si="2"/>
        <v>11</v>
      </c>
      <c r="R14" s="3">
        <f>Q14+COUNTIF($Q$4:$Q14,Q14)/10^6</f>
        <v>11.000000999999999</v>
      </c>
      <c r="S14" s="14">
        <v>11</v>
      </c>
      <c r="T14" s="14">
        <v>55</v>
      </c>
      <c r="U14" s="9">
        <f t="shared" si="3"/>
        <v>11</v>
      </c>
      <c r="V14" s="79">
        <f t="shared" si="4"/>
        <v>11</v>
      </c>
      <c r="W14" s="46" t="s">
        <v>46</v>
      </c>
    </row>
    <row r="15" spans="1:23" ht="15" thickBot="1" x14ac:dyDescent="0.25">
      <c r="A15" s="32"/>
      <c r="B15" s="33"/>
      <c r="C15" s="33"/>
      <c r="D15" s="33"/>
      <c r="E15" s="33"/>
      <c r="F15" s="33"/>
      <c r="G15" s="33"/>
      <c r="H15" s="33"/>
      <c r="I15" s="33"/>
      <c r="J15" s="33"/>
      <c r="K15" s="34"/>
      <c r="L15" s="2"/>
      <c r="M15" s="18" t="s">
        <v>36</v>
      </c>
      <c r="N15" s="12">
        <f>J9</f>
        <v>812</v>
      </c>
      <c r="O15" s="12">
        <f t="shared" si="1"/>
        <v>12</v>
      </c>
      <c r="P15" s="3">
        <f t="shared" si="0"/>
        <v>1</v>
      </c>
      <c r="Q15" s="13">
        <f t="shared" si="2"/>
        <v>12</v>
      </c>
      <c r="R15" s="3">
        <f>Q15+COUNTIF($Q$4:$Q15,Q15)/10^6</f>
        <v>12.000000999999999</v>
      </c>
      <c r="S15" s="14">
        <v>12</v>
      </c>
      <c r="T15" s="14">
        <v>66</v>
      </c>
      <c r="U15" s="9">
        <f t="shared" si="3"/>
        <v>12</v>
      </c>
      <c r="V15" s="79">
        <f t="shared" si="4"/>
        <v>12</v>
      </c>
    </row>
    <row r="16" spans="1:23" ht="15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3">
        <f>SUM(O4:O15)</f>
        <v>72</v>
      </c>
      <c r="P16" s="3"/>
      <c r="Q16" s="35">
        <f>SUM(Q4:Q15)</f>
        <v>78</v>
      </c>
      <c r="R16" s="35">
        <f>SUM(R4:R15)</f>
        <v>78.000017999999997</v>
      </c>
      <c r="S16" s="3"/>
      <c r="T16" s="3"/>
      <c r="U16" s="36">
        <f>SUM(U4:U15)</f>
        <v>78</v>
      </c>
      <c r="V16" s="36">
        <f>SUM(V4:V15)</f>
        <v>78</v>
      </c>
      <c r="W16" s="72" t="s">
        <v>50</v>
      </c>
    </row>
    <row r="17" spans="1:32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32" ht="15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75" t="s">
        <v>52</v>
      </c>
      <c r="X18" s="76"/>
      <c r="Y18" s="76"/>
      <c r="Z18" s="76"/>
      <c r="AA18" s="76"/>
      <c r="AB18" s="76"/>
      <c r="AC18" s="76"/>
      <c r="AD18" s="76"/>
      <c r="AE18" s="76"/>
      <c r="AF18" s="76"/>
    </row>
    <row r="19" spans="1:32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 t="s">
        <v>37</v>
      </c>
      <c r="N19" s="2"/>
      <c r="O19" s="2"/>
      <c r="P19" s="2"/>
      <c r="Q19" s="2"/>
      <c r="R19" s="2"/>
      <c r="S19" s="2"/>
      <c r="T19" s="2"/>
      <c r="U19" s="2"/>
      <c r="V19" s="2"/>
      <c r="W19" s="76" t="s">
        <v>53</v>
      </c>
      <c r="X19" s="76"/>
      <c r="Y19" s="76"/>
      <c r="Z19" s="76"/>
      <c r="AA19" s="76"/>
      <c r="AB19" s="76"/>
      <c r="AC19" s="76"/>
      <c r="AD19" s="76"/>
      <c r="AE19" s="76"/>
      <c r="AF19" s="76"/>
    </row>
    <row r="20" spans="1:32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>
        <f>IF(D11&gt;J11,2,0)</f>
        <v>0</v>
      </c>
      <c r="N20" s="2"/>
      <c r="O20" s="37">
        <f>IF(J11&gt;D11,2,0)</f>
        <v>2</v>
      </c>
      <c r="P20" s="2"/>
      <c r="Q20" s="2"/>
      <c r="R20" s="2"/>
      <c r="S20" s="2"/>
      <c r="T20" s="2"/>
      <c r="U20" s="2"/>
      <c r="V20" s="2"/>
      <c r="W20" s="76"/>
      <c r="X20" s="76"/>
      <c r="Y20" s="76"/>
      <c r="Z20" s="76"/>
      <c r="AA20" s="76"/>
      <c r="AB20" s="76"/>
      <c r="AC20" s="76"/>
      <c r="AD20" s="76"/>
      <c r="AE20" s="76"/>
      <c r="AF20" s="76"/>
    </row>
    <row r="21" spans="1:32" ht="15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>
        <f>IF(E11&gt;32,1,0)</f>
        <v>1</v>
      </c>
      <c r="N21" s="2"/>
      <c r="O21" s="37">
        <f>IF(K11&gt;=32,1,0)</f>
        <v>1</v>
      </c>
      <c r="P21" s="2"/>
      <c r="Q21" s="2"/>
      <c r="R21" s="2"/>
      <c r="S21" s="2"/>
      <c r="T21" s="2"/>
      <c r="U21" s="2"/>
      <c r="V21" s="2"/>
      <c r="W21" s="75" t="s">
        <v>47</v>
      </c>
      <c r="X21" s="76"/>
      <c r="Y21" s="76"/>
      <c r="Z21" s="76"/>
      <c r="AA21" s="76"/>
      <c r="AB21" s="76"/>
      <c r="AC21" s="76"/>
      <c r="AD21" s="76"/>
      <c r="AE21" s="76"/>
      <c r="AF21" s="76"/>
    </row>
    <row r="22" spans="1:32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>
        <f>IF(O21=1,-1,0)</f>
        <v>-1</v>
      </c>
      <c r="N22" s="2"/>
      <c r="O22" s="37"/>
      <c r="P22" s="2"/>
      <c r="Q22" s="2"/>
      <c r="R22" s="2"/>
      <c r="S22" s="2"/>
      <c r="T22" s="2"/>
      <c r="U22" s="2"/>
      <c r="V22" s="2"/>
      <c r="W22" s="76"/>
      <c r="X22" s="76"/>
      <c r="Y22" s="76"/>
      <c r="Z22" s="76"/>
      <c r="AA22" s="76"/>
      <c r="AB22" s="76"/>
      <c r="AC22" s="76"/>
      <c r="AD22" s="76"/>
      <c r="AE22" s="76"/>
      <c r="AF22" s="76"/>
    </row>
    <row r="23" spans="1:32" ht="15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>
        <f>IF(D11=J11,1,0)</f>
        <v>0</v>
      </c>
      <c r="N23" s="2"/>
      <c r="O23" s="37">
        <f>IF(J11=D11,1,0)</f>
        <v>0</v>
      </c>
      <c r="P23" s="2"/>
      <c r="Q23" s="2"/>
      <c r="R23" s="2"/>
      <c r="S23" s="2"/>
      <c r="T23" s="2"/>
      <c r="U23" s="2"/>
      <c r="V23" s="2"/>
      <c r="W23" s="77" t="s">
        <v>48</v>
      </c>
      <c r="X23" s="76"/>
      <c r="Y23" s="76"/>
      <c r="Z23" s="76"/>
      <c r="AA23" s="76"/>
      <c r="AB23" s="76"/>
      <c r="AC23" s="76"/>
      <c r="AD23" s="76"/>
      <c r="AE23" s="76"/>
      <c r="AF23" s="76"/>
    </row>
    <row r="24" spans="1:32" ht="15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75" t="s">
        <v>56</v>
      </c>
      <c r="X24" s="76"/>
      <c r="Y24" s="76"/>
      <c r="Z24" s="76"/>
      <c r="AA24" s="76"/>
      <c r="AB24" s="76"/>
      <c r="AC24" s="76"/>
      <c r="AD24" s="76"/>
      <c r="AE24" s="76"/>
      <c r="AF24" s="76"/>
    </row>
    <row r="25" spans="1:32" x14ac:dyDescent="0.2">
      <c r="W25" s="76" t="s">
        <v>55</v>
      </c>
      <c r="X25" s="76"/>
      <c r="Y25" s="76"/>
      <c r="Z25" s="76"/>
      <c r="AA25" s="76"/>
      <c r="AB25" s="76"/>
      <c r="AC25" s="76"/>
      <c r="AD25" s="76"/>
      <c r="AE25" s="76"/>
      <c r="AF25" s="76"/>
    </row>
    <row r="26" spans="1:32" x14ac:dyDescent="0.2">
      <c r="W26" s="76"/>
      <c r="X26" s="76"/>
      <c r="Y26" s="76"/>
      <c r="Z26" s="76"/>
      <c r="AA26" s="76"/>
      <c r="AB26" s="76"/>
      <c r="AC26" s="76"/>
      <c r="AD26" s="76"/>
      <c r="AE26" s="76"/>
      <c r="AF26" s="76"/>
    </row>
    <row r="27" spans="1:32" ht="15" x14ac:dyDescent="0.2">
      <c r="W27" s="75" t="s">
        <v>57</v>
      </c>
      <c r="X27" s="76"/>
      <c r="Y27" s="76"/>
      <c r="Z27" s="76"/>
      <c r="AA27" s="76"/>
      <c r="AB27" s="76"/>
      <c r="AC27" s="76"/>
      <c r="AD27" s="76"/>
      <c r="AE27" s="76"/>
      <c r="AF27" s="76"/>
    </row>
    <row r="28" spans="1:32" x14ac:dyDescent="0.2">
      <c r="W28" s="76" t="s">
        <v>58</v>
      </c>
      <c r="X28" s="76"/>
      <c r="Y28" s="76"/>
      <c r="Z28" s="76"/>
      <c r="AA28" s="76"/>
      <c r="AB28" s="76"/>
      <c r="AC28" s="76"/>
      <c r="AD28" s="76"/>
      <c r="AE28" s="76"/>
      <c r="AF28" s="76"/>
    </row>
    <row r="29" spans="1:32" x14ac:dyDescent="0.2">
      <c r="W29" s="76"/>
      <c r="X29" s="76"/>
      <c r="Y29" s="76"/>
      <c r="Z29" s="76"/>
      <c r="AA29" s="76"/>
      <c r="AB29" s="76"/>
      <c r="AC29" s="76"/>
      <c r="AD29" s="76"/>
      <c r="AE29" s="76"/>
      <c r="AF29" s="76"/>
    </row>
    <row r="31" spans="1:32" x14ac:dyDescent="0.2">
      <c r="AA31" t="s">
        <v>54</v>
      </c>
    </row>
  </sheetData>
  <mergeCells count="3">
    <mergeCell ref="A1:E1"/>
    <mergeCell ref="G1:K1"/>
    <mergeCell ref="S2:T2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Buli_Bohlekegeln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Hoffmann</dc:creator>
  <cp:lastModifiedBy>Roland Hoffmann</cp:lastModifiedBy>
  <cp:lastPrinted>2024-11-14T10:34:21Z</cp:lastPrinted>
  <dcterms:created xsi:type="dcterms:W3CDTF">2024-11-09T13:16:37Z</dcterms:created>
  <dcterms:modified xsi:type="dcterms:W3CDTF">2024-11-14T10:55:53Z</dcterms:modified>
</cp:coreProperties>
</file>