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ku\OneDrive\Desktop\"/>
    </mc:Choice>
  </mc:AlternateContent>
  <xr:revisionPtr revIDLastSave="0" documentId="13_ncr:1_{01304E25-C526-4731-B8C8-588910D8FBBF}" xr6:coauthVersionLast="47" xr6:coauthVersionMax="47" xr10:uidLastSave="{00000000-0000-0000-0000-000000000000}"/>
  <bookViews>
    <workbookView xWindow="-120" yWindow="-120" windowWidth="29040" windowHeight="15720" firstSheet="1" activeTab="15" xr2:uid="{FDB9037F-8E3E-4C2C-914E-373E442AA60F}"/>
  </bookViews>
  <sheets>
    <sheet name="Stammdaten" sheetId="4" r:id="rId1"/>
    <sheet name="Regulierung" sheetId="2" r:id="rId2"/>
    <sheet name="Feiertage" sheetId="1" r:id="rId3"/>
    <sheet name="M01" sheetId="13" r:id="rId4"/>
    <sheet name="M02" sheetId="14" r:id="rId5"/>
    <sheet name="M03" sheetId="15" r:id="rId6"/>
    <sheet name="M04" sheetId="16" r:id="rId7"/>
    <sheet name="M05" sheetId="12" r:id="rId8"/>
    <sheet name="M06" sheetId="11" r:id="rId9"/>
    <sheet name="M07" sheetId="10" r:id="rId10"/>
    <sheet name="M08" sheetId="9" r:id="rId11"/>
    <sheet name="M09" sheetId="8" r:id="rId12"/>
    <sheet name="M10" sheetId="7" r:id="rId13"/>
    <sheet name="M11" sheetId="6" r:id="rId14"/>
    <sheet name="M12" sheetId="3" r:id="rId15"/>
    <sheet name="Ausw. M12" sheetId="5" r:id="rId16"/>
  </sheets>
  <definedNames>
    <definedName name="current_year">Stammdaten!$N$2</definedName>
    <definedName name="Feiertage">Feiertage!$F$10:$F$26</definedName>
    <definedName name="tab_feit_nick">Feiertage!$F$10:$G$26</definedName>
    <definedName name="Today">Stammdaten!$F$3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5" i="6" l="1"/>
  <c r="L5" i="6"/>
  <c r="M5" i="6"/>
  <c r="N5" i="6"/>
  <c r="O5" i="6"/>
  <c r="P5" i="6"/>
  <c r="Q5" i="6"/>
  <c r="R5" i="6"/>
  <c r="S5" i="6"/>
  <c r="T5" i="6"/>
  <c r="U5" i="6"/>
  <c r="V5" i="6"/>
  <c r="W5" i="6"/>
  <c r="X5" i="6"/>
  <c r="Y5" i="6"/>
  <c r="Z5" i="6"/>
  <c r="AA5" i="6"/>
  <c r="AB5" i="6"/>
  <c r="AC5" i="6"/>
  <c r="AD5" i="6"/>
  <c r="AE5" i="6"/>
  <c r="AF5" i="6"/>
  <c r="AG5" i="6"/>
  <c r="AH5" i="6"/>
  <c r="AI5" i="6"/>
  <c r="AJ5" i="6"/>
  <c r="AK5" i="6"/>
  <c r="AL5" i="6"/>
  <c r="AM5" i="6"/>
  <c r="AN5" i="6"/>
  <c r="K32" i="6"/>
  <c r="L32" i="6"/>
  <c r="M32" i="6"/>
  <c r="N32" i="6"/>
  <c r="O32" i="6"/>
  <c r="P32" i="6"/>
  <c r="Q32" i="6"/>
  <c r="R32" i="6"/>
  <c r="S32" i="6"/>
  <c r="T32" i="6"/>
  <c r="U32" i="6"/>
  <c r="V32" i="6"/>
  <c r="W32" i="6"/>
  <c r="X32" i="6"/>
  <c r="Y32" i="6"/>
  <c r="Z32" i="6"/>
  <c r="AA32" i="6"/>
  <c r="AB32" i="6"/>
  <c r="AC32" i="6"/>
  <c r="AD32" i="6"/>
  <c r="AE32" i="6"/>
  <c r="AF32" i="6"/>
  <c r="AG32" i="6"/>
  <c r="AH32" i="6"/>
  <c r="AI32" i="6"/>
  <c r="AJ32" i="6"/>
  <c r="AK32" i="6"/>
  <c r="AL32" i="6"/>
  <c r="AM32" i="6"/>
  <c r="AN32" i="6"/>
  <c r="AN43" i="7"/>
  <c r="AM43" i="7"/>
  <c r="AL43" i="7"/>
  <c r="AK43" i="7"/>
  <c r="AJ43" i="7"/>
  <c r="AI43" i="7"/>
  <c r="AH43" i="7"/>
  <c r="AG43" i="7"/>
  <c r="AF43" i="7"/>
  <c r="AE43" i="7"/>
  <c r="AD43" i="7"/>
  <c r="AC43" i="7"/>
  <c r="AB43" i="7"/>
  <c r="AA43" i="7"/>
  <c r="Z43" i="7"/>
  <c r="Y43" i="7"/>
  <c r="X43" i="7"/>
  <c r="W43" i="7"/>
  <c r="V43" i="7"/>
  <c r="U43" i="7"/>
  <c r="T43" i="7"/>
  <c r="S43" i="7"/>
  <c r="R43" i="7"/>
  <c r="Q43" i="7"/>
  <c r="P43" i="7"/>
  <c r="O43" i="7"/>
  <c r="N43" i="7"/>
  <c r="M43" i="7"/>
  <c r="L43" i="7"/>
  <c r="K43" i="7"/>
  <c r="J43" i="7"/>
  <c r="AN41" i="7"/>
  <c r="AM41" i="7"/>
  <c r="AL41" i="7"/>
  <c r="AK41" i="7"/>
  <c r="AJ41" i="7"/>
  <c r="AI41" i="7"/>
  <c r="AH41" i="7"/>
  <c r="AG41" i="7"/>
  <c r="AF41" i="7"/>
  <c r="AE41" i="7"/>
  <c r="AD41" i="7"/>
  <c r="AC41" i="7"/>
  <c r="AB41" i="7"/>
  <c r="AA41" i="7"/>
  <c r="Z41" i="7"/>
  <c r="Y41" i="7"/>
  <c r="X41" i="7"/>
  <c r="W41" i="7"/>
  <c r="V41" i="7"/>
  <c r="U41" i="7"/>
  <c r="T41" i="7"/>
  <c r="S41" i="7"/>
  <c r="R41" i="7"/>
  <c r="Q41" i="7"/>
  <c r="P41" i="7"/>
  <c r="O41" i="7"/>
  <c r="N41" i="7"/>
  <c r="M41" i="7"/>
  <c r="L41" i="7"/>
  <c r="K41" i="7"/>
  <c r="J41" i="7"/>
  <c r="AN39" i="7"/>
  <c r="AM39" i="7"/>
  <c r="AL39" i="7"/>
  <c r="AK39" i="7"/>
  <c r="AJ39" i="7"/>
  <c r="AI39" i="7"/>
  <c r="AH39" i="7"/>
  <c r="AG39" i="7"/>
  <c r="AF39" i="7"/>
  <c r="AE39" i="7"/>
  <c r="AD39" i="7"/>
  <c r="AC39" i="7"/>
  <c r="AB39" i="7"/>
  <c r="AA39" i="7"/>
  <c r="Z39" i="7"/>
  <c r="Y39" i="7"/>
  <c r="X39" i="7"/>
  <c r="W39" i="7"/>
  <c r="V39" i="7"/>
  <c r="U39" i="7"/>
  <c r="T39" i="7"/>
  <c r="S39" i="7"/>
  <c r="R39" i="7"/>
  <c r="Q39" i="7"/>
  <c r="P39" i="7"/>
  <c r="O39" i="7"/>
  <c r="N39" i="7"/>
  <c r="M39" i="7"/>
  <c r="L39" i="7"/>
  <c r="K39" i="7"/>
  <c r="J39" i="7"/>
  <c r="AN37" i="7"/>
  <c r="AM37" i="7"/>
  <c r="AL37" i="7"/>
  <c r="AK37" i="7"/>
  <c r="AJ37" i="7"/>
  <c r="AI37" i="7"/>
  <c r="AH37" i="7"/>
  <c r="AG37" i="7"/>
  <c r="AF37" i="7"/>
  <c r="AE37" i="7"/>
  <c r="AD37" i="7"/>
  <c r="AC37" i="7"/>
  <c r="AB37" i="7"/>
  <c r="AA37" i="7"/>
  <c r="Z37" i="7"/>
  <c r="Y37" i="7"/>
  <c r="X37" i="7"/>
  <c r="W37" i="7"/>
  <c r="V37" i="7"/>
  <c r="U37" i="7"/>
  <c r="T37" i="7"/>
  <c r="S37" i="7"/>
  <c r="R37" i="7"/>
  <c r="Q37" i="7"/>
  <c r="P37" i="7"/>
  <c r="O37" i="7"/>
  <c r="N37" i="7"/>
  <c r="M37" i="7"/>
  <c r="L37" i="7"/>
  <c r="K37" i="7"/>
  <c r="J37" i="7"/>
  <c r="AN35" i="7"/>
  <c r="AM35" i="7"/>
  <c r="AL35" i="7"/>
  <c r="AL18" i="7" s="1"/>
  <c r="AL33" i="7" s="1"/>
  <c r="AL34" i="7" s="1"/>
  <c r="AK35" i="7"/>
  <c r="AJ35" i="7"/>
  <c r="AJ18" i="7" s="1"/>
  <c r="AI35" i="7"/>
  <c r="AH35" i="7"/>
  <c r="AG35" i="7"/>
  <c r="AF35" i="7"/>
  <c r="AE35" i="7"/>
  <c r="AD35" i="7"/>
  <c r="AC35" i="7"/>
  <c r="AB35" i="7"/>
  <c r="AA35" i="7"/>
  <c r="Z35" i="7"/>
  <c r="Z18" i="7" s="1"/>
  <c r="Z33" i="7" s="1"/>
  <c r="Z34" i="7" s="1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L18" i="7" s="1"/>
  <c r="K35" i="7"/>
  <c r="K18" i="7" s="1"/>
  <c r="J35" i="7"/>
  <c r="AN33" i="7"/>
  <c r="AN34" i="7" s="1"/>
  <c r="N33" i="7"/>
  <c r="N34" i="7" s="1"/>
  <c r="M33" i="7"/>
  <c r="M34" i="7" s="1"/>
  <c r="AN30" i="7"/>
  <c r="AM30" i="7"/>
  <c r="AL30" i="7"/>
  <c r="AK30" i="7"/>
  <c r="AJ30" i="7"/>
  <c r="AI30" i="7"/>
  <c r="AH30" i="7"/>
  <c r="AG30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R30" i="7"/>
  <c r="Q30" i="7"/>
  <c r="P30" i="7"/>
  <c r="P33" i="7" s="1"/>
  <c r="P34" i="7" s="1"/>
  <c r="O30" i="7"/>
  <c r="O33" i="7" s="1"/>
  <c r="O34" i="7" s="1"/>
  <c r="N30" i="7"/>
  <c r="M30" i="7"/>
  <c r="L30" i="7"/>
  <c r="K30" i="7"/>
  <c r="J30" i="7"/>
  <c r="H29" i="7"/>
  <c r="H28" i="7"/>
  <c r="AN27" i="7"/>
  <c r="AM27" i="7"/>
  <c r="AL27" i="7"/>
  <c r="AK27" i="7"/>
  <c r="AK33" i="7" s="1"/>
  <c r="AK34" i="7" s="1"/>
  <c r="AJ27" i="7"/>
  <c r="AI27" i="7"/>
  <c r="AH27" i="7"/>
  <c r="AG27" i="7"/>
  <c r="AF27" i="7"/>
  <c r="AE27" i="7"/>
  <c r="AD27" i="7"/>
  <c r="AC27" i="7"/>
  <c r="AB27" i="7"/>
  <c r="AA27" i="7"/>
  <c r="Z27" i="7"/>
  <c r="Y27" i="7"/>
  <c r="Y33" i="7" s="1"/>
  <c r="Y34" i="7" s="1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H26" i="7"/>
  <c r="H25" i="7"/>
  <c r="AN24" i="7"/>
  <c r="AM24" i="7"/>
  <c r="AL24" i="7"/>
  <c r="AK24" i="7"/>
  <c r="AJ24" i="7"/>
  <c r="AI24" i="7"/>
  <c r="AH24" i="7"/>
  <c r="AG24" i="7"/>
  <c r="AF24" i="7"/>
  <c r="AE24" i="7"/>
  <c r="AD24" i="7"/>
  <c r="AC24" i="7"/>
  <c r="AB24" i="7"/>
  <c r="AA24" i="7"/>
  <c r="Z24" i="7"/>
  <c r="Y24" i="7"/>
  <c r="X24" i="7"/>
  <c r="W24" i="7"/>
  <c r="V24" i="7"/>
  <c r="U24" i="7"/>
  <c r="T24" i="7"/>
  <c r="S24" i="7"/>
  <c r="R24" i="7"/>
  <c r="Q24" i="7"/>
  <c r="P24" i="7"/>
  <c r="O24" i="7"/>
  <c r="N24" i="7"/>
  <c r="M24" i="7"/>
  <c r="L24" i="7"/>
  <c r="K24" i="7"/>
  <c r="J24" i="7"/>
  <c r="H23" i="7"/>
  <c r="H22" i="7"/>
  <c r="AN21" i="7"/>
  <c r="AM21" i="7"/>
  <c r="AL21" i="7"/>
  <c r="AK21" i="7"/>
  <c r="AJ21" i="7"/>
  <c r="AI21" i="7"/>
  <c r="AH21" i="7"/>
  <c r="AG21" i="7"/>
  <c r="AF21" i="7"/>
  <c r="AE21" i="7"/>
  <c r="AD21" i="7"/>
  <c r="AC21" i="7"/>
  <c r="AB21" i="7"/>
  <c r="AA21" i="7"/>
  <c r="Z21" i="7"/>
  <c r="Y21" i="7"/>
  <c r="X21" i="7"/>
  <c r="W21" i="7"/>
  <c r="V21" i="7"/>
  <c r="U21" i="7"/>
  <c r="T21" i="7"/>
  <c r="S21" i="7"/>
  <c r="R21" i="7"/>
  <c r="Q21" i="7"/>
  <c r="P21" i="7"/>
  <c r="O21" i="7"/>
  <c r="N21" i="7"/>
  <c r="M21" i="7"/>
  <c r="L21" i="7"/>
  <c r="K21" i="7"/>
  <c r="J21" i="7"/>
  <c r="H20" i="7"/>
  <c r="H19" i="7"/>
  <c r="AN18" i="7"/>
  <c r="AM18" i="7"/>
  <c r="AM33" i="7" s="1"/>
  <c r="AM34" i="7" s="1"/>
  <c r="AK18" i="7"/>
  <c r="AI18" i="7"/>
  <c r="AH18" i="7"/>
  <c r="AG18" i="7"/>
  <c r="AF18" i="7"/>
  <c r="AE18" i="7"/>
  <c r="AD18" i="7"/>
  <c r="AC18" i="7"/>
  <c r="AB18" i="7"/>
  <c r="AB33" i="7" s="1"/>
  <c r="AB34" i="7" s="1"/>
  <c r="AA18" i="7"/>
  <c r="AA33" i="7" s="1"/>
  <c r="AA34" i="7" s="1"/>
  <c r="Y18" i="7"/>
  <c r="X18" i="7"/>
  <c r="X33" i="7" s="1"/>
  <c r="X34" i="7" s="1"/>
  <c r="W18" i="7"/>
  <c r="W33" i="7" s="1"/>
  <c r="W34" i="7" s="1"/>
  <c r="V18" i="7"/>
  <c r="U18" i="7"/>
  <c r="T18" i="7"/>
  <c r="S18" i="7"/>
  <c r="R18" i="7"/>
  <c r="Q18" i="7"/>
  <c r="P18" i="7"/>
  <c r="O18" i="7"/>
  <c r="N18" i="7"/>
  <c r="M18" i="7"/>
  <c r="J18" i="7"/>
  <c r="J33" i="7" s="1"/>
  <c r="J34" i="7" s="1"/>
  <c r="H10" i="7"/>
  <c r="AN43" i="8"/>
  <c r="AM43" i="8"/>
  <c r="AL43" i="8"/>
  <c r="AK43" i="8"/>
  <c r="AJ43" i="8"/>
  <c r="AI43" i="8"/>
  <c r="AH43" i="8"/>
  <c r="AG43" i="8"/>
  <c r="AF43" i="8"/>
  <c r="AE43" i="8"/>
  <c r="AD43" i="8"/>
  <c r="AC43" i="8"/>
  <c r="AB43" i="8"/>
  <c r="AA43" i="8"/>
  <c r="Z43" i="8"/>
  <c r="Y43" i="8"/>
  <c r="X43" i="8"/>
  <c r="W43" i="8"/>
  <c r="V43" i="8"/>
  <c r="U43" i="8"/>
  <c r="T43" i="8"/>
  <c r="S43" i="8"/>
  <c r="R43" i="8"/>
  <c r="Q43" i="8"/>
  <c r="P43" i="8"/>
  <c r="O43" i="8"/>
  <c r="N43" i="8"/>
  <c r="M43" i="8"/>
  <c r="L43" i="8"/>
  <c r="K43" i="8"/>
  <c r="J43" i="8"/>
  <c r="AN41" i="8"/>
  <c r="AM41" i="8"/>
  <c r="AM33" i="8" s="1"/>
  <c r="AM34" i="8" s="1"/>
  <c r="AL41" i="8"/>
  <c r="AK41" i="8"/>
  <c r="AJ41" i="8"/>
  <c r="AI41" i="8"/>
  <c r="AH41" i="8"/>
  <c r="AG41" i="8"/>
  <c r="AF41" i="8"/>
  <c r="AE41" i="8"/>
  <c r="AD41" i="8"/>
  <c r="AC41" i="8"/>
  <c r="AB41" i="8"/>
  <c r="AA41" i="8"/>
  <c r="Z41" i="8"/>
  <c r="Y41" i="8"/>
  <c r="X41" i="8"/>
  <c r="W41" i="8"/>
  <c r="V41" i="8"/>
  <c r="U41" i="8"/>
  <c r="T41" i="8"/>
  <c r="S41" i="8"/>
  <c r="R41" i="8"/>
  <c r="Q41" i="8"/>
  <c r="P41" i="8"/>
  <c r="O41" i="8"/>
  <c r="N41" i="8"/>
  <c r="M41" i="8"/>
  <c r="L41" i="8"/>
  <c r="K41" i="8"/>
  <c r="J41" i="8"/>
  <c r="AN39" i="8"/>
  <c r="AM39" i="8"/>
  <c r="AL39" i="8"/>
  <c r="AK39" i="8"/>
  <c r="AJ39" i="8"/>
  <c r="AI39" i="8"/>
  <c r="AH39" i="8"/>
  <c r="AG39" i="8"/>
  <c r="AF39" i="8"/>
  <c r="AE39" i="8"/>
  <c r="AD39" i="8"/>
  <c r="AC39" i="8"/>
  <c r="AB39" i="8"/>
  <c r="AA39" i="8"/>
  <c r="Z39" i="8"/>
  <c r="Y39" i="8"/>
  <c r="X39" i="8"/>
  <c r="W39" i="8"/>
  <c r="V39" i="8"/>
  <c r="V24" i="8" s="1"/>
  <c r="U39" i="8"/>
  <c r="T39" i="8"/>
  <c r="S39" i="8"/>
  <c r="R39" i="8"/>
  <c r="Q39" i="8"/>
  <c r="P39" i="8"/>
  <c r="O39" i="8"/>
  <c r="N39" i="8"/>
  <c r="M39" i="8"/>
  <c r="L39" i="8"/>
  <c r="K39" i="8"/>
  <c r="J39" i="8"/>
  <c r="AN37" i="8"/>
  <c r="AM37" i="8"/>
  <c r="AL37" i="8"/>
  <c r="AK37" i="8"/>
  <c r="AJ37" i="8"/>
  <c r="AI37" i="8"/>
  <c r="AH37" i="8"/>
  <c r="AG37" i="8"/>
  <c r="AF37" i="8"/>
  <c r="AE37" i="8"/>
  <c r="AD37" i="8"/>
  <c r="AC37" i="8"/>
  <c r="AB37" i="8"/>
  <c r="AA37" i="8"/>
  <c r="Z37" i="8"/>
  <c r="Y37" i="8"/>
  <c r="X37" i="8"/>
  <c r="W37" i="8"/>
  <c r="V37" i="8"/>
  <c r="U37" i="8"/>
  <c r="T37" i="8"/>
  <c r="S37" i="8"/>
  <c r="R37" i="8"/>
  <c r="Q37" i="8"/>
  <c r="P37" i="8"/>
  <c r="O37" i="8"/>
  <c r="N37" i="8"/>
  <c r="M37" i="8"/>
  <c r="L37" i="8"/>
  <c r="K37" i="8"/>
  <c r="J37" i="8"/>
  <c r="AN35" i="8"/>
  <c r="AM35" i="8"/>
  <c r="AL35" i="8"/>
  <c r="AL18" i="8" s="1"/>
  <c r="AK35" i="8"/>
  <c r="AJ35" i="8"/>
  <c r="AJ18" i="8" s="1"/>
  <c r="AJ33" i="8" s="1"/>
  <c r="AJ34" i="8" s="1"/>
  <c r="AI35" i="8"/>
  <c r="AH35" i="8"/>
  <c r="AG35" i="8"/>
  <c r="AF35" i="8"/>
  <c r="AE35" i="8"/>
  <c r="AD35" i="8"/>
  <c r="AC35" i="8"/>
  <c r="AB35" i="8"/>
  <c r="AA35" i="8"/>
  <c r="Z35" i="8"/>
  <c r="Z18" i="8" s="1"/>
  <c r="Z33" i="8" s="1"/>
  <c r="Z34" i="8" s="1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L18" i="8" s="1"/>
  <c r="L33" i="8" s="1"/>
  <c r="L34" i="8" s="1"/>
  <c r="K35" i="8"/>
  <c r="K18" i="8" s="1"/>
  <c r="J35" i="8"/>
  <c r="AK33" i="8"/>
  <c r="AK34" i="8" s="1"/>
  <c r="Y33" i="8"/>
  <c r="Y34" i="8" s="1"/>
  <c r="M33" i="8"/>
  <c r="M34" i="8" s="1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H29" i="8"/>
  <c r="H28" i="8"/>
  <c r="AN27" i="8"/>
  <c r="AM27" i="8"/>
  <c r="AL27" i="8"/>
  <c r="AL33" i="8" s="1"/>
  <c r="AL34" i="8" s="1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N33" i="8" s="1"/>
  <c r="N34" i="8" s="1"/>
  <c r="M27" i="8"/>
  <c r="L27" i="8"/>
  <c r="K27" i="8"/>
  <c r="J27" i="8"/>
  <c r="H26" i="8"/>
  <c r="H25" i="8"/>
  <c r="AN24" i="8"/>
  <c r="AM24" i="8"/>
  <c r="AL24" i="8"/>
  <c r="AK24" i="8"/>
  <c r="AJ24" i="8"/>
  <c r="AI24" i="8"/>
  <c r="AH24" i="8"/>
  <c r="AG24" i="8"/>
  <c r="AF24" i="8"/>
  <c r="AE24" i="8"/>
  <c r="AD24" i="8"/>
  <c r="AC24" i="8"/>
  <c r="AB24" i="8"/>
  <c r="AA24" i="8"/>
  <c r="Z24" i="8"/>
  <c r="Y24" i="8"/>
  <c r="X24" i="8"/>
  <c r="W24" i="8"/>
  <c r="U24" i="8"/>
  <c r="T24" i="8"/>
  <c r="S24" i="8"/>
  <c r="R24" i="8"/>
  <c r="Q24" i="8"/>
  <c r="P24" i="8"/>
  <c r="O24" i="8"/>
  <c r="N24" i="8"/>
  <c r="M24" i="8"/>
  <c r="L24" i="8"/>
  <c r="K24" i="8"/>
  <c r="J24" i="8"/>
  <c r="H23" i="8"/>
  <c r="H22" i="8"/>
  <c r="AN21" i="8"/>
  <c r="AM21" i="8"/>
  <c r="AL21" i="8"/>
  <c r="AK21" i="8"/>
  <c r="AJ21" i="8"/>
  <c r="AI21" i="8"/>
  <c r="AH21" i="8"/>
  <c r="AG21" i="8"/>
  <c r="AF21" i="8"/>
  <c r="AE21" i="8"/>
  <c r="AD21" i="8"/>
  <c r="AC21" i="8"/>
  <c r="AB21" i="8"/>
  <c r="AA21" i="8"/>
  <c r="Z21" i="8"/>
  <c r="Y21" i="8"/>
  <c r="X21" i="8"/>
  <c r="W21" i="8"/>
  <c r="V21" i="8"/>
  <c r="U21" i="8"/>
  <c r="T21" i="8"/>
  <c r="S21" i="8"/>
  <c r="R21" i="8"/>
  <c r="Q21" i="8"/>
  <c r="P21" i="8"/>
  <c r="O21" i="8"/>
  <c r="N21" i="8"/>
  <c r="M21" i="8"/>
  <c r="L21" i="8"/>
  <c r="K21" i="8"/>
  <c r="J21" i="8"/>
  <c r="H20" i="8"/>
  <c r="H19" i="8"/>
  <c r="AN18" i="8"/>
  <c r="AM18" i="8"/>
  <c r="AK18" i="8"/>
  <c r="AI18" i="8"/>
  <c r="AH18" i="8"/>
  <c r="AH33" i="8" s="1"/>
  <c r="AH34" i="8" s="1"/>
  <c r="AG18" i="8"/>
  <c r="AG33" i="8" s="1"/>
  <c r="AG34" i="8" s="1"/>
  <c r="AF18" i="8"/>
  <c r="AE18" i="8"/>
  <c r="AE33" i="8" s="1"/>
  <c r="AE34" i="8" s="1"/>
  <c r="AD18" i="8"/>
  <c r="AD33" i="8" s="1"/>
  <c r="AD34" i="8" s="1"/>
  <c r="AC18" i="8"/>
  <c r="AB18" i="8"/>
  <c r="AB33" i="8" s="1"/>
  <c r="AB34" i="8" s="1"/>
  <c r="AA18" i="8"/>
  <c r="AA33" i="8" s="1"/>
  <c r="AA34" i="8" s="1"/>
  <c r="Y18" i="8"/>
  <c r="X18" i="8"/>
  <c r="X33" i="8" s="1"/>
  <c r="X34" i="8" s="1"/>
  <c r="W18" i="8"/>
  <c r="V18" i="8"/>
  <c r="U18" i="8"/>
  <c r="T18" i="8"/>
  <c r="S18" i="8"/>
  <c r="S33" i="8" s="1"/>
  <c r="S34" i="8" s="1"/>
  <c r="R18" i="8"/>
  <c r="R33" i="8" s="1"/>
  <c r="R34" i="8" s="1"/>
  <c r="Q18" i="8"/>
  <c r="P18" i="8"/>
  <c r="P33" i="8" s="1"/>
  <c r="P34" i="8" s="1"/>
  <c r="O18" i="8"/>
  <c r="O33" i="8" s="1"/>
  <c r="O34" i="8" s="1"/>
  <c r="N18" i="8"/>
  <c r="M18" i="8"/>
  <c r="J18" i="8"/>
  <c r="H10" i="8"/>
  <c r="AN43" i="9"/>
  <c r="AM43" i="9"/>
  <c r="AL43" i="9"/>
  <c r="AK43" i="9"/>
  <c r="AJ43" i="9"/>
  <c r="AI43" i="9"/>
  <c r="AH43" i="9"/>
  <c r="AG43" i="9"/>
  <c r="AF43" i="9"/>
  <c r="AE43" i="9"/>
  <c r="AD43" i="9"/>
  <c r="AC43" i="9"/>
  <c r="AB43" i="9"/>
  <c r="AA43" i="9"/>
  <c r="Z43" i="9"/>
  <c r="Y43" i="9"/>
  <c r="X43" i="9"/>
  <c r="W43" i="9"/>
  <c r="V43" i="9"/>
  <c r="U43" i="9"/>
  <c r="T43" i="9"/>
  <c r="S43" i="9"/>
  <c r="R43" i="9"/>
  <c r="Q43" i="9"/>
  <c r="P43" i="9"/>
  <c r="O43" i="9"/>
  <c r="N43" i="9"/>
  <c r="M43" i="9"/>
  <c r="L43" i="9"/>
  <c r="K43" i="9"/>
  <c r="J43" i="9"/>
  <c r="AN41" i="9"/>
  <c r="AM41" i="9"/>
  <c r="AL41" i="9"/>
  <c r="AK41" i="9"/>
  <c r="AJ41" i="9"/>
  <c r="AI41" i="9"/>
  <c r="AH41" i="9"/>
  <c r="AG41" i="9"/>
  <c r="AF41" i="9"/>
  <c r="AE41" i="9"/>
  <c r="AD41" i="9"/>
  <c r="AC41" i="9"/>
  <c r="AB41" i="9"/>
  <c r="AA41" i="9"/>
  <c r="Z41" i="9"/>
  <c r="Y41" i="9"/>
  <c r="X41" i="9"/>
  <c r="W41" i="9"/>
  <c r="V41" i="9"/>
  <c r="U41" i="9"/>
  <c r="T41" i="9"/>
  <c r="S41" i="9"/>
  <c r="R41" i="9"/>
  <c r="Q41" i="9"/>
  <c r="P41" i="9"/>
  <c r="O41" i="9"/>
  <c r="N41" i="9"/>
  <c r="M41" i="9"/>
  <c r="L41" i="9"/>
  <c r="K41" i="9"/>
  <c r="J41" i="9"/>
  <c r="AN39" i="9"/>
  <c r="AM39" i="9"/>
  <c r="AL39" i="9"/>
  <c r="AK39" i="9"/>
  <c r="AJ39" i="9"/>
  <c r="AI39" i="9"/>
  <c r="AH39" i="9"/>
  <c r="AG39" i="9"/>
  <c r="AF39" i="9"/>
  <c r="AE39" i="9"/>
  <c r="AD39" i="9"/>
  <c r="AC39" i="9"/>
  <c r="AB39" i="9"/>
  <c r="AA39" i="9"/>
  <c r="Z39" i="9"/>
  <c r="Y39" i="9"/>
  <c r="X39" i="9"/>
  <c r="W39" i="9"/>
  <c r="V39" i="9"/>
  <c r="U39" i="9"/>
  <c r="T39" i="9"/>
  <c r="S39" i="9"/>
  <c r="R39" i="9"/>
  <c r="Q39" i="9"/>
  <c r="P39" i="9"/>
  <c r="O39" i="9"/>
  <c r="N39" i="9"/>
  <c r="M39" i="9"/>
  <c r="L39" i="9"/>
  <c r="K39" i="9"/>
  <c r="J39" i="9"/>
  <c r="AN37" i="9"/>
  <c r="AM37" i="9"/>
  <c r="AL37" i="9"/>
  <c r="AK37" i="9"/>
  <c r="AJ37" i="9"/>
  <c r="AI37" i="9"/>
  <c r="AH37" i="9"/>
  <c r="AG37" i="9"/>
  <c r="AF37" i="9"/>
  <c r="AE37" i="9"/>
  <c r="AD37" i="9"/>
  <c r="AC37" i="9"/>
  <c r="AB37" i="9"/>
  <c r="AA37" i="9"/>
  <c r="Z37" i="9"/>
  <c r="Y37" i="9"/>
  <c r="X37" i="9"/>
  <c r="W37" i="9"/>
  <c r="V37" i="9"/>
  <c r="U37" i="9"/>
  <c r="T37" i="9"/>
  <c r="S37" i="9"/>
  <c r="R37" i="9"/>
  <c r="Q37" i="9"/>
  <c r="P37" i="9"/>
  <c r="O37" i="9"/>
  <c r="N37" i="9"/>
  <c r="M37" i="9"/>
  <c r="L37" i="9"/>
  <c r="K37" i="9"/>
  <c r="J37" i="9"/>
  <c r="AN35" i="9"/>
  <c r="AM35" i="9"/>
  <c r="AM18" i="9" s="1"/>
  <c r="AM33" i="9" s="1"/>
  <c r="AM34" i="9" s="1"/>
  <c r="AL35" i="9"/>
  <c r="AL18" i="9" s="1"/>
  <c r="AL33" i="9" s="1"/>
  <c r="AL34" i="9" s="1"/>
  <c r="AK35" i="9"/>
  <c r="AJ35" i="9"/>
  <c r="AJ18" i="9" s="1"/>
  <c r="AI35" i="9"/>
  <c r="AH35" i="9"/>
  <c r="AG35" i="9"/>
  <c r="AF35" i="9"/>
  <c r="AE35" i="9"/>
  <c r="AD35" i="9"/>
  <c r="AC35" i="9"/>
  <c r="AB35" i="9"/>
  <c r="AA35" i="9"/>
  <c r="Z35" i="9"/>
  <c r="Z18" i="9" s="1"/>
  <c r="Z33" i="9" s="1"/>
  <c r="Z34" i="9" s="1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L18" i="9" s="1"/>
  <c r="K35" i="9"/>
  <c r="K18" i="9" s="1"/>
  <c r="J35" i="9"/>
  <c r="AC33" i="9"/>
  <c r="AC34" i="9" s="1"/>
  <c r="AB33" i="9"/>
  <c r="AB34" i="9" s="1"/>
  <c r="AA33" i="9"/>
  <c r="AA34" i="9" s="1"/>
  <c r="Y33" i="9"/>
  <c r="Y34" i="9" s="1"/>
  <c r="Q33" i="9"/>
  <c r="Q34" i="9" s="1"/>
  <c r="AN30" i="9"/>
  <c r="AM30" i="9"/>
  <c r="AL30" i="9"/>
  <c r="AK30" i="9"/>
  <c r="AJ30" i="9"/>
  <c r="AI30" i="9"/>
  <c r="AH30" i="9"/>
  <c r="AG30" i="9"/>
  <c r="AF30" i="9"/>
  <c r="AE30" i="9"/>
  <c r="AD30" i="9"/>
  <c r="AC30" i="9"/>
  <c r="AB30" i="9"/>
  <c r="AA30" i="9"/>
  <c r="Z30" i="9"/>
  <c r="Y30" i="9"/>
  <c r="X30" i="9"/>
  <c r="W30" i="9"/>
  <c r="V30" i="9"/>
  <c r="U30" i="9"/>
  <c r="T30" i="9"/>
  <c r="S30" i="9"/>
  <c r="R30" i="9"/>
  <c r="Q30" i="9"/>
  <c r="P30" i="9"/>
  <c r="P33" i="9" s="1"/>
  <c r="P34" i="9" s="1"/>
  <c r="O30" i="9"/>
  <c r="N30" i="9"/>
  <c r="M30" i="9"/>
  <c r="L30" i="9"/>
  <c r="K30" i="9"/>
  <c r="J30" i="9"/>
  <c r="H29" i="9"/>
  <c r="H28" i="9"/>
  <c r="AN27" i="9"/>
  <c r="AM27" i="9"/>
  <c r="AL27" i="9"/>
  <c r="AK27" i="9"/>
  <c r="AK33" i="9" s="1"/>
  <c r="AK34" i="9" s="1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N33" i="9" s="1"/>
  <c r="N34" i="9" s="1"/>
  <c r="M27" i="9"/>
  <c r="M33" i="9" s="1"/>
  <c r="M34" i="9" s="1"/>
  <c r="L27" i="9"/>
  <c r="K27" i="9"/>
  <c r="J27" i="9"/>
  <c r="H26" i="9"/>
  <c r="H25" i="9"/>
  <c r="AN24" i="9"/>
  <c r="AM24" i="9"/>
  <c r="AL24" i="9"/>
  <c r="AK24" i="9"/>
  <c r="AJ24" i="9"/>
  <c r="AI24" i="9"/>
  <c r="AH24" i="9"/>
  <c r="AG24" i="9"/>
  <c r="AF24" i="9"/>
  <c r="AE24" i="9"/>
  <c r="AD24" i="9"/>
  <c r="AC24" i="9"/>
  <c r="AB24" i="9"/>
  <c r="AA24" i="9"/>
  <c r="Z24" i="9"/>
  <c r="Y24" i="9"/>
  <c r="X24" i="9"/>
  <c r="W24" i="9"/>
  <c r="V24" i="9"/>
  <c r="U24" i="9"/>
  <c r="T24" i="9"/>
  <c r="S24" i="9"/>
  <c r="R24" i="9"/>
  <c r="Q24" i="9"/>
  <c r="P24" i="9"/>
  <c r="O24" i="9"/>
  <c r="N24" i="9"/>
  <c r="M24" i="9"/>
  <c r="L24" i="9"/>
  <c r="K24" i="9"/>
  <c r="J24" i="9"/>
  <c r="H23" i="9"/>
  <c r="H22" i="9"/>
  <c r="AN21" i="9"/>
  <c r="AM21" i="9"/>
  <c r="AL21" i="9"/>
  <c r="AK21" i="9"/>
  <c r="AJ21" i="9"/>
  <c r="AI21" i="9"/>
  <c r="AH21" i="9"/>
  <c r="AG21" i="9"/>
  <c r="AF21" i="9"/>
  <c r="AE21" i="9"/>
  <c r="AD21" i="9"/>
  <c r="AC21" i="9"/>
  <c r="AB21" i="9"/>
  <c r="AA21" i="9"/>
  <c r="Z21" i="9"/>
  <c r="Y21" i="9"/>
  <c r="X21" i="9"/>
  <c r="W21" i="9"/>
  <c r="V21" i="9"/>
  <c r="U21" i="9"/>
  <c r="T21" i="9"/>
  <c r="S21" i="9"/>
  <c r="R21" i="9"/>
  <c r="Q21" i="9"/>
  <c r="P21" i="9"/>
  <c r="O21" i="9"/>
  <c r="N21" i="9"/>
  <c r="M21" i="9"/>
  <c r="L21" i="9"/>
  <c r="K21" i="9"/>
  <c r="J21" i="9"/>
  <c r="H20" i="9"/>
  <c r="H19" i="9"/>
  <c r="AN18" i="9"/>
  <c r="AN33" i="9" s="1"/>
  <c r="AN34" i="9" s="1"/>
  <c r="AK18" i="9"/>
  <c r="AI18" i="9"/>
  <c r="AI33" i="9" s="1"/>
  <c r="AI34" i="9" s="1"/>
  <c r="AH18" i="9"/>
  <c r="AH33" i="9" s="1"/>
  <c r="AH34" i="9" s="1"/>
  <c r="AG18" i="9"/>
  <c r="AG33" i="9" s="1"/>
  <c r="AG34" i="9" s="1"/>
  <c r="AF18" i="9"/>
  <c r="AF33" i="9" s="1"/>
  <c r="AF34" i="9" s="1"/>
  <c r="AE18" i="9"/>
  <c r="AD18" i="9"/>
  <c r="AC18" i="9"/>
  <c r="AB18" i="9"/>
  <c r="AA18" i="9"/>
  <c r="Y18" i="9"/>
  <c r="X18" i="9"/>
  <c r="X33" i="9" s="1"/>
  <c r="X34" i="9" s="1"/>
  <c r="W18" i="9"/>
  <c r="W33" i="9" s="1"/>
  <c r="W34" i="9" s="1"/>
  <c r="V18" i="9"/>
  <c r="U18" i="9"/>
  <c r="T18" i="9"/>
  <c r="T33" i="9" s="1"/>
  <c r="T34" i="9" s="1"/>
  <c r="S18" i="9"/>
  <c r="S33" i="9" s="1"/>
  <c r="S34" i="9" s="1"/>
  <c r="R18" i="9"/>
  <c r="Q18" i="9"/>
  <c r="P18" i="9"/>
  <c r="O18" i="9"/>
  <c r="O33" i="9" s="1"/>
  <c r="O34" i="9" s="1"/>
  <c r="N18" i="9"/>
  <c r="M18" i="9"/>
  <c r="J18" i="9"/>
  <c r="H10" i="9"/>
  <c r="AN43" i="10"/>
  <c r="AM43" i="10"/>
  <c r="AL43" i="10"/>
  <c r="AK43" i="10"/>
  <c r="AJ43" i="10"/>
  <c r="AI43" i="10"/>
  <c r="AH43" i="10"/>
  <c r="AG43" i="10"/>
  <c r="AF43" i="10"/>
  <c r="AE43" i="10"/>
  <c r="AD43" i="10"/>
  <c r="AC43" i="10"/>
  <c r="AB43" i="10"/>
  <c r="AA43" i="10"/>
  <c r="Z43" i="10"/>
  <c r="Y43" i="10"/>
  <c r="X43" i="10"/>
  <c r="W43" i="10"/>
  <c r="V43" i="10"/>
  <c r="U43" i="10"/>
  <c r="T43" i="10"/>
  <c r="S43" i="10"/>
  <c r="R43" i="10"/>
  <c r="Q43" i="10"/>
  <c r="P43" i="10"/>
  <c r="O43" i="10"/>
  <c r="N43" i="10"/>
  <c r="M43" i="10"/>
  <c r="L43" i="10"/>
  <c r="K43" i="10"/>
  <c r="J43" i="10"/>
  <c r="AN41" i="10"/>
  <c r="AM41" i="10"/>
  <c r="AL41" i="10"/>
  <c r="AK41" i="10"/>
  <c r="AJ41" i="10"/>
  <c r="AI41" i="10"/>
  <c r="AH41" i="10"/>
  <c r="AG41" i="10"/>
  <c r="AF41" i="10"/>
  <c r="AE41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AN39" i="10"/>
  <c r="AM39" i="10"/>
  <c r="AL39" i="10"/>
  <c r="AK39" i="10"/>
  <c r="AJ39" i="10"/>
  <c r="AI39" i="10"/>
  <c r="AH39" i="10"/>
  <c r="AG39" i="10"/>
  <c r="AF39" i="10"/>
  <c r="AE39" i="10"/>
  <c r="AD39" i="10"/>
  <c r="AC39" i="10"/>
  <c r="AB39" i="10"/>
  <c r="AA39" i="10"/>
  <c r="Z39" i="10"/>
  <c r="Y39" i="10"/>
  <c r="X39" i="10"/>
  <c r="W39" i="10"/>
  <c r="V39" i="10"/>
  <c r="U39" i="10"/>
  <c r="T39" i="10"/>
  <c r="S39" i="10"/>
  <c r="R39" i="10"/>
  <c r="Q39" i="10"/>
  <c r="P39" i="10"/>
  <c r="O39" i="10"/>
  <c r="N39" i="10"/>
  <c r="M39" i="10"/>
  <c r="L39" i="10"/>
  <c r="K39" i="10"/>
  <c r="J39" i="10"/>
  <c r="AN37" i="10"/>
  <c r="AM37" i="10"/>
  <c r="AL37" i="10"/>
  <c r="AK37" i="10"/>
  <c r="AJ37" i="10"/>
  <c r="AI37" i="10"/>
  <c r="AH37" i="10"/>
  <c r="AG37" i="10"/>
  <c r="AF37" i="10"/>
  <c r="AE37" i="10"/>
  <c r="AD37" i="10"/>
  <c r="AC37" i="10"/>
  <c r="AB37" i="10"/>
  <c r="AA37" i="10"/>
  <c r="Z37" i="10"/>
  <c r="Y37" i="10"/>
  <c r="X37" i="10"/>
  <c r="W37" i="10"/>
  <c r="V37" i="10"/>
  <c r="V21" i="10" s="1"/>
  <c r="U37" i="10"/>
  <c r="T37" i="10"/>
  <c r="S37" i="10"/>
  <c r="R37" i="10"/>
  <c r="Q37" i="10"/>
  <c r="P37" i="10"/>
  <c r="O37" i="10"/>
  <c r="N37" i="10"/>
  <c r="M37" i="10"/>
  <c r="L37" i="10"/>
  <c r="K37" i="10"/>
  <c r="K21" i="10" s="1"/>
  <c r="J37" i="10"/>
  <c r="AN35" i="10"/>
  <c r="AM35" i="10"/>
  <c r="AL35" i="10"/>
  <c r="AL18" i="10" s="1"/>
  <c r="AL33" i="10" s="1"/>
  <c r="AL34" i="10" s="1"/>
  <c r="AK35" i="10"/>
  <c r="AJ35" i="10"/>
  <c r="AJ18" i="10" s="1"/>
  <c r="AJ33" i="10" s="1"/>
  <c r="AJ34" i="10" s="1"/>
  <c r="AI35" i="10"/>
  <c r="AH35" i="10"/>
  <c r="AG35" i="10"/>
  <c r="AF35" i="10"/>
  <c r="AE35" i="10"/>
  <c r="AD35" i="10"/>
  <c r="AC35" i="10"/>
  <c r="AB35" i="10"/>
  <c r="AA35" i="10"/>
  <c r="Z35" i="10"/>
  <c r="Z18" i="10" s="1"/>
  <c r="Z33" i="10" s="1"/>
  <c r="Z34" i="10" s="1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L18" i="10" s="1"/>
  <c r="L33" i="10" s="1"/>
  <c r="L34" i="10" s="1"/>
  <c r="K35" i="10"/>
  <c r="K18" i="10" s="1"/>
  <c r="K33" i="10" s="1"/>
  <c r="K34" i="10" s="1"/>
  <c r="J35" i="10"/>
  <c r="AK33" i="10"/>
  <c r="AK34" i="10" s="1"/>
  <c r="Y33" i="10"/>
  <c r="Y34" i="10" s="1"/>
  <c r="N33" i="10"/>
  <c r="N34" i="10" s="1"/>
  <c r="M33" i="10"/>
  <c r="M34" i="10" s="1"/>
  <c r="AN30" i="10"/>
  <c r="AM30" i="10"/>
  <c r="AL30" i="10"/>
  <c r="AK30" i="10"/>
  <c r="AJ30" i="10"/>
  <c r="AI30" i="10"/>
  <c r="AH30" i="10"/>
  <c r="AG30" i="10"/>
  <c r="AF30" i="10"/>
  <c r="AE30" i="10"/>
  <c r="AD30" i="10"/>
  <c r="AC30" i="10"/>
  <c r="AB30" i="10"/>
  <c r="AA30" i="10"/>
  <c r="Z30" i="10"/>
  <c r="Y30" i="10"/>
  <c r="X30" i="10"/>
  <c r="W30" i="10"/>
  <c r="V30" i="10"/>
  <c r="U30" i="10"/>
  <c r="T30" i="10"/>
  <c r="S30" i="10"/>
  <c r="R30" i="10"/>
  <c r="Q30" i="10"/>
  <c r="P30" i="10"/>
  <c r="O30" i="10"/>
  <c r="N30" i="10"/>
  <c r="M30" i="10"/>
  <c r="L30" i="10"/>
  <c r="K30" i="10"/>
  <c r="J30" i="10"/>
  <c r="H29" i="10"/>
  <c r="H28" i="10"/>
  <c r="AN27" i="10"/>
  <c r="AM27" i="10"/>
  <c r="AL27" i="10"/>
  <c r="AK27" i="10"/>
  <c r="AJ27" i="10"/>
  <c r="AI27" i="10"/>
  <c r="AH27" i="10"/>
  <c r="AG27" i="10"/>
  <c r="AF27" i="10"/>
  <c r="AE27" i="10"/>
  <c r="AD27" i="10"/>
  <c r="AC27" i="10"/>
  <c r="AB27" i="10"/>
  <c r="AA27" i="10"/>
  <c r="Z27" i="10"/>
  <c r="Y27" i="10"/>
  <c r="X27" i="10"/>
  <c r="W27" i="10"/>
  <c r="V27" i="10"/>
  <c r="U27" i="10"/>
  <c r="T27" i="10"/>
  <c r="S27" i="10"/>
  <c r="R27" i="10"/>
  <c r="Q27" i="10"/>
  <c r="P27" i="10"/>
  <c r="O27" i="10"/>
  <c r="N27" i="10"/>
  <c r="M27" i="10"/>
  <c r="L27" i="10"/>
  <c r="K27" i="10"/>
  <c r="J27" i="10"/>
  <c r="H26" i="10"/>
  <c r="H25" i="10"/>
  <c r="AN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AA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N24" i="10"/>
  <c r="M24" i="10"/>
  <c r="L24" i="10"/>
  <c r="K24" i="10"/>
  <c r="J24" i="10"/>
  <c r="H23" i="10"/>
  <c r="H22" i="10"/>
  <c r="AN21" i="10"/>
  <c r="AM21" i="10"/>
  <c r="AL21" i="10"/>
  <c r="AK21" i="10"/>
  <c r="AJ21" i="10"/>
  <c r="AI21" i="10"/>
  <c r="AH21" i="10"/>
  <c r="AG21" i="10"/>
  <c r="AF21" i="10"/>
  <c r="AF33" i="10" s="1"/>
  <c r="AF34" i="10" s="1"/>
  <c r="AE21" i="10"/>
  <c r="AE33" i="10" s="1"/>
  <c r="AE34" i="10" s="1"/>
  <c r="AD21" i="10"/>
  <c r="AC21" i="10"/>
  <c r="AB21" i="10"/>
  <c r="AA21" i="10"/>
  <c r="Z21" i="10"/>
  <c r="Y21" i="10"/>
  <c r="X21" i="10"/>
  <c r="W21" i="10"/>
  <c r="U21" i="10"/>
  <c r="T21" i="10"/>
  <c r="T33" i="10" s="1"/>
  <c r="T34" i="10" s="1"/>
  <c r="S21" i="10"/>
  <c r="S33" i="10" s="1"/>
  <c r="S34" i="10" s="1"/>
  <c r="R21" i="10"/>
  <c r="Q21" i="10"/>
  <c r="P21" i="10"/>
  <c r="O21" i="10"/>
  <c r="N21" i="10"/>
  <c r="M21" i="10"/>
  <c r="L21" i="10"/>
  <c r="J21" i="10"/>
  <c r="H20" i="10"/>
  <c r="H19" i="10"/>
  <c r="AN18" i="10"/>
  <c r="AN33" i="10" s="1"/>
  <c r="AN34" i="10" s="1"/>
  <c r="AM18" i="10"/>
  <c r="AM33" i="10" s="1"/>
  <c r="AM34" i="10" s="1"/>
  <c r="AK18" i="10"/>
  <c r="AI18" i="10"/>
  <c r="AI33" i="10" s="1"/>
  <c r="AI34" i="10" s="1"/>
  <c r="AH18" i="10"/>
  <c r="AH33" i="10" s="1"/>
  <c r="AH34" i="10" s="1"/>
  <c r="AG18" i="10"/>
  <c r="AG33" i="10" s="1"/>
  <c r="AG34" i="10" s="1"/>
  <c r="AF18" i="10"/>
  <c r="AE18" i="10"/>
  <c r="AD18" i="10"/>
  <c r="AD33" i="10" s="1"/>
  <c r="AD34" i="10" s="1"/>
  <c r="AC18" i="10"/>
  <c r="AC33" i="10" s="1"/>
  <c r="AC34" i="10" s="1"/>
  <c r="AB18" i="10"/>
  <c r="AB33" i="10" s="1"/>
  <c r="AB34" i="10" s="1"/>
  <c r="AA18" i="10"/>
  <c r="AA33" i="10" s="1"/>
  <c r="AA34" i="10" s="1"/>
  <c r="Y18" i="10"/>
  <c r="X18" i="10"/>
  <c r="X33" i="10" s="1"/>
  <c r="X34" i="10" s="1"/>
  <c r="W18" i="10"/>
  <c r="W33" i="10" s="1"/>
  <c r="W34" i="10" s="1"/>
  <c r="V18" i="10"/>
  <c r="U18" i="10"/>
  <c r="U33" i="10" s="1"/>
  <c r="U34" i="10" s="1"/>
  <c r="T18" i="10"/>
  <c r="S18" i="10"/>
  <c r="R18" i="10"/>
  <c r="R33" i="10" s="1"/>
  <c r="R34" i="10" s="1"/>
  <c r="Q18" i="10"/>
  <c r="Q33" i="10" s="1"/>
  <c r="Q34" i="10" s="1"/>
  <c r="P18" i="10"/>
  <c r="P33" i="10" s="1"/>
  <c r="P34" i="10" s="1"/>
  <c r="O18" i="10"/>
  <c r="O33" i="10" s="1"/>
  <c r="O34" i="10" s="1"/>
  <c r="N18" i="10"/>
  <c r="M18" i="10"/>
  <c r="J18" i="10"/>
  <c r="J33" i="10" s="1"/>
  <c r="J34" i="10" s="1"/>
  <c r="H10" i="10"/>
  <c r="J11" i="10" s="1" a="1"/>
  <c r="AI5" i="10"/>
  <c r="W5" i="10"/>
  <c r="K5" i="10"/>
  <c r="AN43" i="11"/>
  <c r="AM43" i="11"/>
  <c r="AL43" i="11"/>
  <c r="AK43" i="11"/>
  <c r="AJ43" i="11"/>
  <c r="AI43" i="11"/>
  <c r="AH43" i="11"/>
  <c r="AG43" i="11"/>
  <c r="AF43" i="11"/>
  <c r="AE43" i="11"/>
  <c r="AD43" i="11"/>
  <c r="AC43" i="11"/>
  <c r="AB43" i="11"/>
  <c r="AA43" i="11"/>
  <c r="Z43" i="11"/>
  <c r="Y43" i="11"/>
  <c r="X43" i="11"/>
  <c r="W43" i="11"/>
  <c r="V43" i="11"/>
  <c r="U43" i="11"/>
  <c r="T43" i="11"/>
  <c r="S43" i="11"/>
  <c r="R43" i="11"/>
  <c r="Q43" i="11"/>
  <c r="P43" i="11"/>
  <c r="O43" i="11"/>
  <c r="N43" i="11"/>
  <c r="M43" i="11"/>
  <c r="L43" i="11"/>
  <c r="K43" i="11"/>
  <c r="J43" i="11"/>
  <c r="AN41" i="11"/>
  <c r="AM41" i="11"/>
  <c r="AM33" i="11" s="1"/>
  <c r="AM34" i="11" s="1"/>
  <c r="AL41" i="11"/>
  <c r="AK41" i="11"/>
  <c r="AJ41" i="11"/>
  <c r="AI41" i="11"/>
  <c r="AH41" i="11"/>
  <c r="AG41" i="11"/>
  <c r="AF41" i="11"/>
  <c r="AE41" i="11"/>
  <c r="AD41" i="11"/>
  <c r="AC41" i="11"/>
  <c r="AB41" i="11"/>
  <c r="AA41" i="11"/>
  <c r="Z41" i="11"/>
  <c r="Y41" i="11"/>
  <c r="X41" i="11"/>
  <c r="W41" i="11"/>
  <c r="V41" i="11"/>
  <c r="U41" i="11"/>
  <c r="T41" i="11"/>
  <c r="S41" i="11"/>
  <c r="R41" i="11"/>
  <c r="Q41" i="11"/>
  <c r="P41" i="11"/>
  <c r="O41" i="11"/>
  <c r="N41" i="11"/>
  <c r="M41" i="11"/>
  <c r="L41" i="11"/>
  <c r="K41" i="11"/>
  <c r="J41" i="11"/>
  <c r="AN39" i="11"/>
  <c r="AM39" i="11"/>
  <c r="AL39" i="11"/>
  <c r="AK39" i="11"/>
  <c r="AJ39" i="11"/>
  <c r="AI39" i="11"/>
  <c r="AH39" i="11"/>
  <c r="AG39" i="11"/>
  <c r="AF39" i="11"/>
  <c r="AE39" i="11"/>
  <c r="AD39" i="11"/>
  <c r="AC39" i="11"/>
  <c r="AB39" i="11"/>
  <c r="AA39" i="11"/>
  <c r="Z39" i="11"/>
  <c r="Y39" i="11"/>
  <c r="X39" i="11"/>
  <c r="W39" i="11"/>
  <c r="V39" i="11"/>
  <c r="V24" i="11" s="1"/>
  <c r="U39" i="11"/>
  <c r="T39" i="11"/>
  <c r="S39" i="11"/>
  <c r="R39" i="11"/>
  <c r="Q39" i="11"/>
  <c r="P39" i="11"/>
  <c r="O39" i="11"/>
  <c r="N39" i="11"/>
  <c r="M39" i="11"/>
  <c r="L39" i="11"/>
  <c r="K39" i="11"/>
  <c r="J39" i="11"/>
  <c r="AN37" i="11"/>
  <c r="AM37" i="11"/>
  <c r="AL37" i="11"/>
  <c r="AK37" i="11"/>
  <c r="AJ37" i="11"/>
  <c r="AI37" i="11"/>
  <c r="AH37" i="11"/>
  <c r="AG37" i="11"/>
  <c r="AF37" i="11"/>
  <c r="AE37" i="11"/>
  <c r="AD37" i="11"/>
  <c r="AC37" i="11"/>
  <c r="AB37" i="11"/>
  <c r="AA37" i="11"/>
  <c r="Z37" i="11"/>
  <c r="Y37" i="11"/>
  <c r="X37" i="11"/>
  <c r="W37" i="11"/>
  <c r="V37" i="11"/>
  <c r="U37" i="11"/>
  <c r="T37" i="11"/>
  <c r="S37" i="11"/>
  <c r="R37" i="11"/>
  <c r="Q37" i="11"/>
  <c r="P37" i="11"/>
  <c r="O37" i="11"/>
  <c r="N37" i="11"/>
  <c r="M37" i="11"/>
  <c r="L37" i="11"/>
  <c r="K37" i="11"/>
  <c r="J37" i="11"/>
  <c r="AN35" i="11"/>
  <c r="AM35" i="11"/>
  <c r="AL35" i="11"/>
  <c r="AL18" i="11" s="1"/>
  <c r="AK35" i="11"/>
  <c r="AJ35" i="11"/>
  <c r="AJ18" i="11" s="1"/>
  <c r="AJ33" i="11" s="1"/>
  <c r="AJ34" i="11" s="1"/>
  <c r="AI35" i="11"/>
  <c r="AH35" i="11"/>
  <c r="AG35" i="11"/>
  <c r="AF35" i="11"/>
  <c r="AE35" i="11"/>
  <c r="AD35" i="11"/>
  <c r="AC35" i="11"/>
  <c r="AB35" i="11"/>
  <c r="AA35" i="11"/>
  <c r="Z35" i="11"/>
  <c r="Z18" i="11" s="1"/>
  <c r="Z33" i="11" s="1"/>
  <c r="Z34" i="11" s="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L18" i="11" s="1"/>
  <c r="L33" i="11" s="1"/>
  <c r="L34" i="11" s="1"/>
  <c r="K35" i="11"/>
  <c r="K18" i="11" s="1"/>
  <c r="J35" i="11"/>
  <c r="AK33" i="11"/>
  <c r="AK34" i="11" s="1"/>
  <c r="Y33" i="11"/>
  <c r="Y34" i="11" s="1"/>
  <c r="M33" i="11"/>
  <c r="M34" i="11" s="1"/>
  <c r="AN30" i="11"/>
  <c r="AM30" i="11"/>
  <c r="AL30" i="11"/>
  <c r="AK30" i="11"/>
  <c r="AJ30" i="11"/>
  <c r="AI30" i="11"/>
  <c r="AH30" i="11"/>
  <c r="AG30" i="11"/>
  <c r="AF30" i="11"/>
  <c r="AE30" i="11"/>
  <c r="AD30" i="11"/>
  <c r="AC30" i="11"/>
  <c r="AB30" i="11"/>
  <c r="AA30" i="11"/>
  <c r="Z30" i="11"/>
  <c r="Y30" i="11"/>
  <c r="X30" i="11"/>
  <c r="W30" i="11"/>
  <c r="V30" i="11"/>
  <c r="U30" i="11"/>
  <c r="T30" i="11"/>
  <c r="S30" i="11"/>
  <c r="R30" i="11"/>
  <c r="Q30" i="11"/>
  <c r="P30" i="11"/>
  <c r="O30" i="11"/>
  <c r="N30" i="11"/>
  <c r="M30" i="11"/>
  <c r="L30" i="11"/>
  <c r="K30" i="11"/>
  <c r="J30" i="11"/>
  <c r="H29" i="11"/>
  <c r="H28" i="11"/>
  <c r="AN27" i="11"/>
  <c r="AM27" i="11"/>
  <c r="AL27" i="11"/>
  <c r="AL33" i="11" s="1"/>
  <c r="AL34" i="11" s="1"/>
  <c r="AK27" i="11"/>
  <c r="AJ27" i="11"/>
  <c r="AI27" i="11"/>
  <c r="AH27" i="11"/>
  <c r="AG27" i="11"/>
  <c r="AF27" i="11"/>
  <c r="AE27" i="11"/>
  <c r="AD27" i="11"/>
  <c r="AC27" i="11"/>
  <c r="AB27" i="11"/>
  <c r="AA27" i="11"/>
  <c r="Z27" i="11"/>
  <c r="Y27" i="11"/>
  <c r="X27" i="11"/>
  <c r="W27" i="11"/>
  <c r="V27" i="11"/>
  <c r="U27" i="11"/>
  <c r="T27" i="11"/>
  <c r="S27" i="11"/>
  <c r="R27" i="11"/>
  <c r="Q27" i="11"/>
  <c r="P27" i="11"/>
  <c r="O27" i="11"/>
  <c r="N27" i="11"/>
  <c r="N33" i="11" s="1"/>
  <c r="N34" i="11" s="1"/>
  <c r="M27" i="11"/>
  <c r="L27" i="11"/>
  <c r="K27" i="11"/>
  <c r="J27" i="11"/>
  <c r="H26" i="11"/>
  <c r="H25" i="11"/>
  <c r="AN24" i="11"/>
  <c r="AM24" i="11"/>
  <c r="AL24" i="11"/>
  <c r="AK24" i="11"/>
  <c r="AJ24" i="11"/>
  <c r="AI24" i="11"/>
  <c r="AH24" i="11"/>
  <c r="AG24" i="11"/>
  <c r="AF24" i="11"/>
  <c r="AE24" i="11"/>
  <c r="AD24" i="11"/>
  <c r="AC24" i="11"/>
  <c r="AB24" i="11"/>
  <c r="AA24" i="11"/>
  <c r="Z24" i="11"/>
  <c r="Y24" i="11"/>
  <c r="X24" i="11"/>
  <c r="W24" i="11"/>
  <c r="U24" i="11"/>
  <c r="T24" i="11"/>
  <c r="S24" i="11"/>
  <c r="R24" i="11"/>
  <c r="Q24" i="11"/>
  <c r="P24" i="11"/>
  <c r="O24" i="11"/>
  <c r="N24" i="11"/>
  <c r="M24" i="11"/>
  <c r="L24" i="11"/>
  <c r="K24" i="11"/>
  <c r="J24" i="11"/>
  <c r="H23" i="11"/>
  <c r="H22" i="11"/>
  <c r="AN21" i="11"/>
  <c r="AM21" i="11"/>
  <c r="AL21" i="11"/>
  <c r="AK21" i="11"/>
  <c r="AJ21" i="11"/>
  <c r="AI21" i="11"/>
  <c r="AH21" i="11"/>
  <c r="AG21" i="11"/>
  <c r="AF21" i="11"/>
  <c r="AE21" i="11"/>
  <c r="AD21" i="11"/>
  <c r="AC21" i="11"/>
  <c r="AB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N21" i="11"/>
  <c r="M21" i="11"/>
  <c r="L21" i="11"/>
  <c r="K21" i="11"/>
  <c r="J21" i="11"/>
  <c r="H20" i="11"/>
  <c r="H19" i="11"/>
  <c r="AN18" i="11"/>
  <c r="AM18" i="11"/>
  <c r="AK18" i="11"/>
  <c r="AI18" i="11"/>
  <c r="AH18" i="11"/>
  <c r="AH33" i="11" s="1"/>
  <c r="AH34" i="11" s="1"/>
  <c r="AG18" i="11"/>
  <c r="AG33" i="11" s="1"/>
  <c r="AG34" i="11" s="1"/>
  <c r="AF18" i="11"/>
  <c r="AE18" i="11"/>
  <c r="AE33" i="11" s="1"/>
  <c r="AE34" i="11" s="1"/>
  <c r="AD18" i="11"/>
  <c r="AD33" i="11" s="1"/>
  <c r="AD34" i="11" s="1"/>
  <c r="AC18" i="11"/>
  <c r="AB18" i="11"/>
  <c r="AB33" i="11" s="1"/>
  <c r="AB34" i="11" s="1"/>
  <c r="AA18" i="11"/>
  <c r="AA33" i="11" s="1"/>
  <c r="AA34" i="11" s="1"/>
  <c r="Y18" i="11"/>
  <c r="X18" i="11"/>
  <c r="X33" i="11" s="1"/>
  <c r="X34" i="11" s="1"/>
  <c r="W18" i="11"/>
  <c r="V18" i="11"/>
  <c r="U18" i="11"/>
  <c r="T18" i="11"/>
  <c r="S18" i="11"/>
  <c r="S33" i="11" s="1"/>
  <c r="S34" i="11" s="1"/>
  <c r="R18" i="11"/>
  <c r="R33" i="11" s="1"/>
  <c r="R34" i="11" s="1"/>
  <c r="Q18" i="11"/>
  <c r="P18" i="11"/>
  <c r="P33" i="11" s="1"/>
  <c r="P34" i="11" s="1"/>
  <c r="O18" i="11"/>
  <c r="O33" i="11" s="1"/>
  <c r="O34" i="11" s="1"/>
  <c r="N18" i="11"/>
  <c r="M18" i="11"/>
  <c r="J18" i="11"/>
  <c r="H10" i="11"/>
  <c r="AN43" i="12"/>
  <c r="AM43" i="12"/>
  <c r="AL43" i="12"/>
  <c r="AK43" i="12"/>
  <c r="AJ43" i="12"/>
  <c r="AI43" i="12"/>
  <c r="AH43" i="12"/>
  <c r="AG43" i="12"/>
  <c r="AF43" i="12"/>
  <c r="AE43" i="12"/>
  <c r="AD43" i="12"/>
  <c r="AC43" i="12"/>
  <c r="AB43" i="12"/>
  <c r="AA43" i="12"/>
  <c r="Z43" i="12"/>
  <c r="Y43" i="12"/>
  <c r="X43" i="12"/>
  <c r="W43" i="12"/>
  <c r="V43" i="12"/>
  <c r="U43" i="12"/>
  <c r="T43" i="12"/>
  <c r="S43" i="12"/>
  <c r="R43" i="12"/>
  <c r="Q43" i="12"/>
  <c r="P43" i="12"/>
  <c r="O43" i="12"/>
  <c r="N43" i="12"/>
  <c r="M43" i="12"/>
  <c r="L43" i="12"/>
  <c r="K43" i="12"/>
  <c r="J43" i="12"/>
  <c r="AN41" i="12"/>
  <c r="AM41" i="12"/>
  <c r="AM33" i="12" s="1"/>
  <c r="AM34" i="12" s="1"/>
  <c r="AL41" i="12"/>
  <c r="AK41" i="12"/>
  <c r="AJ41" i="12"/>
  <c r="AI41" i="12"/>
  <c r="AH41" i="12"/>
  <c r="AG41" i="12"/>
  <c r="AF41" i="12"/>
  <c r="AE41" i="12"/>
  <c r="AD41" i="12"/>
  <c r="AC41" i="12"/>
  <c r="AB41" i="12"/>
  <c r="AA41" i="12"/>
  <c r="Z41" i="12"/>
  <c r="Y41" i="12"/>
  <c r="X41" i="12"/>
  <c r="W41" i="12"/>
  <c r="V41" i="12"/>
  <c r="U41" i="12"/>
  <c r="T41" i="12"/>
  <c r="S41" i="12"/>
  <c r="R41" i="12"/>
  <c r="Q41" i="12"/>
  <c r="P41" i="12"/>
  <c r="O41" i="12"/>
  <c r="N41" i="12"/>
  <c r="M41" i="12"/>
  <c r="L41" i="12"/>
  <c r="K41" i="12"/>
  <c r="J41" i="12"/>
  <c r="AN39" i="12"/>
  <c r="AM39" i="12"/>
  <c r="AL39" i="12"/>
  <c r="AK39" i="12"/>
  <c r="AJ39" i="12"/>
  <c r="AI39" i="12"/>
  <c r="AH39" i="12"/>
  <c r="AG39" i="12"/>
  <c r="AF39" i="12"/>
  <c r="AE39" i="12"/>
  <c r="AD39" i="12"/>
  <c r="AC39" i="12"/>
  <c r="AB39" i="12"/>
  <c r="AA39" i="12"/>
  <c r="Z39" i="12"/>
  <c r="Y39" i="12"/>
  <c r="X39" i="12"/>
  <c r="W39" i="12"/>
  <c r="V39" i="12"/>
  <c r="V24" i="12" s="1"/>
  <c r="U39" i="12"/>
  <c r="T39" i="12"/>
  <c r="S39" i="12"/>
  <c r="R39" i="12"/>
  <c r="Q39" i="12"/>
  <c r="P39" i="12"/>
  <c r="O39" i="12"/>
  <c r="N39" i="12"/>
  <c r="M39" i="12"/>
  <c r="L39" i="12"/>
  <c r="K39" i="12"/>
  <c r="J39" i="12"/>
  <c r="AN37" i="12"/>
  <c r="AM37" i="12"/>
  <c r="AL37" i="12"/>
  <c r="AK37" i="12"/>
  <c r="AJ37" i="12"/>
  <c r="AI37" i="12"/>
  <c r="AH37" i="12"/>
  <c r="AG37" i="12"/>
  <c r="AF37" i="12"/>
  <c r="AE37" i="12"/>
  <c r="AD37" i="12"/>
  <c r="AC37" i="12"/>
  <c r="AB37" i="12"/>
  <c r="AA37" i="12"/>
  <c r="Z37" i="12"/>
  <c r="Y37" i="12"/>
  <c r="X37" i="12"/>
  <c r="W37" i="12"/>
  <c r="V37" i="12"/>
  <c r="U37" i="12"/>
  <c r="T37" i="12"/>
  <c r="S37" i="12"/>
  <c r="R37" i="12"/>
  <c r="Q37" i="12"/>
  <c r="P37" i="12"/>
  <c r="O37" i="12"/>
  <c r="N37" i="12"/>
  <c r="M37" i="12"/>
  <c r="L37" i="12"/>
  <c r="K37" i="12"/>
  <c r="J37" i="12"/>
  <c r="AN35" i="12"/>
  <c r="AM35" i="12"/>
  <c r="AL35" i="12"/>
  <c r="AL18" i="12" s="1"/>
  <c r="AK35" i="12"/>
  <c r="AJ35" i="12"/>
  <c r="AJ18" i="12" s="1"/>
  <c r="AJ33" i="12" s="1"/>
  <c r="AJ34" i="12" s="1"/>
  <c r="AI35" i="12"/>
  <c r="AH35" i="12"/>
  <c r="AG35" i="12"/>
  <c r="AF35" i="12"/>
  <c r="AE35" i="12"/>
  <c r="AD35" i="12"/>
  <c r="AC35" i="12"/>
  <c r="AB35" i="12"/>
  <c r="AA35" i="12"/>
  <c r="Z35" i="12"/>
  <c r="Z18" i="12" s="1"/>
  <c r="Z33" i="12" s="1"/>
  <c r="Z34" i="12" s="1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L18" i="12" s="1"/>
  <c r="L33" i="12" s="1"/>
  <c r="L34" i="12" s="1"/>
  <c r="K35" i="12"/>
  <c r="K18" i="12" s="1"/>
  <c r="J35" i="12"/>
  <c r="AK33" i="12"/>
  <c r="AK34" i="12" s="1"/>
  <c r="M33" i="12"/>
  <c r="M34" i="12" s="1"/>
  <c r="AN30" i="12"/>
  <c r="AM30" i="12"/>
  <c r="AL30" i="12"/>
  <c r="AK30" i="12"/>
  <c r="AJ30" i="12"/>
  <c r="AI30" i="12"/>
  <c r="AH30" i="12"/>
  <c r="AG30" i="12"/>
  <c r="AF30" i="12"/>
  <c r="AE30" i="12"/>
  <c r="AD30" i="12"/>
  <c r="AC30" i="12"/>
  <c r="AB30" i="12"/>
  <c r="AA30" i="12"/>
  <c r="Z30" i="12"/>
  <c r="Y30" i="12"/>
  <c r="X30" i="12"/>
  <c r="W30" i="12"/>
  <c r="V30" i="12"/>
  <c r="U30" i="12"/>
  <c r="T30" i="12"/>
  <c r="S30" i="12"/>
  <c r="R30" i="12"/>
  <c r="Q30" i="12"/>
  <c r="P30" i="12"/>
  <c r="O30" i="12"/>
  <c r="N30" i="12"/>
  <c r="M30" i="12"/>
  <c r="L30" i="12"/>
  <c r="K30" i="12"/>
  <c r="J30" i="12"/>
  <c r="H29" i="12"/>
  <c r="H28" i="12"/>
  <c r="AN27" i="12"/>
  <c r="AM27" i="12"/>
  <c r="AL27" i="12"/>
  <c r="AL33" i="12" s="1"/>
  <c r="AL34" i="12" s="1"/>
  <c r="AK27" i="12"/>
  <c r="AJ27" i="12"/>
  <c r="AI27" i="12"/>
  <c r="AH27" i="12"/>
  <c r="AG27" i="12"/>
  <c r="AF27" i="12"/>
  <c r="AE27" i="12"/>
  <c r="AD27" i="12"/>
  <c r="AC27" i="12"/>
  <c r="AB27" i="12"/>
  <c r="AA27" i="12"/>
  <c r="Z27" i="12"/>
  <c r="Y27" i="12"/>
  <c r="Y33" i="12" s="1"/>
  <c r="Y34" i="12" s="1"/>
  <c r="X27" i="12"/>
  <c r="W27" i="12"/>
  <c r="V27" i="12"/>
  <c r="U27" i="12"/>
  <c r="T27" i="12"/>
  <c r="S27" i="12"/>
  <c r="R27" i="12"/>
  <c r="Q27" i="12"/>
  <c r="P27" i="12"/>
  <c r="O27" i="12"/>
  <c r="N27" i="12"/>
  <c r="N33" i="12" s="1"/>
  <c r="N34" i="12" s="1"/>
  <c r="M27" i="12"/>
  <c r="L27" i="12"/>
  <c r="K27" i="12"/>
  <c r="J27" i="12"/>
  <c r="H26" i="12"/>
  <c r="H25" i="12"/>
  <c r="AN24" i="12"/>
  <c r="AM24" i="12"/>
  <c r="AL24" i="12"/>
  <c r="AK24" i="12"/>
  <c r="AJ24" i="12"/>
  <c r="AI24" i="12"/>
  <c r="AH24" i="12"/>
  <c r="AG24" i="12"/>
  <c r="AF24" i="12"/>
  <c r="AE24" i="12"/>
  <c r="AD24" i="12"/>
  <c r="AC24" i="12"/>
  <c r="AB24" i="12"/>
  <c r="AA24" i="12"/>
  <c r="Z24" i="12"/>
  <c r="Y24" i="12"/>
  <c r="X24" i="12"/>
  <c r="W24" i="12"/>
  <c r="U24" i="12"/>
  <c r="T24" i="12"/>
  <c r="S24" i="12"/>
  <c r="R24" i="12"/>
  <c r="Q24" i="12"/>
  <c r="P24" i="12"/>
  <c r="O24" i="12"/>
  <c r="N24" i="12"/>
  <c r="M24" i="12"/>
  <c r="L24" i="12"/>
  <c r="K24" i="12"/>
  <c r="J24" i="12"/>
  <c r="H23" i="12"/>
  <c r="H22" i="12"/>
  <c r="AN21" i="12"/>
  <c r="AM21" i="12"/>
  <c r="AL21" i="12"/>
  <c r="AK21" i="12"/>
  <c r="AJ21" i="12"/>
  <c r="AI21" i="12"/>
  <c r="AH21" i="12"/>
  <c r="AG21" i="12"/>
  <c r="AF21" i="12"/>
  <c r="AE21" i="12"/>
  <c r="AD21" i="12"/>
  <c r="AC21" i="12"/>
  <c r="AB21" i="12"/>
  <c r="AA21" i="12"/>
  <c r="Z21" i="12"/>
  <c r="Y21" i="12"/>
  <c r="X21" i="12"/>
  <c r="W21" i="12"/>
  <c r="V21" i="12"/>
  <c r="U21" i="12"/>
  <c r="T21" i="12"/>
  <c r="S21" i="12"/>
  <c r="R21" i="12"/>
  <c r="Q21" i="12"/>
  <c r="P21" i="12"/>
  <c r="O21" i="12"/>
  <c r="N21" i="12"/>
  <c r="M21" i="12"/>
  <c r="L21" i="12"/>
  <c r="K21" i="12"/>
  <c r="J21" i="12"/>
  <c r="H20" i="12"/>
  <c r="H19" i="12"/>
  <c r="AN18" i="12"/>
  <c r="AM18" i="12"/>
  <c r="AK18" i="12"/>
  <c r="AI18" i="12"/>
  <c r="AH18" i="12"/>
  <c r="AH33" i="12" s="1"/>
  <c r="AH34" i="12" s="1"/>
  <c r="AG18" i="12"/>
  <c r="AG33" i="12" s="1"/>
  <c r="AG34" i="12" s="1"/>
  <c r="AF18" i="12"/>
  <c r="AE18" i="12"/>
  <c r="AE33" i="12" s="1"/>
  <c r="AE34" i="12" s="1"/>
  <c r="AD18" i="12"/>
  <c r="AD33" i="12" s="1"/>
  <c r="AD34" i="12" s="1"/>
  <c r="AC18" i="12"/>
  <c r="AB18" i="12"/>
  <c r="AB33" i="12" s="1"/>
  <c r="AB34" i="12" s="1"/>
  <c r="AA18" i="12"/>
  <c r="AA33" i="12" s="1"/>
  <c r="AA34" i="12" s="1"/>
  <c r="Y18" i="12"/>
  <c r="X18" i="12"/>
  <c r="X33" i="12" s="1"/>
  <c r="X34" i="12" s="1"/>
  <c r="W18" i="12"/>
  <c r="V18" i="12"/>
  <c r="U18" i="12"/>
  <c r="T18" i="12"/>
  <c r="S18" i="12"/>
  <c r="S33" i="12" s="1"/>
  <c r="S34" i="12" s="1"/>
  <c r="R18" i="12"/>
  <c r="R33" i="12" s="1"/>
  <c r="R34" i="12" s="1"/>
  <c r="Q18" i="12"/>
  <c r="P18" i="12"/>
  <c r="P33" i="12" s="1"/>
  <c r="P34" i="12" s="1"/>
  <c r="O18" i="12"/>
  <c r="O33" i="12" s="1"/>
  <c r="O34" i="12" s="1"/>
  <c r="N18" i="12"/>
  <c r="M18" i="12"/>
  <c r="J18" i="12"/>
  <c r="H10" i="12"/>
  <c r="AN43" i="16"/>
  <c r="AM43" i="16"/>
  <c r="AL43" i="16"/>
  <c r="AK43" i="16"/>
  <c r="AJ43" i="16"/>
  <c r="AI43" i="16"/>
  <c r="AH43" i="16"/>
  <c r="AG43" i="16"/>
  <c r="AF43" i="16"/>
  <c r="AE43" i="16"/>
  <c r="AD43" i="16"/>
  <c r="AC43" i="16"/>
  <c r="AB43" i="16"/>
  <c r="AA43" i="16"/>
  <c r="Z43" i="16"/>
  <c r="Y43" i="16"/>
  <c r="X43" i="16"/>
  <c r="W43" i="16"/>
  <c r="V43" i="16"/>
  <c r="U43" i="16"/>
  <c r="T43" i="16"/>
  <c r="S43" i="16"/>
  <c r="R43" i="16"/>
  <c r="Q43" i="16"/>
  <c r="P43" i="16"/>
  <c r="O43" i="16"/>
  <c r="N43" i="16"/>
  <c r="M43" i="16"/>
  <c r="L43" i="16"/>
  <c r="K43" i="16"/>
  <c r="J43" i="16"/>
  <c r="AN41" i="16"/>
  <c r="AM41" i="16"/>
  <c r="AL41" i="16"/>
  <c r="AK41" i="16"/>
  <c r="AJ41" i="16"/>
  <c r="AI41" i="16"/>
  <c r="AH41" i="16"/>
  <c r="AG41" i="16"/>
  <c r="AF41" i="16"/>
  <c r="AE41" i="16"/>
  <c r="AD41" i="16"/>
  <c r="AC41" i="16"/>
  <c r="AB41" i="16"/>
  <c r="AA41" i="16"/>
  <c r="Z41" i="16"/>
  <c r="Y41" i="16"/>
  <c r="X41" i="16"/>
  <c r="W41" i="16"/>
  <c r="V41" i="16"/>
  <c r="U41" i="16"/>
  <c r="T41" i="16"/>
  <c r="S41" i="16"/>
  <c r="R41" i="16"/>
  <c r="Q41" i="16"/>
  <c r="P41" i="16"/>
  <c r="O41" i="16"/>
  <c r="N41" i="16"/>
  <c r="M41" i="16"/>
  <c r="L41" i="16"/>
  <c r="K41" i="16"/>
  <c r="J41" i="16"/>
  <c r="AN39" i="16"/>
  <c r="AM39" i="16"/>
  <c r="AL39" i="16"/>
  <c r="AK39" i="16"/>
  <c r="AJ39" i="16"/>
  <c r="AI39" i="16"/>
  <c r="AH39" i="16"/>
  <c r="AG39" i="16"/>
  <c r="AF39" i="16"/>
  <c r="AE39" i="16"/>
  <c r="AD39" i="16"/>
  <c r="AC39" i="16"/>
  <c r="AB39" i="16"/>
  <c r="AA39" i="16"/>
  <c r="Z39" i="16"/>
  <c r="Y39" i="16"/>
  <c r="X39" i="16"/>
  <c r="W39" i="16"/>
  <c r="V39" i="16"/>
  <c r="U39" i="16"/>
  <c r="T39" i="16"/>
  <c r="S39" i="16"/>
  <c r="R39" i="16"/>
  <c r="Q39" i="16"/>
  <c r="P39" i="16"/>
  <c r="O39" i="16"/>
  <c r="N39" i="16"/>
  <c r="M39" i="16"/>
  <c r="L39" i="16"/>
  <c r="K39" i="16"/>
  <c r="J39" i="16"/>
  <c r="AN37" i="16"/>
  <c r="AM37" i="16"/>
  <c r="AL37" i="16"/>
  <c r="AK37" i="16"/>
  <c r="AJ37" i="16"/>
  <c r="AI37" i="16"/>
  <c r="AH37" i="16"/>
  <c r="AG37" i="16"/>
  <c r="AF37" i="16"/>
  <c r="AE37" i="16"/>
  <c r="AD37" i="16"/>
  <c r="AC37" i="16"/>
  <c r="AB37" i="16"/>
  <c r="AA37" i="16"/>
  <c r="Z37" i="16"/>
  <c r="Y37" i="16"/>
  <c r="X37" i="16"/>
  <c r="W37" i="16"/>
  <c r="V37" i="16"/>
  <c r="U37" i="16"/>
  <c r="T37" i="16"/>
  <c r="S37" i="16"/>
  <c r="R37" i="16"/>
  <c r="Q37" i="16"/>
  <c r="P37" i="16"/>
  <c r="O37" i="16"/>
  <c r="N37" i="16"/>
  <c r="M37" i="16"/>
  <c r="L37" i="16"/>
  <c r="K37" i="16"/>
  <c r="J37" i="16"/>
  <c r="AN35" i="16"/>
  <c r="AM35" i="16"/>
  <c r="AL35" i="16"/>
  <c r="AL18" i="16" s="1"/>
  <c r="AL33" i="16" s="1"/>
  <c r="AL34" i="16" s="1"/>
  <c r="AK35" i="16"/>
  <c r="AJ35" i="16"/>
  <c r="AJ18" i="16" s="1"/>
  <c r="AI35" i="16"/>
  <c r="AH35" i="16"/>
  <c r="AG35" i="16"/>
  <c r="AF35" i="16"/>
  <c r="AE35" i="16"/>
  <c r="AD35" i="16"/>
  <c r="AC35" i="16"/>
  <c r="AB35" i="16"/>
  <c r="AA35" i="16"/>
  <c r="Z35" i="16"/>
  <c r="Z18" i="16" s="1"/>
  <c r="Z33" i="16" s="1"/>
  <c r="Z34" i="16" s="1"/>
  <c r="Y35" i="16"/>
  <c r="X35" i="16"/>
  <c r="W35" i="16"/>
  <c r="V35" i="16"/>
  <c r="U35" i="16"/>
  <c r="T35" i="16"/>
  <c r="S35" i="16"/>
  <c r="R35" i="16"/>
  <c r="Q35" i="16"/>
  <c r="P35" i="16"/>
  <c r="O35" i="16"/>
  <c r="N35" i="16"/>
  <c r="M35" i="16"/>
  <c r="L35" i="16"/>
  <c r="L18" i="16" s="1"/>
  <c r="K35" i="16"/>
  <c r="K18" i="16" s="1"/>
  <c r="J35" i="16"/>
  <c r="AC33" i="16"/>
  <c r="AC34" i="16" s="1"/>
  <c r="AB33" i="16"/>
  <c r="AB34" i="16" s="1"/>
  <c r="AA33" i="16"/>
  <c r="AA34" i="16" s="1"/>
  <c r="Y33" i="16"/>
  <c r="Y34" i="16" s="1"/>
  <c r="Q33" i="16"/>
  <c r="Q34" i="16" s="1"/>
  <c r="P33" i="16"/>
  <c r="P34" i="16" s="1"/>
  <c r="AN30" i="16"/>
  <c r="AM30" i="16"/>
  <c r="AL30" i="16"/>
  <c r="AK30" i="16"/>
  <c r="AJ30" i="16"/>
  <c r="AI30" i="16"/>
  <c r="AH30" i="16"/>
  <c r="AG30" i="16"/>
  <c r="AF30" i="16"/>
  <c r="AE30" i="16"/>
  <c r="AD30" i="16"/>
  <c r="AC30" i="16"/>
  <c r="AB30" i="16"/>
  <c r="AA30" i="16"/>
  <c r="Z30" i="16"/>
  <c r="Y30" i="16"/>
  <c r="X30" i="16"/>
  <c r="W30" i="16"/>
  <c r="V30" i="16"/>
  <c r="U30" i="16"/>
  <c r="T30" i="16"/>
  <c r="S30" i="16"/>
  <c r="R30" i="16"/>
  <c r="Q30" i="16"/>
  <c r="P30" i="16"/>
  <c r="O30" i="16"/>
  <c r="N30" i="16"/>
  <c r="M30" i="16"/>
  <c r="L30" i="16"/>
  <c r="K30" i="16"/>
  <c r="J30" i="16"/>
  <c r="H29" i="16"/>
  <c r="H28" i="16"/>
  <c r="AN27" i="16"/>
  <c r="AM27" i="16"/>
  <c r="AL27" i="16"/>
  <c r="AK27" i="16"/>
  <c r="AK33" i="16" s="1"/>
  <c r="AK34" i="16" s="1"/>
  <c r="AJ27" i="16"/>
  <c r="AI27" i="16"/>
  <c r="AH27" i="16"/>
  <c r="AG27" i="16"/>
  <c r="AF27" i="16"/>
  <c r="AE27" i="16"/>
  <c r="AD27" i="16"/>
  <c r="AC27" i="16"/>
  <c r="AB27" i="16"/>
  <c r="AA27" i="16"/>
  <c r="Z27" i="16"/>
  <c r="Y27" i="16"/>
  <c r="X27" i="16"/>
  <c r="W27" i="16"/>
  <c r="V27" i="16"/>
  <c r="U27" i="16"/>
  <c r="T27" i="16"/>
  <c r="S27" i="16"/>
  <c r="R27" i="16"/>
  <c r="Q27" i="16"/>
  <c r="P27" i="16"/>
  <c r="O27" i="16"/>
  <c r="N27" i="16"/>
  <c r="N33" i="16" s="1"/>
  <c r="N34" i="16" s="1"/>
  <c r="M27" i="16"/>
  <c r="L27" i="16"/>
  <c r="K27" i="16"/>
  <c r="J27" i="16"/>
  <c r="H26" i="16"/>
  <c r="H25" i="16"/>
  <c r="AN24" i="16"/>
  <c r="AM24" i="16"/>
  <c r="AL24" i="16"/>
  <c r="AK24" i="16"/>
  <c r="AJ24" i="16"/>
  <c r="AI24" i="16"/>
  <c r="AH24" i="16"/>
  <c r="AG24" i="16"/>
  <c r="AF24" i="16"/>
  <c r="AE24" i="16"/>
  <c r="AD24" i="16"/>
  <c r="AC24" i="16"/>
  <c r="AB24" i="16"/>
  <c r="AA24" i="16"/>
  <c r="Z24" i="16"/>
  <c r="Y24" i="16"/>
  <c r="X24" i="16"/>
  <c r="W24" i="16"/>
  <c r="V24" i="16"/>
  <c r="U24" i="16"/>
  <c r="T24" i="16"/>
  <c r="S24" i="16"/>
  <c r="R24" i="16"/>
  <c r="Q24" i="16"/>
  <c r="P24" i="16"/>
  <c r="O24" i="16"/>
  <c r="N24" i="16"/>
  <c r="M24" i="16"/>
  <c r="M33" i="16" s="1"/>
  <c r="M34" i="16" s="1"/>
  <c r="L24" i="16"/>
  <c r="K24" i="16"/>
  <c r="J24" i="16"/>
  <c r="H23" i="16"/>
  <c r="H22" i="16"/>
  <c r="AN21" i="16"/>
  <c r="AM21" i="16"/>
  <c r="AL21" i="16"/>
  <c r="AK21" i="16"/>
  <c r="AJ21" i="16"/>
  <c r="AI21" i="16"/>
  <c r="AH21" i="16"/>
  <c r="AG21" i="16"/>
  <c r="AF21" i="16"/>
  <c r="AE21" i="16"/>
  <c r="AD21" i="16"/>
  <c r="AC21" i="16"/>
  <c r="AB21" i="16"/>
  <c r="AA21" i="16"/>
  <c r="Z21" i="16"/>
  <c r="Y21" i="16"/>
  <c r="X21" i="16"/>
  <c r="W21" i="16"/>
  <c r="V21" i="16"/>
  <c r="U21" i="16"/>
  <c r="T21" i="16"/>
  <c r="S21" i="16"/>
  <c r="R21" i="16"/>
  <c r="Q21" i="16"/>
  <c r="P21" i="16"/>
  <c r="O21" i="16"/>
  <c r="N21" i="16"/>
  <c r="M21" i="16"/>
  <c r="L21" i="16"/>
  <c r="K21" i="16"/>
  <c r="J21" i="16"/>
  <c r="H20" i="16"/>
  <c r="H19" i="16"/>
  <c r="AN18" i="16"/>
  <c r="AN33" i="16" s="1"/>
  <c r="AN34" i="16" s="1"/>
  <c r="AM18" i="16"/>
  <c r="AM33" i="16" s="1"/>
  <c r="AM34" i="16" s="1"/>
  <c r="AK18" i="16"/>
  <c r="AI18" i="16"/>
  <c r="AI33" i="16" s="1"/>
  <c r="AI34" i="16" s="1"/>
  <c r="AH18" i="16"/>
  <c r="AH33" i="16" s="1"/>
  <c r="AH34" i="16" s="1"/>
  <c r="AG18" i="16"/>
  <c r="AG33" i="16" s="1"/>
  <c r="AG34" i="16" s="1"/>
  <c r="AF18" i="16"/>
  <c r="AF33" i="16" s="1"/>
  <c r="AF34" i="16" s="1"/>
  <c r="AE18" i="16"/>
  <c r="AE33" i="16" s="1"/>
  <c r="AE34" i="16" s="1"/>
  <c r="AD18" i="16"/>
  <c r="AC18" i="16"/>
  <c r="AB18" i="16"/>
  <c r="AA18" i="16"/>
  <c r="Y18" i="16"/>
  <c r="X18" i="16"/>
  <c r="X33" i="16" s="1"/>
  <c r="X34" i="16" s="1"/>
  <c r="W18" i="16"/>
  <c r="W33" i="16" s="1"/>
  <c r="W34" i="16" s="1"/>
  <c r="V18" i="16"/>
  <c r="U18" i="16"/>
  <c r="T18" i="16"/>
  <c r="T33" i="16" s="1"/>
  <c r="T34" i="16" s="1"/>
  <c r="S18" i="16"/>
  <c r="S33" i="16" s="1"/>
  <c r="S34" i="16" s="1"/>
  <c r="R18" i="16"/>
  <c r="R33" i="16" s="1"/>
  <c r="R34" i="16" s="1"/>
  <c r="Q18" i="16"/>
  <c r="P18" i="16"/>
  <c r="O18" i="16"/>
  <c r="O33" i="16" s="1"/>
  <c r="O34" i="16" s="1"/>
  <c r="N18" i="16"/>
  <c r="M18" i="16"/>
  <c r="J18" i="16"/>
  <c r="J10" i="16" a="1"/>
  <c r="J10" i="16" s="1"/>
  <c r="H10" i="16"/>
  <c r="AN43" i="15"/>
  <c r="AM43" i="15"/>
  <c r="AL43" i="15"/>
  <c r="AK43" i="15"/>
  <c r="AJ43" i="15"/>
  <c r="AI43" i="15"/>
  <c r="AH43" i="15"/>
  <c r="AG43" i="15"/>
  <c r="AF43" i="15"/>
  <c r="AE43" i="15"/>
  <c r="AD43" i="15"/>
  <c r="AC43" i="15"/>
  <c r="AB43" i="15"/>
  <c r="AA43" i="15"/>
  <c r="Z43" i="15"/>
  <c r="Y43" i="15"/>
  <c r="X43" i="15"/>
  <c r="W43" i="15"/>
  <c r="V43" i="15"/>
  <c r="U43" i="15"/>
  <c r="T43" i="15"/>
  <c r="S43" i="15"/>
  <c r="R43" i="15"/>
  <c r="Q43" i="15"/>
  <c r="P43" i="15"/>
  <c r="O43" i="15"/>
  <c r="N43" i="15"/>
  <c r="M43" i="15"/>
  <c r="L43" i="15"/>
  <c r="K43" i="15"/>
  <c r="J43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AN39" i="15"/>
  <c r="AM39" i="15"/>
  <c r="AL39" i="15"/>
  <c r="AK39" i="15"/>
  <c r="AJ39" i="15"/>
  <c r="AI39" i="15"/>
  <c r="AH39" i="15"/>
  <c r="AG39" i="15"/>
  <c r="AF39" i="15"/>
  <c r="AE39" i="15"/>
  <c r="AD39" i="15"/>
  <c r="AC39" i="15"/>
  <c r="AB39" i="15"/>
  <c r="AA39" i="15"/>
  <c r="Z39" i="15"/>
  <c r="Y39" i="15"/>
  <c r="X39" i="15"/>
  <c r="W39" i="15"/>
  <c r="V39" i="15"/>
  <c r="U39" i="15"/>
  <c r="T39" i="15"/>
  <c r="S39" i="15"/>
  <c r="R39" i="15"/>
  <c r="Q39" i="15"/>
  <c r="P39" i="15"/>
  <c r="O39" i="15"/>
  <c r="N39" i="15"/>
  <c r="M39" i="15"/>
  <c r="L39" i="15"/>
  <c r="K39" i="15"/>
  <c r="J39" i="15"/>
  <c r="AN37" i="15"/>
  <c r="AM37" i="15"/>
  <c r="AL37" i="15"/>
  <c r="AK37" i="15"/>
  <c r="AJ37" i="15"/>
  <c r="AI37" i="15"/>
  <c r="AH37" i="15"/>
  <c r="AG37" i="15"/>
  <c r="AF37" i="15"/>
  <c r="AE37" i="15"/>
  <c r="AD37" i="15"/>
  <c r="AC37" i="15"/>
  <c r="AB37" i="15"/>
  <c r="AA37" i="15"/>
  <c r="Z37" i="15"/>
  <c r="Y37" i="15"/>
  <c r="X37" i="15"/>
  <c r="W37" i="15"/>
  <c r="V37" i="15"/>
  <c r="V21" i="15" s="1"/>
  <c r="U37" i="15"/>
  <c r="T37" i="15"/>
  <c r="S37" i="15"/>
  <c r="R37" i="15"/>
  <c r="Q37" i="15"/>
  <c r="P37" i="15"/>
  <c r="O37" i="15"/>
  <c r="N37" i="15"/>
  <c r="M37" i="15"/>
  <c r="L37" i="15"/>
  <c r="K37" i="15"/>
  <c r="K21" i="15" s="1"/>
  <c r="J37" i="15"/>
  <c r="AN35" i="15"/>
  <c r="AM35" i="15"/>
  <c r="AL35" i="15"/>
  <c r="AL18" i="15" s="1"/>
  <c r="AK35" i="15"/>
  <c r="AJ35" i="15"/>
  <c r="AJ18" i="15" s="1"/>
  <c r="AI35" i="15"/>
  <c r="AH35" i="15"/>
  <c r="AG35" i="15"/>
  <c r="AF35" i="15"/>
  <c r="AE35" i="15"/>
  <c r="AD35" i="15"/>
  <c r="AC35" i="15"/>
  <c r="AB35" i="15"/>
  <c r="AA35" i="15"/>
  <c r="Z35" i="15"/>
  <c r="Z18" i="15" s="1"/>
  <c r="Z33" i="15" s="1"/>
  <c r="Z34" i="15" s="1"/>
  <c r="Y35" i="15"/>
  <c r="X35" i="15"/>
  <c r="W35" i="15"/>
  <c r="V35" i="15"/>
  <c r="U35" i="15"/>
  <c r="T35" i="15"/>
  <c r="S35" i="15"/>
  <c r="R35" i="15"/>
  <c r="Q35" i="15"/>
  <c r="P35" i="15"/>
  <c r="O35" i="15"/>
  <c r="N35" i="15"/>
  <c r="M35" i="15"/>
  <c r="L35" i="15"/>
  <c r="L18" i="15" s="1"/>
  <c r="K35" i="15"/>
  <c r="K18" i="15" s="1"/>
  <c r="J35" i="15"/>
  <c r="M34" i="15"/>
  <c r="AC33" i="15"/>
  <c r="AC34" i="15" s="1"/>
  <c r="AB33" i="15"/>
  <c r="AB34" i="15" s="1"/>
  <c r="N33" i="15"/>
  <c r="N34" i="15" s="1"/>
  <c r="M33" i="15"/>
  <c r="X32" i="15"/>
  <c r="AN30" i="15"/>
  <c r="AM30" i="15"/>
  <c r="AL30" i="15"/>
  <c r="AK30" i="15"/>
  <c r="AJ30" i="15"/>
  <c r="AI30" i="15"/>
  <c r="AH30" i="15"/>
  <c r="AG30" i="15"/>
  <c r="AF30" i="15"/>
  <c r="AE30" i="15"/>
  <c r="AD30" i="15"/>
  <c r="AC30" i="15"/>
  <c r="AB30" i="15"/>
  <c r="AA30" i="15"/>
  <c r="Z30" i="15"/>
  <c r="Y30" i="15"/>
  <c r="X30" i="15"/>
  <c r="W30" i="15"/>
  <c r="V30" i="15"/>
  <c r="U30" i="15"/>
  <c r="T30" i="15"/>
  <c r="S30" i="15"/>
  <c r="R30" i="15"/>
  <c r="Q30" i="15"/>
  <c r="Q33" i="15" s="1"/>
  <c r="Q34" i="15" s="1"/>
  <c r="P30" i="15"/>
  <c r="P33" i="15" s="1"/>
  <c r="P34" i="15" s="1"/>
  <c r="O30" i="15"/>
  <c r="O33" i="15" s="1"/>
  <c r="O34" i="15" s="1"/>
  <c r="N30" i="15"/>
  <c r="M30" i="15"/>
  <c r="L30" i="15"/>
  <c r="K30" i="15"/>
  <c r="J30" i="15"/>
  <c r="H29" i="15"/>
  <c r="H28" i="15"/>
  <c r="AN27" i="15"/>
  <c r="AM27" i="15"/>
  <c r="AL27" i="15"/>
  <c r="AK27" i="15"/>
  <c r="AJ27" i="15"/>
  <c r="AI27" i="15"/>
  <c r="AH27" i="15"/>
  <c r="AG27" i="15"/>
  <c r="AF27" i="15"/>
  <c r="AE27" i="15"/>
  <c r="AD27" i="15"/>
  <c r="AC27" i="15"/>
  <c r="AB27" i="15"/>
  <c r="AA27" i="15"/>
  <c r="Z27" i="15"/>
  <c r="Y27" i="15"/>
  <c r="X27" i="15"/>
  <c r="W27" i="15"/>
  <c r="V27" i="15"/>
  <c r="U27" i="15"/>
  <c r="T27" i="15"/>
  <c r="S27" i="15"/>
  <c r="R27" i="15"/>
  <c r="Q27" i="15"/>
  <c r="P27" i="15"/>
  <c r="O27" i="15"/>
  <c r="N27" i="15"/>
  <c r="M27" i="15"/>
  <c r="L27" i="15"/>
  <c r="K27" i="15"/>
  <c r="J27" i="15"/>
  <c r="H26" i="15"/>
  <c r="H25" i="15"/>
  <c r="AN24" i="15"/>
  <c r="AM24" i="15"/>
  <c r="AL24" i="15"/>
  <c r="AL33" i="15" s="1"/>
  <c r="AL34" i="15" s="1"/>
  <c r="AK24" i="15"/>
  <c r="AK33" i="15" s="1"/>
  <c r="AK34" i="15" s="1"/>
  <c r="AJ24" i="15"/>
  <c r="AI24" i="15"/>
  <c r="AH24" i="15"/>
  <c r="AG24" i="15"/>
  <c r="AF24" i="15"/>
  <c r="AE24" i="15"/>
  <c r="AD24" i="15"/>
  <c r="AC24" i="15"/>
  <c r="AB24" i="15"/>
  <c r="AA24" i="15"/>
  <c r="Z24" i="15"/>
  <c r="Y24" i="15"/>
  <c r="X24" i="15"/>
  <c r="W24" i="15"/>
  <c r="V24" i="15"/>
  <c r="U24" i="15"/>
  <c r="T24" i="15"/>
  <c r="S24" i="15"/>
  <c r="R24" i="15"/>
  <c r="Q24" i="15"/>
  <c r="P24" i="15"/>
  <c r="O24" i="15"/>
  <c r="N24" i="15"/>
  <c r="M24" i="15"/>
  <c r="L24" i="15"/>
  <c r="K24" i="15"/>
  <c r="J24" i="15"/>
  <c r="H23" i="15"/>
  <c r="H22" i="15"/>
  <c r="AN21" i="15"/>
  <c r="AM21" i="15"/>
  <c r="AL21" i="15"/>
  <c r="AK21" i="15"/>
  <c r="AJ21" i="15"/>
  <c r="AI21" i="15"/>
  <c r="AH21" i="15"/>
  <c r="AG21" i="15"/>
  <c r="AF21" i="15"/>
  <c r="AF33" i="15" s="1"/>
  <c r="AF34" i="15" s="1"/>
  <c r="AE21" i="15"/>
  <c r="AE33" i="15" s="1"/>
  <c r="AE34" i="15" s="1"/>
  <c r="AD21" i="15"/>
  <c r="AD33" i="15" s="1"/>
  <c r="AD34" i="15" s="1"/>
  <c r="AC21" i="15"/>
  <c r="AB21" i="15"/>
  <c r="AA21" i="15"/>
  <c r="Z21" i="15"/>
  <c r="Y21" i="15"/>
  <c r="Y33" i="15" s="1"/>
  <c r="Y34" i="15" s="1"/>
  <c r="X21" i="15"/>
  <c r="W21" i="15"/>
  <c r="U21" i="15"/>
  <c r="T21" i="15"/>
  <c r="T33" i="15" s="1"/>
  <c r="T34" i="15" s="1"/>
  <c r="S21" i="15"/>
  <c r="S33" i="15" s="1"/>
  <c r="S34" i="15" s="1"/>
  <c r="R21" i="15"/>
  <c r="R33" i="15" s="1"/>
  <c r="R34" i="15" s="1"/>
  <c r="Q21" i="15"/>
  <c r="P21" i="15"/>
  <c r="O21" i="15"/>
  <c r="N21" i="15"/>
  <c r="M21" i="15"/>
  <c r="L21" i="15"/>
  <c r="J21" i="15"/>
  <c r="H20" i="15"/>
  <c r="H19" i="15"/>
  <c r="AN18" i="15"/>
  <c r="AN33" i="15" s="1"/>
  <c r="AN34" i="15" s="1"/>
  <c r="AM18" i="15"/>
  <c r="AM33" i="15" s="1"/>
  <c r="AM34" i="15" s="1"/>
  <c r="AK18" i="15"/>
  <c r="AI18" i="15"/>
  <c r="AH18" i="15"/>
  <c r="AG18" i="15"/>
  <c r="AF18" i="15"/>
  <c r="AE18" i="15"/>
  <c r="AD18" i="15"/>
  <c r="AC18" i="15"/>
  <c r="AB18" i="15"/>
  <c r="AA18" i="15"/>
  <c r="AA33" i="15" s="1"/>
  <c r="AA34" i="15" s="1"/>
  <c r="Y18" i="15"/>
  <c r="X18" i="15"/>
  <c r="X33" i="15" s="1"/>
  <c r="X34" i="15" s="1"/>
  <c r="W18" i="15"/>
  <c r="W33" i="15" s="1"/>
  <c r="W34" i="15" s="1"/>
  <c r="V18" i="15"/>
  <c r="U18" i="15"/>
  <c r="T18" i="15"/>
  <c r="S18" i="15"/>
  <c r="R18" i="15"/>
  <c r="Q18" i="15"/>
  <c r="P18" i="15"/>
  <c r="O18" i="15"/>
  <c r="N18" i="15"/>
  <c r="M18" i="15"/>
  <c r="J18" i="15"/>
  <c r="J11" i="15" a="1"/>
  <c r="W32" i="15" s="1"/>
  <c r="J10" i="15" a="1"/>
  <c r="J10" i="15" s="1"/>
  <c r="H10" i="15"/>
  <c r="G12" i="15" s="1"/>
  <c r="G9" i="15"/>
  <c r="G11" i="15" s="1"/>
  <c r="AD5" i="15"/>
  <c r="AC5" i="15"/>
  <c r="AN43" i="14"/>
  <c r="AM43" i="14"/>
  <c r="AL43" i="14"/>
  <c r="AK43" i="14"/>
  <c r="AJ43" i="14"/>
  <c r="AI43" i="14"/>
  <c r="AH43" i="14"/>
  <c r="AG43" i="14"/>
  <c r="AF43" i="14"/>
  <c r="AE43" i="14"/>
  <c r="AD43" i="14"/>
  <c r="AC43" i="14"/>
  <c r="AB43" i="14"/>
  <c r="AA43" i="14"/>
  <c r="Z43" i="14"/>
  <c r="Y43" i="14"/>
  <c r="X43" i="14"/>
  <c r="W43" i="14"/>
  <c r="V43" i="14"/>
  <c r="U43" i="14"/>
  <c r="T43" i="14"/>
  <c r="S43" i="14"/>
  <c r="R43" i="14"/>
  <c r="Q43" i="14"/>
  <c r="P43" i="14"/>
  <c r="O43" i="14"/>
  <c r="N43" i="14"/>
  <c r="M43" i="14"/>
  <c r="L43" i="14"/>
  <c r="K43" i="14"/>
  <c r="J43" i="14"/>
  <c r="AN41" i="14"/>
  <c r="AM41" i="14"/>
  <c r="AL41" i="14"/>
  <c r="AK41" i="14"/>
  <c r="AJ41" i="14"/>
  <c r="AI41" i="14"/>
  <c r="AH41" i="14"/>
  <c r="AG41" i="14"/>
  <c r="AF41" i="14"/>
  <c r="AE41" i="14"/>
  <c r="AD41" i="14"/>
  <c r="AC41" i="14"/>
  <c r="AB41" i="14"/>
  <c r="AA41" i="14"/>
  <c r="Z41" i="14"/>
  <c r="Y41" i="14"/>
  <c r="X41" i="14"/>
  <c r="W41" i="14"/>
  <c r="V41" i="14"/>
  <c r="U41" i="14"/>
  <c r="T41" i="14"/>
  <c r="S41" i="14"/>
  <c r="R41" i="14"/>
  <c r="Q41" i="14"/>
  <c r="P41" i="14"/>
  <c r="O41" i="14"/>
  <c r="N41" i="14"/>
  <c r="M41" i="14"/>
  <c r="L41" i="14"/>
  <c r="K41" i="14"/>
  <c r="J41" i="14"/>
  <c r="AN39" i="14"/>
  <c r="AM39" i="14"/>
  <c r="AL39" i="14"/>
  <c r="AK39" i="14"/>
  <c r="AJ39" i="14"/>
  <c r="AI39" i="14"/>
  <c r="AH39" i="14"/>
  <c r="AG39" i="14"/>
  <c r="AF39" i="14"/>
  <c r="AE39" i="14"/>
  <c r="AD39" i="14"/>
  <c r="AC39" i="14"/>
  <c r="AB39" i="14"/>
  <c r="AA39" i="14"/>
  <c r="Z39" i="14"/>
  <c r="Y39" i="14"/>
  <c r="X39" i="14"/>
  <c r="W39" i="14"/>
  <c r="V39" i="14"/>
  <c r="U39" i="14"/>
  <c r="T39" i="14"/>
  <c r="S39" i="14"/>
  <c r="R39" i="14"/>
  <c r="Q39" i="14"/>
  <c r="P39" i="14"/>
  <c r="O39" i="14"/>
  <c r="N39" i="14"/>
  <c r="M39" i="14"/>
  <c r="L39" i="14"/>
  <c r="K39" i="14"/>
  <c r="J39" i="14"/>
  <c r="AN37" i="14"/>
  <c r="AM37" i="14"/>
  <c r="AL37" i="14"/>
  <c r="AK37" i="14"/>
  <c r="AJ37" i="14"/>
  <c r="AI37" i="14"/>
  <c r="AH37" i="14"/>
  <c r="AG37" i="14"/>
  <c r="AF37" i="14"/>
  <c r="AE37" i="14"/>
  <c r="AD37" i="14"/>
  <c r="AC37" i="14"/>
  <c r="AB37" i="14"/>
  <c r="AA37" i="14"/>
  <c r="Z37" i="14"/>
  <c r="Y37" i="14"/>
  <c r="X37" i="14"/>
  <c r="W37" i="14"/>
  <c r="V37" i="14"/>
  <c r="V21" i="14" s="1"/>
  <c r="U37" i="14"/>
  <c r="T37" i="14"/>
  <c r="S37" i="14"/>
  <c r="R37" i="14"/>
  <c r="Q37" i="14"/>
  <c r="P37" i="14"/>
  <c r="O37" i="14"/>
  <c r="N37" i="14"/>
  <c r="M37" i="14"/>
  <c r="L37" i="14"/>
  <c r="K37" i="14"/>
  <c r="K21" i="14" s="1"/>
  <c r="J37" i="14"/>
  <c r="AN35" i="14"/>
  <c r="AM35" i="14"/>
  <c r="AL35" i="14"/>
  <c r="AL18" i="14" s="1"/>
  <c r="AK35" i="14"/>
  <c r="AJ35" i="14"/>
  <c r="AJ18" i="14" s="1"/>
  <c r="AI35" i="14"/>
  <c r="AH35" i="14"/>
  <c r="AG35" i="14"/>
  <c r="AF35" i="14"/>
  <c r="AE35" i="14"/>
  <c r="AD35" i="14"/>
  <c r="AC35" i="14"/>
  <c r="AB35" i="14"/>
  <c r="AA35" i="14"/>
  <c r="Z35" i="14"/>
  <c r="Z18" i="14" s="1"/>
  <c r="Y35" i="14"/>
  <c r="X35" i="14"/>
  <c r="W35" i="14"/>
  <c r="V35" i="14"/>
  <c r="U35" i="14"/>
  <c r="T35" i="14"/>
  <c r="S35" i="14"/>
  <c r="R35" i="14"/>
  <c r="Q35" i="14"/>
  <c r="P35" i="14"/>
  <c r="O35" i="14"/>
  <c r="N35" i="14"/>
  <c r="M35" i="14"/>
  <c r="L35" i="14"/>
  <c r="L18" i="14" s="1"/>
  <c r="K35" i="14"/>
  <c r="K18" i="14" s="1"/>
  <c r="J35" i="14"/>
  <c r="AC33" i="14"/>
  <c r="AC34" i="14" s="1"/>
  <c r="AB33" i="14"/>
  <c r="AB34" i="14" s="1"/>
  <c r="O33" i="14"/>
  <c r="O34" i="14" s="1"/>
  <c r="AN30" i="14"/>
  <c r="AM30" i="14"/>
  <c r="AL30" i="14"/>
  <c r="AK30" i="14"/>
  <c r="AJ30" i="14"/>
  <c r="AI30" i="14"/>
  <c r="AH30" i="14"/>
  <c r="AG30" i="14"/>
  <c r="AF30" i="14"/>
  <c r="AE30" i="14"/>
  <c r="AD30" i="14"/>
  <c r="AC30" i="14"/>
  <c r="AB30" i="14"/>
  <c r="AA30" i="14"/>
  <c r="Z30" i="14"/>
  <c r="Y30" i="14"/>
  <c r="X30" i="14"/>
  <c r="W30" i="14"/>
  <c r="V30" i="14"/>
  <c r="U30" i="14"/>
  <c r="T30" i="14"/>
  <c r="S30" i="14"/>
  <c r="R30" i="14"/>
  <c r="Q30" i="14"/>
  <c r="Q33" i="14" s="1"/>
  <c r="Q34" i="14" s="1"/>
  <c r="P30" i="14"/>
  <c r="P33" i="14" s="1"/>
  <c r="P34" i="14" s="1"/>
  <c r="O30" i="14"/>
  <c r="N30" i="14"/>
  <c r="M30" i="14"/>
  <c r="L30" i="14"/>
  <c r="K30" i="14"/>
  <c r="J30" i="14"/>
  <c r="H29" i="14"/>
  <c r="H28" i="14"/>
  <c r="AN27" i="14"/>
  <c r="AM27" i="14"/>
  <c r="AL27" i="14"/>
  <c r="AK27" i="14"/>
  <c r="AJ27" i="14"/>
  <c r="AI27" i="14"/>
  <c r="AH27" i="14"/>
  <c r="AG27" i="14"/>
  <c r="AF27" i="14"/>
  <c r="AE27" i="14"/>
  <c r="AD27" i="14"/>
  <c r="AC27" i="14"/>
  <c r="AB27" i="14"/>
  <c r="AA27" i="14"/>
  <c r="Z27" i="14"/>
  <c r="Y27" i="14"/>
  <c r="X27" i="14"/>
  <c r="W27" i="14"/>
  <c r="V27" i="14"/>
  <c r="U27" i="14"/>
  <c r="T27" i="14"/>
  <c r="S27" i="14"/>
  <c r="R27" i="14"/>
  <c r="Q27" i="14"/>
  <c r="P27" i="14"/>
  <c r="O27" i="14"/>
  <c r="N27" i="14"/>
  <c r="N33" i="14" s="1"/>
  <c r="N34" i="14" s="1"/>
  <c r="M27" i="14"/>
  <c r="M33" i="14" s="1"/>
  <c r="M34" i="14" s="1"/>
  <c r="L27" i="14"/>
  <c r="K27" i="14"/>
  <c r="J27" i="14"/>
  <c r="H26" i="14"/>
  <c r="H25" i="14"/>
  <c r="AN24" i="14"/>
  <c r="AM24" i="14"/>
  <c r="AL24" i="14"/>
  <c r="AK24" i="14"/>
  <c r="AJ24" i="14"/>
  <c r="AI24" i="14"/>
  <c r="AH24" i="14"/>
  <c r="AG24" i="14"/>
  <c r="AF24" i="14"/>
  <c r="AE24" i="14"/>
  <c r="AD24" i="14"/>
  <c r="AC24" i="14"/>
  <c r="AB24" i="14"/>
  <c r="AA24" i="14"/>
  <c r="Z24" i="14"/>
  <c r="Y24" i="14"/>
  <c r="X24" i="14"/>
  <c r="W24" i="14"/>
  <c r="V24" i="14"/>
  <c r="U24" i="14"/>
  <c r="T24" i="14"/>
  <c r="S24" i="14"/>
  <c r="R24" i="14"/>
  <c r="Q24" i="14"/>
  <c r="P24" i="14"/>
  <c r="O24" i="14"/>
  <c r="N24" i="14"/>
  <c r="M24" i="14"/>
  <c r="L24" i="14"/>
  <c r="K24" i="14"/>
  <c r="J24" i="14"/>
  <c r="H23" i="14"/>
  <c r="H22" i="14"/>
  <c r="AN21" i="14"/>
  <c r="AM21" i="14"/>
  <c r="AL21" i="14"/>
  <c r="AK21" i="14"/>
  <c r="AJ21" i="14"/>
  <c r="AI21" i="14"/>
  <c r="AH21" i="14"/>
  <c r="AG21" i="14"/>
  <c r="AF21" i="14"/>
  <c r="AF33" i="14" s="1"/>
  <c r="AF34" i="14" s="1"/>
  <c r="AE21" i="14"/>
  <c r="AE33" i="14" s="1"/>
  <c r="AE34" i="14" s="1"/>
  <c r="AD21" i="14"/>
  <c r="AD33" i="14" s="1"/>
  <c r="AD34" i="14" s="1"/>
  <c r="AC21" i="14"/>
  <c r="AB21" i="14"/>
  <c r="AA21" i="14"/>
  <c r="Z21" i="14"/>
  <c r="Y21" i="14"/>
  <c r="X21" i="14"/>
  <c r="W21" i="14"/>
  <c r="U21" i="14"/>
  <c r="T21" i="14"/>
  <c r="T33" i="14" s="1"/>
  <c r="T34" i="14" s="1"/>
  <c r="S21" i="14"/>
  <c r="S33" i="14" s="1"/>
  <c r="S34" i="14" s="1"/>
  <c r="R21" i="14"/>
  <c r="R33" i="14" s="1"/>
  <c r="R34" i="14" s="1"/>
  <c r="Q21" i="14"/>
  <c r="P21" i="14"/>
  <c r="O21" i="14"/>
  <c r="N21" i="14"/>
  <c r="M21" i="14"/>
  <c r="L21" i="14"/>
  <c r="J21" i="14"/>
  <c r="H20" i="14"/>
  <c r="H19" i="14"/>
  <c r="AN18" i="14"/>
  <c r="AM18" i="14"/>
  <c r="AK18" i="14"/>
  <c r="AI18" i="14"/>
  <c r="AH18" i="14"/>
  <c r="AG18" i="14"/>
  <c r="AF18" i="14"/>
  <c r="AE18" i="14"/>
  <c r="AD18" i="14"/>
  <c r="AC18" i="14"/>
  <c r="AB18" i="14"/>
  <c r="AA18" i="14"/>
  <c r="Y18" i="14"/>
  <c r="X18" i="14"/>
  <c r="W18" i="14"/>
  <c r="W33" i="14" s="1"/>
  <c r="W34" i="14" s="1"/>
  <c r="V18" i="14"/>
  <c r="U18" i="14"/>
  <c r="T18" i="14"/>
  <c r="S18" i="14"/>
  <c r="R18" i="14"/>
  <c r="Q18" i="14"/>
  <c r="P18" i="14"/>
  <c r="O18" i="14"/>
  <c r="N18" i="14"/>
  <c r="M18" i="14"/>
  <c r="J18" i="14"/>
  <c r="J11" i="14" a="1"/>
  <c r="J10" i="14" a="1"/>
  <c r="J10" i="14" s="1"/>
  <c r="H10" i="14"/>
  <c r="G12" i="14" s="1"/>
  <c r="G9" i="14"/>
  <c r="G11" i="14" s="1"/>
  <c r="K5" i="14"/>
  <c r="AN43" i="13"/>
  <c r="AM43" i="13"/>
  <c r="AL43" i="13"/>
  <c r="AK43" i="13"/>
  <c r="AJ43" i="13"/>
  <c r="AI43" i="13"/>
  <c r="AH43" i="13"/>
  <c r="AG43" i="13"/>
  <c r="AF43" i="13"/>
  <c r="AE43" i="13"/>
  <c r="AD43" i="13"/>
  <c r="AC43" i="13"/>
  <c r="AB43" i="13"/>
  <c r="AA43" i="13"/>
  <c r="Z43" i="13"/>
  <c r="Y43" i="13"/>
  <c r="X43" i="13"/>
  <c r="W43" i="13"/>
  <c r="V43" i="13"/>
  <c r="U43" i="13"/>
  <c r="T43" i="13"/>
  <c r="S43" i="13"/>
  <c r="R43" i="13"/>
  <c r="Q43" i="13"/>
  <c r="P43" i="13"/>
  <c r="O43" i="13"/>
  <c r="N43" i="13"/>
  <c r="M43" i="13"/>
  <c r="L43" i="13"/>
  <c r="K43" i="13"/>
  <c r="J43" i="13"/>
  <c r="AN41" i="13"/>
  <c r="AM41" i="13"/>
  <c r="AL41" i="13"/>
  <c r="AK41" i="13"/>
  <c r="AJ41" i="13"/>
  <c r="AI41" i="13"/>
  <c r="AH41" i="13"/>
  <c r="AG41" i="13"/>
  <c r="AF41" i="13"/>
  <c r="AE41" i="13"/>
  <c r="AD41" i="13"/>
  <c r="AC41" i="13"/>
  <c r="AB41" i="13"/>
  <c r="AA41" i="13"/>
  <c r="Z41" i="13"/>
  <c r="Y41" i="13"/>
  <c r="X41" i="13"/>
  <c r="W41" i="13"/>
  <c r="V41" i="13"/>
  <c r="U41" i="13"/>
  <c r="T41" i="13"/>
  <c r="S41" i="13"/>
  <c r="R41" i="13"/>
  <c r="Q41" i="13"/>
  <c r="P41" i="13"/>
  <c r="O41" i="13"/>
  <c r="N41" i="13"/>
  <c r="M41" i="13"/>
  <c r="L41" i="13"/>
  <c r="K41" i="13"/>
  <c r="J41" i="13"/>
  <c r="AN39" i="13"/>
  <c r="AM39" i="13"/>
  <c r="AL39" i="13"/>
  <c r="AK39" i="13"/>
  <c r="AJ39" i="13"/>
  <c r="AI39" i="13"/>
  <c r="AH39" i="13"/>
  <c r="AG39" i="13"/>
  <c r="AF39" i="13"/>
  <c r="AE39" i="13"/>
  <c r="AD39" i="13"/>
  <c r="AC39" i="13"/>
  <c r="AB39" i="13"/>
  <c r="AA39" i="13"/>
  <c r="Z39" i="13"/>
  <c r="Y39" i="13"/>
  <c r="X39" i="13"/>
  <c r="W39" i="13"/>
  <c r="V39" i="13"/>
  <c r="V24" i="13" s="1"/>
  <c r="U39" i="13"/>
  <c r="T39" i="13"/>
  <c r="S39" i="13"/>
  <c r="R39" i="13"/>
  <c r="Q39" i="13"/>
  <c r="P39" i="13"/>
  <c r="O39" i="13"/>
  <c r="N39" i="13"/>
  <c r="M39" i="13"/>
  <c r="L39" i="13"/>
  <c r="K39" i="13"/>
  <c r="J39" i="13"/>
  <c r="AN37" i="13"/>
  <c r="AM37" i="13"/>
  <c r="AL37" i="13"/>
  <c r="AK37" i="13"/>
  <c r="AJ37" i="13"/>
  <c r="AI37" i="13"/>
  <c r="AH37" i="13"/>
  <c r="AG37" i="13"/>
  <c r="AF37" i="13"/>
  <c r="AE37" i="13"/>
  <c r="AD37" i="13"/>
  <c r="AC37" i="13"/>
  <c r="AB37" i="13"/>
  <c r="AA37" i="13"/>
  <c r="Z37" i="13"/>
  <c r="Y37" i="13"/>
  <c r="X37" i="13"/>
  <c r="W37" i="13"/>
  <c r="V37" i="13"/>
  <c r="U37" i="13"/>
  <c r="T37" i="13"/>
  <c r="S37" i="13"/>
  <c r="R37" i="13"/>
  <c r="Q37" i="13"/>
  <c r="P37" i="13"/>
  <c r="O37" i="13"/>
  <c r="N37" i="13"/>
  <c r="M37" i="13"/>
  <c r="L37" i="13"/>
  <c r="K37" i="13"/>
  <c r="J37" i="13"/>
  <c r="AN35" i="13"/>
  <c r="AM35" i="13"/>
  <c r="AL35" i="13"/>
  <c r="AL18" i="13" s="1"/>
  <c r="AL33" i="13" s="1"/>
  <c r="AL34" i="13" s="1"/>
  <c r="AK35" i="13"/>
  <c r="AJ35" i="13"/>
  <c r="AJ18" i="13" s="1"/>
  <c r="AJ33" i="13" s="1"/>
  <c r="AJ34" i="13" s="1"/>
  <c r="AI35" i="13"/>
  <c r="AH35" i="13"/>
  <c r="AG35" i="13"/>
  <c r="AF35" i="13"/>
  <c r="AE35" i="13"/>
  <c r="AD35" i="13"/>
  <c r="AC35" i="13"/>
  <c r="AB35" i="13"/>
  <c r="AA35" i="13"/>
  <c r="Z35" i="13"/>
  <c r="Z18" i="13" s="1"/>
  <c r="Z33" i="13" s="1"/>
  <c r="Z34" i="13" s="1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L18" i="13" s="1"/>
  <c r="L33" i="13" s="1"/>
  <c r="L34" i="13" s="1"/>
  <c r="K35" i="13"/>
  <c r="K18" i="13" s="1"/>
  <c r="K33" i="13" s="1"/>
  <c r="K34" i="13" s="1"/>
  <c r="J35" i="13"/>
  <c r="AK33" i="13"/>
  <c r="AK34" i="13" s="1"/>
  <c r="Y33" i="13"/>
  <c r="Y34" i="13" s="1"/>
  <c r="N33" i="13"/>
  <c r="N34" i="13" s="1"/>
  <c r="M33" i="13"/>
  <c r="M34" i="13" s="1"/>
  <c r="AN30" i="13"/>
  <c r="AM30" i="13"/>
  <c r="AL30" i="13"/>
  <c r="AK30" i="13"/>
  <c r="AJ30" i="13"/>
  <c r="AI30" i="13"/>
  <c r="AH30" i="13"/>
  <c r="AG30" i="13"/>
  <c r="AF30" i="13"/>
  <c r="AE30" i="13"/>
  <c r="AD30" i="13"/>
  <c r="AC30" i="13"/>
  <c r="AB30" i="13"/>
  <c r="AA30" i="13"/>
  <c r="Z30" i="13"/>
  <c r="Y30" i="13"/>
  <c r="X30" i="13"/>
  <c r="W30" i="13"/>
  <c r="V30" i="13"/>
  <c r="U30" i="13"/>
  <c r="T30" i="13"/>
  <c r="S30" i="13"/>
  <c r="R30" i="13"/>
  <c r="Q30" i="13"/>
  <c r="P30" i="13"/>
  <c r="O30" i="13"/>
  <c r="N30" i="13"/>
  <c r="M30" i="13"/>
  <c r="L30" i="13"/>
  <c r="K30" i="13"/>
  <c r="J30" i="13"/>
  <c r="H29" i="13"/>
  <c r="H28" i="13"/>
  <c r="AN27" i="13"/>
  <c r="AM27" i="13"/>
  <c r="AL27" i="13"/>
  <c r="AK27" i="13"/>
  <c r="AJ27" i="13"/>
  <c r="AI27" i="13"/>
  <c r="AH27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H26" i="13"/>
  <c r="H25" i="13"/>
  <c r="AN24" i="13"/>
  <c r="AM24" i="13"/>
  <c r="AL24" i="13"/>
  <c r="AK24" i="13"/>
  <c r="AJ24" i="13"/>
  <c r="AI24" i="13"/>
  <c r="AH24" i="13"/>
  <c r="AG24" i="13"/>
  <c r="AF24" i="13"/>
  <c r="AE24" i="13"/>
  <c r="AD24" i="13"/>
  <c r="AC24" i="13"/>
  <c r="AB24" i="13"/>
  <c r="AA24" i="13"/>
  <c r="Z24" i="13"/>
  <c r="Y24" i="13"/>
  <c r="X24" i="13"/>
  <c r="W24" i="13"/>
  <c r="U24" i="13"/>
  <c r="T24" i="13"/>
  <c r="S24" i="13"/>
  <c r="R24" i="13"/>
  <c r="Q24" i="13"/>
  <c r="P24" i="13"/>
  <c r="O24" i="13"/>
  <c r="N24" i="13"/>
  <c r="M24" i="13"/>
  <c r="L24" i="13"/>
  <c r="K24" i="13"/>
  <c r="J24" i="13"/>
  <c r="H23" i="13"/>
  <c r="H22" i="13"/>
  <c r="AN21" i="13"/>
  <c r="AM21" i="13"/>
  <c r="AL21" i="13"/>
  <c r="AK21" i="13"/>
  <c r="AJ21" i="13"/>
  <c r="AI21" i="13"/>
  <c r="AH21" i="13"/>
  <c r="AG21" i="13"/>
  <c r="AF21" i="13"/>
  <c r="AE21" i="13"/>
  <c r="AD21" i="13"/>
  <c r="AC21" i="13"/>
  <c r="AB21" i="13"/>
  <c r="AA21" i="13"/>
  <c r="Z21" i="13"/>
  <c r="Y21" i="13"/>
  <c r="X21" i="13"/>
  <c r="W21" i="13"/>
  <c r="V21" i="13"/>
  <c r="U21" i="13"/>
  <c r="T21" i="13"/>
  <c r="S21" i="13"/>
  <c r="R21" i="13"/>
  <c r="Q21" i="13"/>
  <c r="P21" i="13"/>
  <c r="O21" i="13"/>
  <c r="N21" i="13"/>
  <c r="M21" i="13"/>
  <c r="L21" i="13"/>
  <c r="K21" i="13"/>
  <c r="J21" i="13"/>
  <c r="H20" i="13"/>
  <c r="H19" i="13"/>
  <c r="AN18" i="13"/>
  <c r="AM18" i="13"/>
  <c r="AK18" i="13"/>
  <c r="AI18" i="13"/>
  <c r="AI33" i="13" s="1"/>
  <c r="AI34" i="13" s="1"/>
  <c r="AH18" i="13"/>
  <c r="AH33" i="13" s="1"/>
  <c r="AH34" i="13" s="1"/>
  <c r="AG18" i="13"/>
  <c r="AG33" i="13" s="1"/>
  <c r="AG34" i="13" s="1"/>
  <c r="AF18" i="13"/>
  <c r="AE18" i="13"/>
  <c r="AE33" i="13" s="1"/>
  <c r="AE34" i="13" s="1"/>
  <c r="AD18" i="13"/>
  <c r="AD33" i="13" s="1"/>
  <c r="AD34" i="13" s="1"/>
  <c r="AC18" i="13"/>
  <c r="AC33" i="13" s="1"/>
  <c r="AC34" i="13" s="1"/>
  <c r="AB18" i="13"/>
  <c r="AA18" i="13"/>
  <c r="Y18" i="13"/>
  <c r="X18" i="13"/>
  <c r="X33" i="13" s="1"/>
  <c r="X34" i="13" s="1"/>
  <c r="W18" i="13"/>
  <c r="W33" i="13" s="1"/>
  <c r="W34" i="13" s="1"/>
  <c r="V18" i="13"/>
  <c r="U18" i="13"/>
  <c r="T18" i="13"/>
  <c r="S18" i="13"/>
  <c r="R18" i="13"/>
  <c r="R33" i="13" s="1"/>
  <c r="R34" i="13" s="1"/>
  <c r="Q18" i="13"/>
  <c r="Q33" i="13" s="1"/>
  <c r="Q34" i="13" s="1"/>
  <c r="P18" i="13"/>
  <c r="O18" i="13"/>
  <c r="N18" i="13"/>
  <c r="M18" i="13"/>
  <c r="J18" i="13"/>
  <c r="H10" i="13"/>
  <c r="AN43" i="6"/>
  <c r="AM43" i="6"/>
  <c r="AL43" i="6"/>
  <c r="AK43" i="6"/>
  <c r="AJ43" i="6"/>
  <c r="AI43" i="6"/>
  <c r="AH43" i="6"/>
  <c r="AG43" i="6"/>
  <c r="AF43" i="6"/>
  <c r="AE43" i="6"/>
  <c r="AD43" i="6"/>
  <c r="AC43" i="6"/>
  <c r="AB43" i="6"/>
  <c r="AA43" i="6"/>
  <c r="Z43" i="6"/>
  <c r="Y43" i="6"/>
  <c r="X43" i="6"/>
  <c r="W43" i="6"/>
  <c r="V43" i="6"/>
  <c r="U43" i="6"/>
  <c r="T43" i="6"/>
  <c r="S43" i="6"/>
  <c r="R43" i="6"/>
  <c r="Q43" i="6"/>
  <c r="P43" i="6"/>
  <c r="O43" i="6"/>
  <c r="N43" i="6"/>
  <c r="M43" i="6"/>
  <c r="L43" i="6"/>
  <c r="K43" i="6"/>
  <c r="J43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B41" i="6"/>
  <c r="AA41" i="6"/>
  <c r="Z41" i="6"/>
  <c r="Y41" i="6"/>
  <c r="X41" i="6"/>
  <c r="W41" i="6"/>
  <c r="V41" i="6"/>
  <c r="U41" i="6"/>
  <c r="T41" i="6"/>
  <c r="S41" i="6"/>
  <c r="R41" i="6"/>
  <c r="Q41" i="6"/>
  <c r="P41" i="6"/>
  <c r="O41" i="6"/>
  <c r="N41" i="6"/>
  <c r="M41" i="6"/>
  <c r="L41" i="6"/>
  <c r="K41" i="6"/>
  <c r="J41" i="6"/>
  <c r="AN39" i="6"/>
  <c r="AM39" i="6"/>
  <c r="AL39" i="6"/>
  <c r="AK39" i="6"/>
  <c r="AJ39" i="6"/>
  <c r="AI39" i="6"/>
  <c r="AH39" i="6"/>
  <c r="AG39" i="6"/>
  <c r="AF39" i="6"/>
  <c r="AE39" i="6"/>
  <c r="AD39" i="6"/>
  <c r="AC39" i="6"/>
  <c r="AB39" i="6"/>
  <c r="AA39" i="6"/>
  <c r="Z39" i="6"/>
  <c r="Y39" i="6"/>
  <c r="X39" i="6"/>
  <c r="W39" i="6"/>
  <c r="V39" i="6"/>
  <c r="U39" i="6"/>
  <c r="T39" i="6"/>
  <c r="S39" i="6"/>
  <c r="R39" i="6"/>
  <c r="Q39" i="6"/>
  <c r="P39" i="6"/>
  <c r="O39" i="6"/>
  <c r="N39" i="6"/>
  <c r="M39" i="6"/>
  <c r="L39" i="6"/>
  <c r="K39" i="6"/>
  <c r="J39" i="6"/>
  <c r="AN37" i="6"/>
  <c r="AM37" i="6"/>
  <c r="AL37" i="6"/>
  <c r="AK37" i="6"/>
  <c r="AJ37" i="6"/>
  <c r="AI37" i="6"/>
  <c r="AH37" i="6"/>
  <c r="AG37" i="6"/>
  <c r="AF37" i="6"/>
  <c r="AE37" i="6"/>
  <c r="AD37" i="6"/>
  <c r="AC37" i="6"/>
  <c r="AB37" i="6"/>
  <c r="AA37" i="6"/>
  <c r="Z37" i="6"/>
  <c r="Y37" i="6"/>
  <c r="X37" i="6"/>
  <c r="W37" i="6"/>
  <c r="V37" i="6"/>
  <c r="U37" i="6"/>
  <c r="T37" i="6"/>
  <c r="S37" i="6"/>
  <c r="R37" i="6"/>
  <c r="Q37" i="6"/>
  <c r="P37" i="6"/>
  <c r="O37" i="6"/>
  <c r="N37" i="6"/>
  <c r="M37" i="6"/>
  <c r="L37" i="6"/>
  <c r="K37" i="6"/>
  <c r="J37" i="6"/>
  <c r="AN35" i="6"/>
  <c r="AM35" i="6"/>
  <c r="AL35" i="6"/>
  <c r="AL18" i="6" s="1"/>
  <c r="AL33" i="6" s="1"/>
  <c r="AL34" i="6" s="1"/>
  <c r="AK35" i="6"/>
  <c r="AJ35" i="6"/>
  <c r="AJ18" i="6" s="1"/>
  <c r="AI35" i="6"/>
  <c r="AH35" i="6"/>
  <c r="AG35" i="6"/>
  <c r="AF35" i="6"/>
  <c r="AE35" i="6"/>
  <c r="AD35" i="6"/>
  <c r="AC35" i="6"/>
  <c r="AB35" i="6"/>
  <c r="AA35" i="6"/>
  <c r="Z35" i="6"/>
  <c r="Z18" i="6" s="1"/>
  <c r="Z33" i="6" s="1"/>
  <c r="Z34" i="6" s="1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L18" i="6" s="1"/>
  <c r="K35" i="6"/>
  <c r="K18" i="6" s="1"/>
  <c r="J35" i="6"/>
  <c r="AN33" i="6"/>
  <c r="AN34" i="6" s="1"/>
  <c r="N33" i="6"/>
  <c r="N34" i="6" s="1"/>
  <c r="M33" i="6"/>
  <c r="M34" i="6" s="1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P33" i="6" s="1"/>
  <c r="P34" i="6" s="1"/>
  <c r="O30" i="6"/>
  <c r="O33" i="6" s="1"/>
  <c r="O34" i="6" s="1"/>
  <c r="N30" i="6"/>
  <c r="M30" i="6"/>
  <c r="L30" i="6"/>
  <c r="K30" i="6"/>
  <c r="J30" i="6"/>
  <c r="H29" i="6"/>
  <c r="H28" i="6"/>
  <c r="AN27" i="6"/>
  <c r="AM27" i="6"/>
  <c r="AL27" i="6"/>
  <c r="AK27" i="6"/>
  <c r="AK33" i="6" s="1"/>
  <c r="AK34" i="6" s="1"/>
  <c r="AJ27" i="6"/>
  <c r="AI27" i="6"/>
  <c r="AH27" i="6"/>
  <c r="AG27" i="6"/>
  <c r="AF27" i="6"/>
  <c r="AE27" i="6"/>
  <c r="AD27" i="6"/>
  <c r="AC27" i="6"/>
  <c r="AB27" i="6"/>
  <c r="AA27" i="6"/>
  <c r="Z27" i="6"/>
  <c r="Y27" i="6"/>
  <c r="Y33" i="6" s="1"/>
  <c r="Y34" i="6" s="1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H26" i="6"/>
  <c r="H25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H23" i="6"/>
  <c r="H22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H20" i="6"/>
  <c r="H19" i="6"/>
  <c r="AN18" i="6"/>
  <c r="AM18" i="6"/>
  <c r="AM33" i="6" s="1"/>
  <c r="AM34" i="6" s="1"/>
  <c r="AK18" i="6"/>
  <c r="AI18" i="6"/>
  <c r="AH18" i="6"/>
  <c r="AG18" i="6"/>
  <c r="AF18" i="6"/>
  <c r="AE18" i="6"/>
  <c r="AD18" i="6"/>
  <c r="AC18" i="6"/>
  <c r="AB18" i="6"/>
  <c r="AB33" i="6" s="1"/>
  <c r="AB34" i="6" s="1"/>
  <c r="AA18" i="6"/>
  <c r="AA33" i="6" s="1"/>
  <c r="AA34" i="6" s="1"/>
  <c r="Y18" i="6"/>
  <c r="X18" i="6"/>
  <c r="X33" i="6" s="1"/>
  <c r="X34" i="6" s="1"/>
  <c r="W18" i="6"/>
  <c r="W33" i="6" s="1"/>
  <c r="W34" i="6" s="1"/>
  <c r="V18" i="6"/>
  <c r="U18" i="6"/>
  <c r="T18" i="6"/>
  <c r="S18" i="6"/>
  <c r="R18" i="6"/>
  <c r="Q18" i="6"/>
  <c r="P18" i="6"/>
  <c r="O18" i="6"/>
  <c r="N18" i="6"/>
  <c r="M18" i="6"/>
  <c r="J18" i="6"/>
  <c r="J33" i="6" s="1"/>
  <c r="J34" i="6" s="1"/>
  <c r="H10" i="6"/>
  <c r="I1" i="5"/>
  <c r="G34" i="5"/>
  <c r="G32" i="5"/>
  <c r="G31" i="5"/>
  <c r="G30" i="5"/>
  <c r="G28" i="5"/>
  <c r="G27" i="5"/>
  <c r="G26" i="5"/>
  <c r="G25" i="5"/>
  <c r="G24" i="5"/>
  <c r="G22" i="5"/>
  <c r="G21" i="5"/>
  <c r="G20" i="5"/>
  <c r="G17" i="5"/>
  <c r="G15" i="5"/>
  <c r="G14" i="5"/>
  <c r="G13" i="5"/>
  <c r="G12" i="5"/>
  <c r="G11" i="5"/>
  <c r="G10" i="5"/>
  <c r="A8" i="5"/>
  <c r="A7" i="5"/>
  <c r="F41" i="1"/>
  <c r="I41" i="1" s="1" a="1"/>
  <c r="I41" i="1" s="1"/>
  <c r="F40" i="1"/>
  <c r="I40" i="1" s="1" a="1"/>
  <c r="I40" i="1" s="1"/>
  <c r="F39" i="1"/>
  <c r="I39" i="1" s="1" a="1"/>
  <c r="I39" i="1" s="1"/>
  <c r="F38" i="1"/>
  <c r="I38" i="1" s="1" a="1"/>
  <c r="I38" i="1" s="1"/>
  <c r="F37" i="1"/>
  <c r="I37" i="1" s="1" a="1"/>
  <c r="I37" i="1" s="1"/>
  <c r="F36" i="1"/>
  <c r="I36" i="1" s="1" a="1"/>
  <c r="I36" i="1" s="1"/>
  <c r="F35" i="1"/>
  <c r="I35" i="1" s="1" a="1"/>
  <c r="I35" i="1" s="1"/>
  <c r="F34" i="1"/>
  <c r="I34" i="1" s="1" a="1"/>
  <c r="I34" i="1" s="1"/>
  <c r="F33" i="1"/>
  <c r="H33" i="1" s="1"/>
  <c r="F27" i="1"/>
  <c r="H27" i="1" s="1"/>
  <c r="F26" i="1"/>
  <c r="I26" i="1" s="1" a="1"/>
  <c r="I26" i="1" s="1"/>
  <c r="F25" i="1"/>
  <c r="I25" i="1" s="1" a="1"/>
  <c r="I25" i="1" s="1"/>
  <c r="F24" i="1"/>
  <c r="H24" i="1" s="1"/>
  <c r="F23" i="1"/>
  <c r="I23" i="1" s="1" a="1"/>
  <c r="I23" i="1" s="1"/>
  <c r="F22" i="1"/>
  <c r="I22" i="1" s="1" a="1"/>
  <c r="I22" i="1" s="1"/>
  <c r="F21" i="1"/>
  <c r="H21" i="1" s="1"/>
  <c r="F20" i="1"/>
  <c r="I20" i="1" s="1" a="1"/>
  <c r="I20" i="1" s="1"/>
  <c r="F19" i="1"/>
  <c r="I19" i="1" s="1" a="1"/>
  <c r="I19" i="1" s="1"/>
  <c r="F14" i="1"/>
  <c r="I14" i="1" s="1" a="1"/>
  <c r="I14" i="1" s="1"/>
  <c r="F12" i="1"/>
  <c r="H12" i="1" s="1"/>
  <c r="F11" i="1"/>
  <c r="H11" i="1" s="1"/>
  <c r="F10" i="1"/>
  <c r="I10" i="1" s="1" a="1"/>
  <c r="I10" i="1" s="1"/>
  <c r="E6" i="1"/>
  <c r="F29" i="1" l="1"/>
  <c r="H29" i="1" s="1"/>
  <c r="F32" i="1"/>
  <c r="H32" i="1" s="1"/>
  <c r="H40" i="1"/>
  <c r="H37" i="1"/>
  <c r="Y32" i="15"/>
  <c r="R12" i="15"/>
  <c r="Z32" i="15"/>
  <c r="S12" i="15"/>
  <c r="S13" i="15" s="1"/>
  <c r="S14" i="15" s="1"/>
  <c r="AM32" i="15"/>
  <c r="K5" i="15"/>
  <c r="T12" i="15"/>
  <c r="T13" i="15" s="1"/>
  <c r="L5" i="15"/>
  <c r="X12" i="15"/>
  <c r="X13" i="15" s="1"/>
  <c r="X14" i="15" s="1"/>
  <c r="M5" i="15"/>
  <c r="AJ12" i="15"/>
  <c r="N5" i="15"/>
  <c r="AK12" i="15"/>
  <c r="AK13" i="15" s="1"/>
  <c r="O5" i="15"/>
  <c r="AL12" i="15"/>
  <c r="AL13" i="15" s="1"/>
  <c r="Z5" i="15"/>
  <c r="AM12" i="15"/>
  <c r="AM13" i="15" s="1"/>
  <c r="AA5" i="15"/>
  <c r="AB5" i="15"/>
  <c r="AC33" i="7"/>
  <c r="AC34" i="7" s="1"/>
  <c r="Q33" i="7"/>
  <c r="Q34" i="7" s="1"/>
  <c r="AD33" i="7"/>
  <c r="AD34" i="7" s="1"/>
  <c r="R33" i="7"/>
  <c r="R34" i="7" s="1"/>
  <c r="AE33" i="7"/>
  <c r="AE34" i="7" s="1"/>
  <c r="S33" i="7"/>
  <c r="S34" i="7" s="1"/>
  <c r="AF33" i="7"/>
  <c r="AF34" i="7" s="1"/>
  <c r="T33" i="7"/>
  <c r="T34" i="7" s="1"/>
  <c r="AG33" i="7"/>
  <c r="AG34" i="7" s="1"/>
  <c r="U33" i="7"/>
  <c r="U34" i="7" s="1"/>
  <c r="AH33" i="7"/>
  <c r="AH34" i="7" s="1"/>
  <c r="K33" i="7"/>
  <c r="K34" i="7" s="1"/>
  <c r="J11" i="7" a="1"/>
  <c r="G12" i="7"/>
  <c r="G9" i="7"/>
  <c r="G11" i="7" s="1"/>
  <c r="J10" i="7" a="1"/>
  <c r="J10" i="7" s="1"/>
  <c r="V33" i="7"/>
  <c r="V34" i="7" s="1"/>
  <c r="AI33" i="7"/>
  <c r="AI34" i="7" s="1"/>
  <c r="L33" i="7"/>
  <c r="L34" i="7" s="1"/>
  <c r="AJ33" i="7"/>
  <c r="AJ34" i="7" s="1"/>
  <c r="Q33" i="8"/>
  <c r="Q34" i="8" s="1"/>
  <c r="J33" i="8"/>
  <c r="J34" i="8" s="1"/>
  <c r="AC33" i="8"/>
  <c r="AC34" i="8" s="1"/>
  <c r="J11" i="8" a="1"/>
  <c r="G9" i="8"/>
  <c r="G12" i="8"/>
  <c r="AF33" i="8"/>
  <c r="AF34" i="8" s="1"/>
  <c r="J10" i="8" a="1"/>
  <c r="J10" i="8" s="1"/>
  <c r="T33" i="8"/>
  <c r="T34" i="8" s="1"/>
  <c r="U33" i="8"/>
  <c r="U34" i="8" s="1"/>
  <c r="V33" i="8"/>
  <c r="V34" i="8" s="1"/>
  <c r="AI33" i="8"/>
  <c r="AI34" i="8" s="1"/>
  <c r="W33" i="8"/>
  <c r="W34" i="8" s="1"/>
  <c r="AN33" i="8"/>
  <c r="AN34" i="8" s="1"/>
  <c r="K33" i="8"/>
  <c r="K34" i="8" s="1"/>
  <c r="U33" i="9"/>
  <c r="U34" i="9" s="1"/>
  <c r="V33" i="9"/>
  <c r="V34" i="9" s="1"/>
  <c r="J33" i="9"/>
  <c r="J34" i="9" s="1"/>
  <c r="G12" i="9"/>
  <c r="J11" i="9" a="1"/>
  <c r="G9" i="9"/>
  <c r="G11" i="9" s="1"/>
  <c r="AD33" i="9"/>
  <c r="AD34" i="9" s="1"/>
  <c r="K33" i="9"/>
  <c r="K34" i="9" s="1"/>
  <c r="J10" i="9" a="1"/>
  <c r="J10" i="9" s="1"/>
  <c r="R33" i="9"/>
  <c r="R34" i="9" s="1"/>
  <c r="AE33" i="9"/>
  <c r="AE34" i="9" s="1"/>
  <c r="L33" i="9"/>
  <c r="L34" i="9" s="1"/>
  <c r="AJ33" i="9"/>
  <c r="AJ34" i="9" s="1"/>
  <c r="AE32" i="10"/>
  <c r="S32" i="10"/>
  <c r="AI12" i="10"/>
  <c r="W12" i="10"/>
  <c r="K12" i="10"/>
  <c r="AH5" i="10"/>
  <c r="V5" i="10"/>
  <c r="S12" i="10"/>
  <c r="AD5" i="10"/>
  <c r="Z32" i="10"/>
  <c r="R12" i="10"/>
  <c r="AC5" i="10"/>
  <c r="AH32" i="10"/>
  <c r="Z12" i="10"/>
  <c r="M5" i="10"/>
  <c r="AJ5" i="10"/>
  <c r="AD32" i="10"/>
  <c r="R32" i="10"/>
  <c r="AH12" i="10"/>
  <c r="V12" i="10"/>
  <c r="AG5" i="10"/>
  <c r="U5" i="10"/>
  <c r="AA32" i="10"/>
  <c r="AK12" i="10"/>
  <c r="L12" i="10"/>
  <c r="AC32" i="10"/>
  <c r="Q32" i="10"/>
  <c r="AG12" i="10"/>
  <c r="U12" i="10"/>
  <c r="AF5" i="10"/>
  <c r="T5" i="10"/>
  <c r="AM32" i="10"/>
  <c r="O32" i="10"/>
  <c r="AE12" i="10"/>
  <c r="R5" i="10"/>
  <c r="AL32" i="10"/>
  <c r="N32" i="10"/>
  <c r="AD12" i="10"/>
  <c r="Q5" i="10"/>
  <c r="K32" i="10"/>
  <c r="V32" i="10"/>
  <c r="N12" i="10"/>
  <c r="AK5" i="10"/>
  <c r="U32" i="10"/>
  <c r="Y12" i="10"/>
  <c r="L5" i="10"/>
  <c r="AF32" i="10"/>
  <c r="T32" i="10"/>
  <c r="X12" i="10"/>
  <c r="AN32" i="10"/>
  <c r="AB32" i="10"/>
  <c r="P32" i="10"/>
  <c r="AF12" i="10"/>
  <c r="T12" i="10"/>
  <c r="J11" i="10"/>
  <c r="AE5" i="10"/>
  <c r="S5" i="10"/>
  <c r="O46" i="10"/>
  <c r="O47" i="10" s="1"/>
  <c r="AK32" i="10"/>
  <c r="Y32" i="10"/>
  <c r="M32" i="10"/>
  <c r="AC12" i="10"/>
  <c r="Q12" i="10"/>
  <c r="AN5" i="10"/>
  <c r="AB5" i="10"/>
  <c r="P5" i="10"/>
  <c r="AJ32" i="10"/>
  <c r="X32" i="10"/>
  <c r="L32" i="10"/>
  <c r="AN12" i="10"/>
  <c r="AB12" i="10"/>
  <c r="P12" i="10"/>
  <c r="AM5" i="10"/>
  <c r="AA5" i="10"/>
  <c r="O5" i="10"/>
  <c r="AI32" i="10"/>
  <c r="W32" i="10"/>
  <c r="AM12" i="10"/>
  <c r="AA12" i="10"/>
  <c r="O12" i="10"/>
  <c r="AL5" i="10"/>
  <c r="Z5" i="10"/>
  <c r="N5" i="10"/>
  <c r="AL12" i="10"/>
  <c r="Y5" i="10"/>
  <c r="AG32" i="10"/>
  <c r="M12" i="10"/>
  <c r="X5" i="10"/>
  <c r="AJ12" i="10"/>
  <c r="V33" i="10"/>
  <c r="V34" i="10" s="1"/>
  <c r="J10" i="10" a="1"/>
  <c r="J10" i="10" s="1"/>
  <c r="G9" i="10"/>
  <c r="G11" i="10" s="1"/>
  <c r="G12" i="10"/>
  <c r="AC33" i="11"/>
  <c r="AC34" i="11" s="1"/>
  <c r="Q33" i="11"/>
  <c r="Q34" i="11" s="1"/>
  <c r="AF33" i="11"/>
  <c r="AF34" i="11" s="1"/>
  <c r="T33" i="11"/>
  <c r="T34" i="11" s="1"/>
  <c r="U33" i="11"/>
  <c r="U34" i="11" s="1"/>
  <c r="V33" i="11"/>
  <c r="V34" i="11" s="1"/>
  <c r="AI33" i="11"/>
  <c r="AI34" i="11" s="1"/>
  <c r="G9" i="11"/>
  <c r="J11" i="11" a="1"/>
  <c r="G12" i="11"/>
  <c r="J10" i="11" a="1"/>
  <c r="J10" i="11" s="1"/>
  <c r="W33" i="11"/>
  <c r="W34" i="11" s="1"/>
  <c r="J33" i="11"/>
  <c r="J34" i="11" s="1"/>
  <c r="AN33" i="11"/>
  <c r="AN34" i="11" s="1"/>
  <c r="K33" i="11"/>
  <c r="K34" i="11" s="1"/>
  <c r="T33" i="12"/>
  <c r="T34" i="12" s="1"/>
  <c r="U33" i="12"/>
  <c r="U34" i="12" s="1"/>
  <c r="V33" i="12"/>
  <c r="V34" i="12" s="1"/>
  <c r="AI33" i="12"/>
  <c r="AI34" i="12" s="1"/>
  <c r="J11" i="12" a="1"/>
  <c r="G9" i="12"/>
  <c r="J10" i="12" a="1"/>
  <c r="J10" i="12" s="1"/>
  <c r="G12" i="12"/>
  <c r="W33" i="12"/>
  <c r="W34" i="12" s="1"/>
  <c r="J33" i="12"/>
  <c r="J34" i="12" s="1"/>
  <c r="AC33" i="12"/>
  <c r="AC34" i="12" s="1"/>
  <c r="Q33" i="12"/>
  <c r="Q34" i="12" s="1"/>
  <c r="AF33" i="12"/>
  <c r="AF34" i="12" s="1"/>
  <c r="AN33" i="12"/>
  <c r="AN34" i="12" s="1"/>
  <c r="K33" i="12"/>
  <c r="K34" i="12" s="1"/>
  <c r="U33" i="16"/>
  <c r="U34" i="16" s="1"/>
  <c r="V33" i="16"/>
  <c r="V34" i="16" s="1"/>
  <c r="K33" i="16"/>
  <c r="K34" i="16" s="1"/>
  <c r="J33" i="16"/>
  <c r="J34" i="16" s="1"/>
  <c r="G12" i="16"/>
  <c r="J11" i="16" a="1"/>
  <c r="G9" i="16"/>
  <c r="AD33" i="16"/>
  <c r="AD34" i="16" s="1"/>
  <c r="L33" i="16"/>
  <c r="L34" i="16" s="1"/>
  <c r="AJ33" i="16"/>
  <c r="AJ34" i="16" s="1"/>
  <c r="AJ13" i="15"/>
  <c r="J33" i="15"/>
  <c r="J34" i="15" s="1"/>
  <c r="T14" i="15"/>
  <c r="AE32" i="15"/>
  <c r="S32" i="15"/>
  <c r="AI12" i="15"/>
  <c r="W12" i="15"/>
  <c r="K12" i="15"/>
  <c r="AH5" i="15"/>
  <c r="V5" i="15"/>
  <c r="AD32" i="15"/>
  <c r="R32" i="15"/>
  <c r="AH12" i="15"/>
  <c r="V12" i="15"/>
  <c r="AG5" i="15"/>
  <c r="U5" i="15"/>
  <c r="AC32" i="15"/>
  <c r="Q32" i="15"/>
  <c r="AG12" i="15"/>
  <c r="U12" i="15"/>
  <c r="AF5" i="15"/>
  <c r="T5" i="15"/>
  <c r="AN32" i="15"/>
  <c r="AB32" i="15"/>
  <c r="P32" i="15"/>
  <c r="Y12" i="15"/>
  <c r="AN12" i="15"/>
  <c r="K32" i="15"/>
  <c r="AA32" i="15"/>
  <c r="P5" i="15"/>
  <c r="AE5" i="15"/>
  <c r="J11" i="15"/>
  <c r="Z12" i="15"/>
  <c r="L32" i="15"/>
  <c r="AF32" i="15"/>
  <c r="Q5" i="15"/>
  <c r="AI5" i="15"/>
  <c r="L12" i="15"/>
  <c r="AA12" i="15"/>
  <c r="M32" i="15"/>
  <c r="AG32" i="15"/>
  <c r="K33" i="15"/>
  <c r="K34" i="15" s="1"/>
  <c r="R5" i="15"/>
  <c r="AJ5" i="15"/>
  <c r="M12" i="15"/>
  <c r="AB12" i="15"/>
  <c r="N32" i="15"/>
  <c r="AH32" i="15"/>
  <c r="L33" i="15"/>
  <c r="L34" i="15" s="1"/>
  <c r="AJ33" i="15"/>
  <c r="AJ34" i="15" s="1"/>
  <c r="S5" i="15"/>
  <c r="AK5" i="15"/>
  <c r="N12" i="15"/>
  <c r="AC12" i="15"/>
  <c r="O32" i="15"/>
  <c r="AI32" i="15"/>
  <c r="W5" i="15"/>
  <c r="AL5" i="15"/>
  <c r="O12" i="15"/>
  <c r="AD12" i="15"/>
  <c r="AG33" i="15"/>
  <c r="AG34" i="15" s="1"/>
  <c r="T32" i="15"/>
  <c r="AJ32" i="15"/>
  <c r="O46" i="15"/>
  <c r="O47" i="15" s="1"/>
  <c r="X5" i="15"/>
  <c r="AM5" i="15"/>
  <c r="AN9" i="15"/>
  <c r="P12" i="15"/>
  <c r="AE12" i="15"/>
  <c r="R13" i="15"/>
  <c r="R14" i="15" s="1"/>
  <c r="U33" i="15"/>
  <c r="U34" i="15" s="1"/>
  <c r="AH33" i="15"/>
  <c r="AH34" i="15" s="1"/>
  <c r="U32" i="15"/>
  <c r="AK32" i="15"/>
  <c r="Y5" i="15"/>
  <c r="AN5" i="15"/>
  <c r="Q12" i="15"/>
  <c r="AF12" i="15"/>
  <c r="V33" i="15"/>
  <c r="V34" i="15" s="1"/>
  <c r="AI33" i="15"/>
  <c r="AI34" i="15" s="1"/>
  <c r="V32" i="15"/>
  <c r="AL32" i="15"/>
  <c r="AE32" i="14"/>
  <c r="S32" i="14"/>
  <c r="AI12" i="14"/>
  <c r="W12" i="14"/>
  <c r="K12" i="14"/>
  <c r="AH5" i="14"/>
  <c r="V5" i="14"/>
  <c r="AD32" i="14"/>
  <c r="R32" i="14"/>
  <c r="AH12" i="14"/>
  <c r="V12" i="14"/>
  <c r="AG5" i="14"/>
  <c r="U5" i="14"/>
  <c r="AC32" i="14"/>
  <c r="Q32" i="14"/>
  <c r="AG12" i="14"/>
  <c r="U12" i="14"/>
  <c r="AF5" i="14"/>
  <c r="T5" i="14"/>
  <c r="AN32" i="14"/>
  <c r="AB32" i="14"/>
  <c r="P32" i="14"/>
  <c r="AL32" i="14"/>
  <c r="V32" i="14"/>
  <c r="AF12" i="14"/>
  <c r="Q12" i="14"/>
  <c r="AN5" i="14"/>
  <c r="Y5" i="14"/>
  <c r="AD12" i="14"/>
  <c r="AL5" i="14"/>
  <c r="AI32" i="14"/>
  <c r="AC12" i="14"/>
  <c r="AK5" i="14"/>
  <c r="AK32" i="14"/>
  <c r="U32" i="14"/>
  <c r="AE12" i="14"/>
  <c r="P12" i="14"/>
  <c r="AM5" i="14"/>
  <c r="X5" i="14"/>
  <c r="O46" i="14"/>
  <c r="O47" i="14" s="1"/>
  <c r="AJ32" i="14"/>
  <c r="T32" i="14"/>
  <c r="O12" i="14"/>
  <c r="W5" i="14"/>
  <c r="O32" i="14"/>
  <c r="N12" i="14"/>
  <c r="S5" i="14"/>
  <c r="AH32" i="14"/>
  <c r="N32" i="14"/>
  <c r="AB12" i="14"/>
  <c r="M12" i="14"/>
  <c r="AJ5" i="14"/>
  <c r="R5" i="14"/>
  <c r="AG32" i="14"/>
  <c r="M32" i="14"/>
  <c r="AA12" i="14"/>
  <c r="L12" i="14"/>
  <c r="AI5" i="14"/>
  <c r="Q5" i="14"/>
  <c r="AF32" i="14"/>
  <c r="Z12" i="14"/>
  <c r="J11" i="14"/>
  <c r="AE5" i="14"/>
  <c r="P5" i="14"/>
  <c r="AA32" i="14"/>
  <c r="K32" i="14"/>
  <c r="L32" i="14"/>
  <c r="M5" i="14"/>
  <c r="R12" i="14"/>
  <c r="N5" i="14"/>
  <c r="S12" i="14"/>
  <c r="O5" i="14"/>
  <c r="J33" i="14"/>
  <c r="J34" i="14" s="1"/>
  <c r="AM33" i="14"/>
  <c r="AM34" i="14" s="1"/>
  <c r="W32" i="14"/>
  <c r="Z33" i="14"/>
  <c r="Z34" i="14" s="1"/>
  <c r="AA5" i="14"/>
  <c r="Y12" i="14"/>
  <c r="AA33" i="14"/>
  <c r="AA34" i="14" s="1"/>
  <c r="AK33" i="14"/>
  <c r="AK34" i="14" s="1"/>
  <c r="X32" i="14"/>
  <c r="AB5" i="14"/>
  <c r="AL33" i="14"/>
  <c r="AL34" i="14" s="1"/>
  <c r="Y32" i="14"/>
  <c r="AC5" i="14"/>
  <c r="AK12" i="14"/>
  <c r="AD5" i="14"/>
  <c r="AL12" i="14"/>
  <c r="Y33" i="14"/>
  <c r="Y34" i="14" s="1"/>
  <c r="AM32" i="14"/>
  <c r="AM12" i="14"/>
  <c r="L5" i="14"/>
  <c r="T12" i="14"/>
  <c r="X33" i="14"/>
  <c r="X34" i="14" s="1"/>
  <c r="Z5" i="14"/>
  <c r="X12" i="14"/>
  <c r="AN33" i="14"/>
  <c r="AN34" i="14" s="1"/>
  <c r="AJ12" i="14"/>
  <c r="Z32" i="14"/>
  <c r="AN12" i="14"/>
  <c r="K33" i="14"/>
  <c r="K34" i="14" s="1"/>
  <c r="L33" i="14"/>
  <c r="L34" i="14" s="1"/>
  <c r="AJ33" i="14"/>
  <c r="AJ34" i="14" s="1"/>
  <c r="U33" i="14"/>
  <c r="U34" i="14" s="1"/>
  <c r="AH33" i="14"/>
  <c r="AH34" i="14" s="1"/>
  <c r="AG33" i="14"/>
  <c r="AG34" i="14" s="1"/>
  <c r="V33" i="14"/>
  <c r="V34" i="14" s="1"/>
  <c r="AI33" i="14"/>
  <c r="AI34" i="14" s="1"/>
  <c r="S33" i="13"/>
  <c r="S34" i="13" s="1"/>
  <c r="T33" i="13"/>
  <c r="T34" i="13" s="1"/>
  <c r="AF33" i="13"/>
  <c r="AF34" i="13" s="1"/>
  <c r="U33" i="13"/>
  <c r="U34" i="13" s="1"/>
  <c r="J33" i="13"/>
  <c r="J34" i="13" s="1"/>
  <c r="O33" i="13"/>
  <c r="O34" i="13" s="1"/>
  <c r="AB33" i="13"/>
  <c r="AB34" i="13" s="1"/>
  <c r="V33" i="13"/>
  <c r="V34" i="13" s="1"/>
  <c r="AM33" i="13"/>
  <c r="AM34" i="13" s="1"/>
  <c r="AN33" i="13"/>
  <c r="AN34" i="13" s="1"/>
  <c r="AA33" i="13"/>
  <c r="AA34" i="13" s="1"/>
  <c r="G12" i="13"/>
  <c r="J11" i="13" a="1"/>
  <c r="G9" i="13"/>
  <c r="J10" i="13" a="1"/>
  <c r="J10" i="13" s="1"/>
  <c r="P33" i="13"/>
  <c r="P34" i="13" s="1"/>
  <c r="AH33" i="6"/>
  <c r="AH34" i="6" s="1"/>
  <c r="G12" i="6"/>
  <c r="J11" i="6" a="1"/>
  <c r="G9" i="6"/>
  <c r="G11" i="6" s="1"/>
  <c r="J10" i="6" a="1"/>
  <c r="J10" i="6" s="1"/>
  <c r="AC33" i="6"/>
  <c r="AC34" i="6" s="1"/>
  <c r="Q33" i="6"/>
  <c r="Q34" i="6" s="1"/>
  <c r="AD33" i="6"/>
  <c r="AD34" i="6" s="1"/>
  <c r="R33" i="6"/>
  <c r="R34" i="6" s="1"/>
  <c r="AE33" i="6"/>
  <c r="AE34" i="6" s="1"/>
  <c r="S33" i="6"/>
  <c r="S34" i="6" s="1"/>
  <c r="AF33" i="6"/>
  <c r="AF34" i="6" s="1"/>
  <c r="T33" i="6"/>
  <c r="T34" i="6" s="1"/>
  <c r="AG33" i="6"/>
  <c r="AG34" i="6" s="1"/>
  <c r="U33" i="6"/>
  <c r="U34" i="6" s="1"/>
  <c r="K33" i="6"/>
  <c r="K34" i="6" s="1"/>
  <c r="V33" i="6"/>
  <c r="V34" i="6" s="1"/>
  <c r="AI33" i="6"/>
  <c r="AI34" i="6" s="1"/>
  <c r="L33" i="6"/>
  <c r="L34" i="6" s="1"/>
  <c r="AJ33" i="6"/>
  <c r="AJ34" i="6" s="1"/>
  <c r="E7" i="5" a="1"/>
  <c r="D7" i="5" a="1"/>
  <c r="D7" i="5" s="1"/>
  <c r="H14" i="1"/>
  <c r="H36" i="1"/>
  <c r="I32" i="1" a="1"/>
  <c r="I32" i="1" s="1"/>
  <c r="I29" i="1" a="1"/>
  <c r="I29" i="1" s="1"/>
  <c r="I12" i="1" a="1"/>
  <c r="I12" i="1" s="1"/>
  <c r="I21" i="1" a="1"/>
  <c r="I21" i="1" s="1"/>
  <c r="I24" i="1" a="1"/>
  <c r="I24" i="1" s="1"/>
  <c r="I27" i="1" a="1"/>
  <c r="I27" i="1" s="1"/>
  <c r="I33" i="1" a="1"/>
  <c r="I33" i="1" s="1"/>
  <c r="H23" i="1"/>
  <c r="H26" i="1"/>
  <c r="F15" i="1"/>
  <c r="F30" i="1"/>
  <c r="H20" i="1"/>
  <c r="H39" i="1"/>
  <c r="I11" i="1" a="1"/>
  <c r="I11" i="1" s="1"/>
  <c r="F18" i="1"/>
  <c r="F13" i="1"/>
  <c r="F16" i="1"/>
  <c r="F28" i="1"/>
  <c r="F31" i="1"/>
  <c r="H10" i="1"/>
  <c r="H19" i="1"/>
  <c r="H22" i="1"/>
  <c r="H25" i="1"/>
  <c r="H34" i="1"/>
  <c r="H35" i="1"/>
  <c r="H38" i="1"/>
  <c r="H41" i="1"/>
  <c r="U9" i="14" l="1"/>
  <c r="O9" i="10"/>
  <c r="X9" i="14"/>
  <c r="M9" i="14"/>
  <c r="M9" i="10"/>
  <c r="AC9" i="15"/>
  <c r="AL14" i="15"/>
  <c r="AK14" i="15"/>
  <c r="AM14" i="15"/>
  <c r="AJ14" i="15"/>
  <c r="G11" i="16"/>
  <c r="AE32" i="7"/>
  <c r="S32" i="7"/>
  <c r="AI12" i="7"/>
  <c r="W12" i="7"/>
  <c r="K12" i="7"/>
  <c r="N9" i="7"/>
  <c r="AH5" i="7"/>
  <c r="V5" i="7"/>
  <c r="AM32" i="7"/>
  <c r="O32" i="7"/>
  <c r="O46" i="7" s="1"/>
  <c r="O47" i="7" s="1"/>
  <c r="Z32" i="7"/>
  <c r="AD12" i="7"/>
  <c r="Q5" i="7"/>
  <c r="AK32" i="7"/>
  <c r="M32" i="7"/>
  <c r="Q12" i="7"/>
  <c r="AN5" i="7"/>
  <c r="AB5" i="7"/>
  <c r="P5" i="7"/>
  <c r="X32" i="7"/>
  <c r="AB12" i="7"/>
  <c r="AM5" i="7"/>
  <c r="AD32" i="7"/>
  <c r="R32" i="7"/>
  <c r="AH12" i="7"/>
  <c r="V12" i="7"/>
  <c r="AG5" i="7"/>
  <c r="U5" i="7"/>
  <c r="S12" i="7"/>
  <c r="R5" i="7"/>
  <c r="AC32" i="7"/>
  <c r="Q32" i="7"/>
  <c r="AG12" i="7"/>
  <c r="U12" i="7"/>
  <c r="AF5" i="7"/>
  <c r="T5" i="7"/>
  <c r="AN32" i="7"/>
  <c r="AB32" i="7"/>
  <c r="P32" i="7"/>
  <c r="AF12" i="7"/>
  <c r="T12" i="7"/>
  <c r="J11" i="7"/>
  <c r="AE5" i="7"/>
  <c r="S5" i="7"/>
  <c r="AA32" i="7"/>
  <c r="AE12" i="7"/>
  <c r="AD5" i="7"/>
  <c r="AL32" i="7"/>
  <c r="N32" i="7"/>
  <c r="R12" i="7"/>
  <c r="AC5" i="7"/>
  <c r="Y32" i="7"/>
  <c r="AC12" i="7"/>
  <c r="AJ32" i="7"/>
  <c r="L32" i="7"/>
  <c r="AN12" i="7"/>
  <c r="P12" i="7"/>
  <c r="AH32" i="7"/>
  <c r="AA12" i="7"/>
  <c r="AI5" i="7"/>
  <c r="O5" i="7"/>
  <c r="AG32" i="7"/>
  <c r="Z12" i="7"/>
  <c r="AA5" i="7"/>
  <c r="AF32" i="7"/>
  <c r="Y12" i="7"/>
  <c r="Z5" i="7"/>
  <c r="W32" i="7"/>
  <c r="X12" i="7"/>
  <c r="AA9" i="7"/>
  <c r="Y5" i="7"/>
  <c r="V32" i="7"/>
  <c r="O12" i="7"/>
  <c r="X5" i="7"/>
  <c r="U32" i="7"/>
  <c r="N12" i="7"/>
  <c r="W5" i="7"/>
  <c r="T32" i="7"/>
  <c r="M12" i="7"/>
  <c r="Q9" i="7"/>
  <c r="K32" i="7"/>
  <c r="L12" i="7"/>
  <c r="N5" i="7"/>
  <c r="AM12" i="7"/>
  <c r="M5" i="7"/>
  <c r="AL12" i="7"/>
  <c r="AL5" i="7"/>
  <c r="L5" i="7"/>
  <c r="AJ12" i="7"/>
  <c r="AK12" i="7"/>
  <c r="AK5" i="7"/>
  <c r="K5" i="7"/>
  <c r="AI32" i="7"/>
  <c r="AJ5" i="7"/>
  <c r="AE32" i="8"/>
  <c r="S32" i="8"/>
  <c r="AI12" i="8"/>
  <c r="W12" i="8"/>
  <c r="K12" i="8"/>
  <c r="AH5" i="8"/>
  <c r="V5" i="8"/>
  <c r="AN32" i="8"/>
  <c r="P32" i="8"/>
  <c r="T12" i="8"/>
  <c r="AE5" i="8"/>
  <c r="AA32" i="8"/>
  <c r="AE12" i="8"/>
  <c r="AD5" i="8"/>
  <c r="AL32" i="8"/>
  <c r="Q5" i="8"/>
  <c r="O46" i="8"/>
  <c r="O47" i="8" s="1"/>
  <c r="AK32" i="8"/>
  <c r="M32" i="8"/>
  <c r="AC12" i="8"/>
  <c r="X32" i="8"/>
  <c r="AN12" i="8"/>
  <c r="P12" i="8"/>
  <c r="AA5" i="8"/>
  <c r="W32" i="8"/>
  <c r="AA12" i="8"/>
  <c r="AD32" i="8"/>
  <c r="R32" i="8"/>
  <c r="AH12" i="8"/>
  <c r="V12" i="8"/>
  <c r="AG5" i="8"/>
  <c r="U5" i="8"/>
  <c r="AM32" i="8"/>
  <c r="Z32" i="8"/>
  <c r="AD12" i="8"/>
  <c r="AC32" i="8"/>
  <c r="Q32" i="8"/>
  <c r="AG12" i="8"/>
  <c r="U12" i="8"/>
  <c r="L9" i="8"/>
  <c r="AF5" i="8"/>
  <c r="T5" i="8"/>
  <c r="AB32" i="8"/>
  <c r="AF12" i="8"/>
  <c r="J11" i="8"/>
  <c r="S5" i="8"/>
  <c r="O32" i="8"/>
  <c r="S12" i="8"/>
  <c r="R5" i="8"/>
  <c r="N32" i="8"/>
  <c r="R12" i="8"/>
  <c r="AG9" i="8"/>
  <c r="AC5" i="8"/>
  <c r="Y32" i="8"/>
  <c r="Q12" i="8"/>
  <c r="AN5" i="8"/>
  <c r="AB5" i="8"/>
  <c r="P5" i="8"/>
  <c r="AJ32" i="8"/>
  <c r="L32" i="8"/>
  <c r="AB12" i="8"/>
  <c r="AM5" i="8"/>
  <c r="O5" i="8"/>
  <c r="AI32" i="8"/>
  <c r="K32" i="8"/>
  <c r="X12" i="8"/>
  <c r="W5" i="8"/>
  <c r="N12" i="8"/>
  <c r="M5" i="8"/>
  <c r="M12" i="8"/>
  <c r="L5" i="8"/>
  <c r="AG32" i="8"/>
  <c r="AM12" i="8"/>
  <c r="AK5" i="8"/>
  <c r="AF32" i="8"/>
  <c r="AL12" i="8"/>
  <c r="AK12" i="8"/>
  <c r="AI5" i="8"/>
  <c r="U32" i="8"/>
  <c r="AJ12" i="8"/>
  <c r="Z5" i="8"/>
  <c r="Z12" i="8"/>
  <c r="Y12" i="8"/>
  <c r="X5" i="8"/>
  <c r="O12" i="8"/>
  <c r="N5" i="8"/>
  <c r="L12" i="8"/>
  <c r="K5" i="8"/>
  <c r="AH32" i="8"/>
  <c r="AL5" i="8"/>
  <c r="AJ5" i="8"/>
  <c r="V32" i="8"/>
  <c r="T32" i="8"/>
  <c r="Y5" i="8"/>
  <c r="G11" i="8"/>
  <c r="AE32" i="9"/>
  <c r="S32" i="9"/>
  <c r="AI12" i="9"/>
  <c r="W12" i="9"/>
  <c r="K12" i="9"/>
  <c r="AH5" i="9"/>
  <c r="V5" i="9"/>
  <c r="AD32" i="9"/>
  <c r="R32" i="9"/>
  <c r="AH12" i="9"/>
  <c r="V12" i="9"/>
  <c r="AG5" i="9"/>
  <c r="U5" i="9"/>
  <c r="AM32" i="9"/>
  <c r="O32" i="9"/>
  <c r="S12" i="9"/>
  <c r="R5" i="9"/>
  <c r="Z32" i="9"/>
  <c r="AD12" i="9"/>
  <c r="U9" i="9"/>
  <c r="AC5" i="9"/>
  <c r="AK32" i="9"/>
  <c r="M32" i="9"/>
  <c r="AC12" i="9"/>
  <c r="AC32" i="9"/>
  <c r="Q32" i="9"/>
  <c r="AG12" i="9"/>
  <c r="U12" i="9"/>
  <c r="AF5" i="9"/>
  <c r="T5" i="9"/>
  <c r="AN32" i="9"/>
  <c r="AB32" i="9"/>
  <c r="P32" i="9"/>
  <c r="AF12" i="9"/>
  <c r="T12" i="9"/>
  <c r="J11" i="9"/>
  <c r="AE5" i="9"/>
  <c r="S5" i="9"/>
  <c r="AA32" i="9"/>
  <c r="AE12" i="9"/>
  <c r="AD5" i="9"/>
  <c r="AL32" i="9"/>
  <c r="N32" i="9"/>
  <c r="R12" i="9"/>
  <c r="Q5" i="9"/>
  <c r="O46" i="9"/>
  <c r="O47" i="9" s="1"/>
  <c r="Y32" i="9"/>
  <c r="Q12" i="9"/>
  <c r="AN5" i="9"/>
  <c r="AB5" i="9"/>
  <c r="P5" i="9"/>
  <c r="U32" i="9"/>
  <c r="AJ12" i="9"/>
  <c r="O5" i="9"/>
  <c r="AJ32" i="9"/>
  <c r="Y12" i="9"/>
  <c r="K5" i="9"/>
  <c r="T32" i="9"/>
  <c r="AB12" i="9"/>
  <c r="N5" i="9"/>
  <c r="AK5" i="9"/>
  <c r="AI32" i="9"/>
  <c r="X12" i="9"/>
  <c r="AJ5" i="9"/>
  <c r="AH32" i="9"/>
  <c r="P12" i="9"/>
  <c r="AI5" i="9"/>
  <c r="AG32" i="9"/>
  <c r="O12" i="9"/>
  <c r="AA5" i="9"/>
  <c r="AF32" i="9"/>
  <c r="AN12" i="9"/>
  <c r="N12" i="9"/>
  <c r="Z5" i="9"/>
  <c r="X32" i="9"/>
  <c r="AM12" i="9"/>
  <c r="M12" i="9"/>
  <c r="Y5" i="9"/>
  <c r="W32" i="9"/>
  <c r="L12" i="9"/>
  <c r="X5" i="9"/>
  <c r="L32" i="9"/>
  <c r="AA12" i="9"/>
  <c r="AM5" i="9"/>
  <c r="M5" i="9"/>
  <c r="K32" i="9"/>
  <c r="Z12" i="9"/>
  <c r="AM9" i="9"/>
  <c r="AL5" i="9"/>
  <c r="L5" i="9"/>
  <c r="AL12" i="9"/>
  <c r="V32" i="9"/>
  <c r="AK12" i="9"/>
  <c r="W5" i="9"/>
  <c r="AC13" i="10"/>
  <c r="AC14" i="10"/>
  <c r="S13" i="10"/>
  <c r="S14" i="10"/>
  <c r="AB13" i="10"/>
  <c r="AB14" i="10"/>
  <c r="AJ13" i="10"/>
  <c r="AJ14" i="10"/>
  <c r="M13" i="10"/>
  <c r="M14" i="10"/>
  <c r="K13" i="10"/>
  <c r="K14" i="10" s="1"/>
  <c r="W13" i="10"/>
  <c r="W14" i="10"/>
  <c r="T13" i="10"/>
  <c r="T14" i="10" s="1"/>
  <c r="P13" i="10"/>
  <c r="P14" i="10"/>
  <c r="AN13" i="10"/>
  <c r="AN14" i="10"/>
  <c r="AA13" i="10"/>
  <c r="AA14" i="10" s="1"/>
  <c r="AD14" i="10"/>
  <c r="AD13" i="10"/>
  <c r="AL13" i="10"/>
  <c r="AL14" i="10"/>
  <c r="AI13" i="10"/>
  <c r="AI14" i="10"/>
  <c r="AF13" i="10"/>
  <c r="AF14" i="10" s="1"/>
  <c r="N13" i="10"/>
  <c r="N14" i="10"/>
  <c r="O13" i="10"/>
  <c r="O14" i="10"/>
  <c r="X13" i="10"/>
  <c r="X14" i="10"/>
  <c r="U13" i="10"/>
  <c r="U14" i="10" s="1"/>
  <c r="Y13" i="10"/>
  <c r="Y14" i="10"/>
  <c r="AE13" i="10"/>
  <c r="AE14" i="10" s="1"/>
  <c r="V13" i="10"/>
  <c r="V14" i="10"/>
  <c r="R13" i="10"/>
  <c r="R14" i="10"/>
  <c r="Q13" i="10"/>
  <c r="Q14" i="10" s="1"/>
  <c r="AK13" i="10"/>
  <c r="AK14" i="10"/>
  <c r="AM13" i="10"/>
  <c r="AM14" i="10"/>
  <c r="Z13" i="10"/>
  <c r="Z14" i="10"/>
  <c r="AG13" i="10"/>
  <c r="AG14" i="10" s="1"/>
  <c r="J5" i="10"/>
  <c r="J45" i="10" s="1" a="1"/>
  <c r="J32" i="10"/>
  <c r="J12" i="10"/>
  <c r="J9" i="10"/>
  <c r="I11" i="10"/>
  <c r="L13" i="10"/>
  <c r="L14" i="10" s="1"/>
  <c r="AH13" i="10"/>
  <c r="AH14" i="10" s="1"/>
  <c r="G11" i="11"/>
  <c r="AE32" i="11"/>
  <c r="S32" i="11"/>
  <c r="AI12" i="11"/>
  <c r="W12" i="11"/>
  <c r="K12" i="11"/>
  <c r="N9" i="11"/>
  <c r="AH5" i="11"/>
  <c r="V5" i="11"/>
  <c r="P32" i="11"/>
  <c r="AF12" i="11"/>
  <c r="J11" i="11"/>
  <c r="S5" i="11"/>
  <c r="AA32" i="11"/>
  <c r="S12" i="11"/>
  <c r="AD5" i="11"/>
  <c r="R5" i="11"/>
  <c r="AL32" i="11"/>
  <c r="N32" i="11"/>
  <c r="AD12" i="11"/>
  <c r="Q5" i="11"/>
  <c r="Y32" i="11"/>
  <c r="L32" i="11"/>
  <c r="AB12" i="11"/>
  <c r="P12" i="11"/>
  <c r="AM5" i="11"/>
  <c r="O5" i="11"/>
  <c r="W32" i="11"/>
  <c r="AM12" i="11"/>
  <c r="O12" i="11"/>
  <c r="AD32" i="11"/>
  <c r="R32" i="11"/>
  <c r="AH12" i="11"/>
  <c r="V12" i="11"/>
  <c r="AG5" i="11"/>
  <c r="U5" i="11"/>
  <c r="AN32" i="11"/>
  <c r="AB5" i="11"/>
  <c r="AJ32" i="11"/>
  <c r="AC32" i="11"/>
  <c r="Q32" i="11"/>
  <c r="AG12" i="11"/>
  <c r="U12" i="11"/>
  <c r="AF5" i="11"/>
  <c r="T5" i="11"/>
  <c r="AB32" i="11"/>
  <c r="T12" i="11"/>
  <c r="AE5" i="11"/>
  <c r="AM32" i="11"/>
  <c r="O32" i="11"/>
  <c r="AE12" i="11"/>
  <c r="Z32" i="11"/>
  <c r="R12" i="11"/>
  <c r="AC5" i="11"/>
  <c r="O46" i="11"/>
  <c r="O47" i="11" s="1"/>
  <c r="AK32" i="11"/>
  <c r="M32" i="11"/>
  <c r="AC12" i="11"/>
  <c r="Q12" i="11"/>
  <c r="AN5" i="11"/>
  <c r="P5" i="11"/>
  <c r="X32" i="11"/>
  <c r="AN12" i="11"/>
  <c r="AA5" i="11"/>
  <c r="AI32" i="11"/>
  <c r="K32" i="11"/>
  <c r="AA12" i="11"/>
  <c r="M12" i="11"/>
  <c r="AL5" i="11"/>
  <c r="L12" i="11"/>
  <c r="AK5" i="11"/>
  <c r="AJ5" i="11"/>
  <c r="AI5" i="11"/>
  <c r="Z5" i="11"/>
  <c r="AH32" i="11"/>
  <c r="AL12" i="11"/>
  <c r="Y5" i="11"/>
  <c r="AG32" i="11"/>
  <c r="AK12" i="11"/>
  <c r="AB9" i="11"/>
  <c r="X5" i="11"/>
  <c r="AF32" i="11"/>
  <c r="AJ12" i="11"/>
  <c r="W5" i="11"/>
  <c r="V32" i="11"/>
  <c r="Z12" i="11"/>
  <c r="N5" i="11"/>
  <c r="U32" i="11"/>
  <c r="M5" i="11"/>
  <c r="X12" i="11"/>
  <c r="P9" i="11"/>
  <c r="L5" i="11"/>
  <c r="N12" i="11"/>
  <c r="K5" i="11"/>
  <c r="Y12" i="11"/>
  <c r="T32" i="11"/>
  <c r="G11" i="12"/>
  <c r="AE32" i="12"/>
  <c r="S32" i="12"/>
  <c r="AI12" i="12"/>
  <c r="W12" i="12"/>
  <c r="K12" i="12"/>
  <c r="AL9" i="12"/>
  <c r="Z9" i="12"/>
  <c r="AH5" i="12"/>
  <c r="V5" i="12"/>
  <c r="AN32" i="12"/>
  <c r="P32" i="12"/>
  <c r="AF12" i="12"/>
  <c r="AM32" i="12"/>
  <c r="O32" i="12"/>
  <c r="AD5" i="12"/>
  <c r="AL32" i="12"/>
  <c r="N32" i="12"/>
  <c r="AD12" i="12"/>
  <c r="Q5" i="12"/>
  <c r="AK32" i="12"/>
  <c r="M32" i="12"/>
  <c r="Q12" i="12"/>
  <c r="AN5" i="12"/>
  <c r="AB5" i="12"/>
  <c r="P5" i="12"/>
  <c r="AJ32" i="12"/>
  <c r="L32" i="12"/>
  <c r="AN12" i="12"/>
  <c r="O5" i="12"/>
  <c r="W32" i="12"/>
  <c r="AM12" i="12"/>
  <c r="O12" i="12"/>
  <c r="AD32" i="12"/>
  <c r="R32" i="12"/>
  <c r="AH12" i="12"/>
  <c r="V12" i="12"/>
  <c r="AG5" i="12"/>
  <c r="U5" i="12"/>
  <c r="AB32" i="12"/>
  <c r="J11" i="12"/>
  <c r="AE5" i="12"/>
  <c r="AA32" i="12"/>
  <c r="S12" i="12"/>
  <c r="Z32" i="12"/>
  <c r="R12" i="12"/>
  <c r="AC5" i="12"/>
  <c r="O46" i="12"/>
  <c r="O47" i="12" s="1"/>
  <c r="Y32" i="12"/>
  <c r="AC12" i="12"/>
  <c r="X32" i="12"/>
  <c r="P12" i="12"/>
  <c r="AM5" i="12"/>
  <c r="AA5" i="12"/>
  <c r="AI32" i="12"/>
  <c r="K32" i="12"/>
  <c r="AA12" i="12"/>
  <c r="AL5" i="12"/>
  <c r="N5" i="12"/>
  <c r="AC32" i="12"/>
  <c r="Q32" i="12"/>
  <c r="AG12" i="12"/>
  <c r="U12" i="12"/>
  <c r="AJ9" i="12"/>
  <c r="X9" i="12"/>
  <c r="AF5" i="12"/>
  <c r="T5" i="12"/>
  <c r="T12" i="12"/>
  <c r="S5" i="12"/>
  <c r="AE12" i="12"/>
  <c r="R5" i="12"/>
  <c r="AB12" i="12"/>
  <c r="R9" i="12"/>
  <c r="M12" i="12"/>
  <c r="AJ5" i="12"/>
  <c r="X5" i="12"/>
  <c r="AH32" i="12"/>
  <c r="W5" i="12"/>
  <c r="AG32" i="12"/>
  <c r="AK12" i="12"/>
  <c r="M5" i="12"/>
  <c r="AJ12" i="12"/>
  <c r="K5" i="12"/>
  <c r="Y12" i="12"/>
  <c r="L12" i="12"/>
  <c r="AI5" i="12"/>
  <c r="Z5" i="12"/>
  <c r="Y5" i="12"/>
  <c r="AL12" i="12"/>
  <c r="AB9" i="12"/>
  <c r="AF32" i="12"/>
  <c r="L5" i="12"/>
  <c r="V32" i="12"/>
  <c r="Z12" i="12"/>
  <c r="U32" i="12"/>
  <c r="T32" i="12"/>
  <c r="X12" i="12"/>
  <c r="N12" i="12"/>
  <c r="AK5" i="12"/>
  <c r="AE32" i="16"/>
  <c r="S32" i="16"/>
  <c r="AI12" i="16"/>
  <c r="W12" i="16"/>
  <c r="K12" i="16"/>
  <c r="AH5" i="16"/>
  <c r="V5" i="16"/>
  <c r="U12" i="16"/>
  <c r="L9" i="16"/>
  <c r="T5" i="16"/>
  <c r="AB32" i="16"/>
  <c r="AF12" i="16"/>
  <c r="J11" i="16"/>
  <c r="S5" i="16"/>
  <c r="O32" i="16"/>
  <c r="S12" i="16"/>
  <c r="R5" i="16"/>
  <c r="Z32" i="16"/>
  <c r="AD12" i="16"/>
  <c r="U9" i="16"/>
  <c r="AC5" i="16"/>
  <c r="O46" i="16"/>
  <c r="O47" i="16" s="1"/>
  <c r="Y32" i="16"/>
  <c r="M32" i="16"/>
  <c r="Q12" i="16"/>
  <c r="AN5" i="16"/>
  <c r="AB5" i="16"/>
  <c r="P5" i="16"/>
  <c r="AD32" i="16"/>
  <c r="R32" i="16"/>
  <c r="AH12" i="16"/>
  <c r="V12" i="16"/>
  <c r="AG5" i="16"/>
  <c r="U5" i="16"/>
  <c r="AC32" i="16"/>
  <c r="Q32" i="16"/>
  <c r="AG12" i="16"/>
  <c r="AF5" i="16"/>
  <c r="AN32" i="16"/>
  <c r="P32" i="16"/>
  <c r="T12" i="16"/>
  <c r="AE5" i="16"/>
  <c r="AM32" i="16"/>
  <c r="AA32" i="16"/>
  <c r="AE12" i="16"/>
  <c r="AD5" i="16"/>
  <c r="AL32" i="16"/>
  <c r="N32" i="16"/>
  <c r="R12" i="16"/>
  <c r="Q5" i="16"/>
  <c r="AK32" i="16"/>
  <c r="AC12" i="16"/>
  <c r="T32" i="16"/>
  <c r="AB12" i="16"/>
  <c r="N5" i="16"/>
  <c r="AJ32" i="16"/>
  <c r="Y12" i="16"/>
  <c r="K5" i="16"/>
  <c r="AI32" i="16"/>
  <c r="X12" i="16"/>
  <c r="AJ5" i="16"/>
  <c r="O12" i="16"/>
  <c r="AA5" i="16"/>
  <c r="AF32" i="16"/>
  <c r="AN12" i="16"/>
  <c r="N12" i="16"/>
  <c r="AA9" i="16"/>
  <c r="Z5" i="16"/>
  <c r="V32" i="16"/>
  <c r="AK12" i="16"/>
  <c r="W5" i="16"/>
  <c r="AJ12" i="16"/>
  <c r="L32" i="16"/>
  <c r="AA12" i="16"/>
  <c r="AM5" i="16"/>
  <c r="M5" i="16"/>
  <c r="AK5" i="16"/>
  <c r="AH32" i="16"/>
  <c r="P12" i="16"/>
  <c r="AI5" i="16"/>
  <c r="AG32" i="16"/>
  <c r="W32" i="16"/>
  <c r="AL12" i="16"/>
  <c r="L12" i="16"/>
  <c r="X5" i="16"/>
  <c r="U32" i="16"/>
  <c r="P9" i="16"/>
  <c r="O5" i="16"/>
  <c r="K32" i="16"/>
  <c r="Z12" i="16"/>
  <c r="AL5" i="16"/>
  <c r="L5" i="16"/>
  <c r="X32" i="16"/>
  <c r="AM12" i="16"/>
  <c r="M12" i="16"/>
  <c r="Y5" i="16"/>
  <c r="N13" i="15"/>
  <c r="N14" i="15"/>
  <c r="Z13" i="15"/>
  <c r="Z14" i="15"/>
  <c r="K13" i="15"/>
  <c r="K14" i="15"/>
  <c r="AD13" i="15"/>
  <c r="AD14" i="15" s="1"/>
  <c r="J5" i="15"/>
  <c r="J45" i="15" s="1" a="1"/>
  <c r="J12" i="15"/>
  <c r="J32" i="15"/>
  <c r="I11" i="15"/>
  <c r="W13" i="15"/>
  <c r="W14" i="15" s="1"/>
  <c r="AE13" i="15"/>
  <c r="AE14" i="15" s="1"/>
  <c r="O13" i="15"/>
  <c r="O14" i="15"/>
  <c r="AI13" i="15"/>
  <c r="AI14" i="15" s="1"/>
  <c r="AF13" i="15"/>
  <c r="AF14" i="15" s="1"/>
  <c r="P13" i="15"/>
  <c r="P14" i="15"/>
  <c r="V13" i="15"/>
  <c r="V14" i="15" s="1"/>
  <c r="Q13" i="15"/>
  <c r="Q14" i="15" s="1"/>
  <c r="AA13" i="15"/>
  <c r="AA14" i="15"/>
  <c r="AH13" i="15"/>
  <c r="AH14" i="15"/>
  <c r="L13" i="15"/>
  <c r="L14" i="15"/>
  <c r="U13" i="15"/>
  <c r="U14" i="15" s="1"/>
  <c r="AB13" i="15"/>
  <c r="AB14" i="15" s="1"/>
  <c r="AG13" i="15"/>
  <c r="AG14" i="15" s="1"/>
  <c r="M13" i="15"/>
  <c r="M14" i="15"/>
  <c r="AN13" i="15"/>
  <c r="AN14" i="15"/>
  <c r="AC13" i="15"/>
  <c r="AC14" i="15"/>
  <c r="Y13" i="15"/>
  <c r="Y14" i="15" s="1"/>
  <c r="O13" i="14"/>
  <c r="O14" i="14"/>
  <c r="Z13" i="14"/>
  <c r="Z14" i="14"/>
  <c r="AC13" i="14"/>
  <c r="AC14" i="14"/>
  <c r="AE13" i="14"/>
  <c r="AE14" i="14" s="1"/>
  <c r="S13" i="14"/>
  <c r="S14" i="14" s="1"/>
  <c r="J5" i="14"/>
  <c r="J45" i="14" s="1" a="1"/>
  <c r="J12" i="14"/>
  <c r="J32" i="14"/>
  <c r="I11" i="14"/>
  <c r="R13" i="14"/>
  <c r="R14" i="14" s="1"/>
  <c r="AJ13" i="14"/>
  <c r="AJ14" i="14" s="1"/>
  <c r="M13" i="14"/>
  <c r="M14" i="14"/>
  <c r="X13" i="14"/>
  <c r="X14" i="14"/>
  <c r="AK13" i="14"/>
  <c r="AK14" i="14"/>
  <c r="L13" i="14"/>
  <c r="L14" i="14"/>
  <c r="AD13" i="14"/>
  <c r="AD14" i="14" s="1"/>
  <c r="AI13" i="14"/>
  <c r="AI14" i="14" s="1"/>
  <c r="U13" i="14"/>
  <c r="U14" i="14" s="1"/>
  <c r="AG13" i="14"/>
  <c r="AG14" i="14" s="1"/>
  <c r="AM13" i="14"/>
  <c r="AM14" i="14" s="1"/>
  <c r="Y13" i="14"/>
  <c r="Y14" i="14"/>
  <c r="K13" i="14"/>
  <c r="K14" i="14"/>
  <c r="AA13" i="14"/>
  <c r="AA14" i="14"/>
  <c r="V13" i="14"/>
  <c r="V14" i="14" s="1"/>
  <c r="Q13" i="14"/>
  <c r="Q14" i="14" s="1"/>
  <c r="AF13" i="14"/>
  <c r="AF14" i="14" s="1"/>
  <c r="AN13" i="14"/>
  <c r="AN14" i="14"/>
  <c r="AL13" i="14"/>
  <c r="AL14" i="14" s="1"/>
  <c r="AB13" i="14"/>
  <c r="AB14" i="14"/>
  <c r="W13" i="14"/>
  <c r="W14" i="14" s="1"/>
  <c r="T13" i="14"/>
  <c r="T14" i="14" s="1"/>
  <c r="N13" i="14"/>
  <c r="N14" i="14" s="1"/>
  <c r="P13" i="14"/>
  <c r="P14" i="14"/>
  <c r="AH13" i="14"/>
  <c r="AH14" i="14"/>
  <c r="G11" i="13"/>
  <c r="AE32" i="13"/>
  <c r="S32" i="13"/>
  <c r="AI12" i="13"/>
  <c r="W12" i="13"/>
  <c r="K12" i="13"/>
  <c r="AH5" i="13"/>
  <c r="V5" i="13"/>
  <c r="AN32" i="13"/>
  <c r="P32" i="13"/>
  <c r="AF12" i="13"/>
  <c r="AM32" i="13"/>
  <c r="S12" i="13"/>
  <c r="AD5" i="13"/>
  <c r="R5" i="13"/>
  <c r="AL32" i="13"/>
  <c r="N32" i="13"/>
  <c r="R12" i="13"/>
  <c r="AC5" i="13"/>
  <c r="O46" i="13"/>
  <c r="O47" i="13" s="1"/>
  <c r="AK32" i="13"/>
  <c r="X32" i="13"/>
  <c r="P12" i="13"/>
  <c r="AA5" i="13"/>
  <c r="K32" i="13"/>
  <c r="O12" i="13"/>
  <c r="AL5" i="13"/>
  <c r="N5" i="13"/>
  <c r="AH32" i="13"/>
  <c r="AD32" i="13"/>
  <c r="R32" i="13"/>
  <c r="AH12" i="13"/>
  <c r="V12" i="13"/>
  <c r="AG5" i="13"/>
  <c r="U5" i="13"/>
  <c r="T12" i="13"/>
  <c r="AE5" i="13"/>
  <c r="O32" i="13"/>
  <c r="AE12" i="13"/>
  <c r="AD12" i="13"/>
  <c r="Y32" i="13"/>
  <c r="Q12" i="13"/>
  <c r="AN5" i="13"/>
  <c r="AN12" i="13"/>
  <c r="AM5" i="13"/>
  <c r="AI32" i="13"/>
  <c r="AM12" i="13"/>
  <c r="AC32" i="13"/>
  <c r="Q32" i="13"/>
  <c r="AG12" i="13"/>
  <c r="U12" i="13"/>
  <c r="AJ9" i="13"/>
  <c r="X9" i="13"/>
  <c r="AF5" i="13"/>
  <c r="T5" i="13"/>
  <c r="AB32" i="13"/>
  <c r="J11" i="13"/>
  <c r="S5" i="13"/>
  <c r="AA32" i="13"/>
  <c r="Z32" i="13"/>
  <c r="Q5" i="13"/>
  <c r="M32" i="13"/>
  <c r="AC12" i="13"/>
  <c r="AF9" i="13"/>
  <c r="AB5" i="13"/>
  <c r="P5" i="13"/>
  <c r="AJ32" i="13"/>
  <c r="L32" i="13"/>
  <c r="AB12" i="13"/>
  <c r="O5" i="13"/>
  <c r="W32" i="13"/>
  <c r="AA12" i="13"/>
  <c r="Z5" i="13"/>
  <c r="V32" i="13"/>
  <c r="AF32" i="13"/>
  <c r="Y5" i="13"/>
  <c r="T32" i="13"/>
  <c r="AK12" i="13"/>
  <c r="L5" i="13"/>
  <c r="Z12" i="13"/>
  <c r="Y12" i="13"/>
  <c r="X12" i="13"/>
  <c r="AK5" i="13"/>
  <c r="M12" i="13"/>
  <c r="AG32" i="13"/>
  <c r="AI5" i="13"/>
  <c r="U32" i="13"/>
  <c r="X5" i="13"/>
  <c r="W5" i="13"/>
  <c r="AL12" i="13"/>
  <c r="M5" i="13"/>
  <c r="AJ12" i="13"/>
  <c r="K5" i="13"/>
  <c r="P9" i="13"/>
  <c r="O9" i="13"/>
  <c r="N12" i="13"/>
  <c r="AJ5" i="13"/>
  <c r="L12" i="13"/>
  <c r="AI12" i="6"/>
  <c r="W12" i="6"/>
  <c r="K12" i="6"/>
  <c r="N9" i="6"/>
  <c r="T12" i="6"/>
  <c r="AE12" i="6"/>
  <c r="AD12" i="6"/>
  <c r="Q12" i="6"/>
  <c r="AN12" i="6"/>
  <c r="P12" i="6"/>
  <c r="AH12" i="6"/>
  <c r="V12" i="6"/>
  <c r="AG12" i="6"/>
  <c r="U12" i="6"/>
  <c r="AF12" i="6"/>
  <c r="J11" i="6"/>
  <c r="S12" i="6"/>
  <c r="R12" i="6"/>
  <c r="O46" i="6"/>
  <c r="O47" i="6" s="1"/>
  <c r="AC12" i="6"/>
  <c r="AB12" i="6"/>
  <c r="Z12" i="6"/>
  <c r="X12" i="6"/>
  <c r="AA9" i="6"/>
  <c r="O12" i="6"/>
  <c r="N12" i="6"/>
  <c r="M12" i="6"/>
  <c r="L12" i="6"/>
  <c r="AM12" i="6"/>
  <c r="AJ12" i="6"/>
  <c r="AA12" i="6"/>
  <c r="AD9" i="6"/>
  <c r="Y12" i="6"/>
  <c r="AL12" i="6"/>
  <c r="AK12" i="6"/>
  <c r="C16" i="5"/>
  <c r="C28" i="5"/>
  <c r="P11" i="5"/>
  <c r="C17" i="5"/>
  <c r="C29" i="5"/>
  <c r="P12" i="5"/>
  <c r="C18" i="5"/>
  <c r="C30" i="5"/>
  <c r="P13" i="5"/>
  <c r="C19" i="5"/>
  <c r="C31" i="5"/>
  <c r="P14" i="5"/>
  <c r="C24" i="5"/>
  <c r="C25" i="5"/>
  <c r="C26" i="5"/>
  <c r="C15" i="5"/>
  <c r="C8" i="5"/>
  <c r="C20" i="5"/>
  <c r="C32" i="5"/>
  <c r="P15" i="5"/>
  <c r="C9" i="5"/>
  <c r="C21" i="5"/>
  <c r="C33" i="5"/>
  <c r="P16" i="5"/>
  <c r="C10" i="5"/>
  <c r="C22" i="5"/>
  <c r="C34" i="5"/>
  <c r="P17" i="5"/>
  <c r="C11" i="5"/>
  <c r="C23" i="5"/>
  <c r="C35" i="5"/>
  <c r="C12" i="5"/>
  <c r="C36" i="5"/>
  <c r="C13" i="5"/>
  <c r="C37" i="5"/>
  <c r="C14" i="5"/>
  <c r="C27" i="5"/>
  <c r="P10" i="5"/>
  <c r="E7" i="5"/>
  <c r="F8" i="5"/>
  <c r="F20" i="5"/>
  <c r="F32" i="5"/>
  <c r="F11" i="5"/>
  <c r="F12" i="5"/>
  <c r="F13" i="5"/>
  <c r="F26" i="5"/>
  <c r="F15" i="5"/>
  <c r="F28" i="5"/>
  <c r="F17" i="5"/>
  <c r="F18" i="5"/>
  <c r="F19" i="5"/>
  <c r="F9" i="5"/>
  <c r="F21" i="5"/>
  <c r="F33" i="5"/>
  <c r="F35" i="5"/>
  <c r="F36" i="5"/>
  <c r="F37" i="5"/>
  <c r="F10" i="5"/>
  <c r="F22" i="5"/>
  <c r="F34" i="5"/>
  <c r="F23" i="5"/>
  <c r="F24" i="5"/>
  <c r="F25" i="5"/>
  <c r="F14" i="5"/>
  <c r="F27" i="5"/>
  <c r="F16" i="5"/>
  <c r="F29" i="5"/>
  <c r="F30" i="5"/>
  <c r="F31" i="5"/>
  <c r="I31" i="1" a="1"/>
  <c r="I31" i="1" s="1"/>
  <c r="H31" i="1"/>
  <c r="I16" i="1" a="1"/>
  <c r="I16" i="1" s="1"/>
  <c r="F17" i="1"/>
  <c r="AF9" i="10" s="1"/>
  <c r="H16" i="1"/>
  <c r="I28" i="1" a="1"/>
  <c r="I28" i="1" s="1"/>
  <c r="H28" i="1"/>
  <c r="I13" i="1" a="1"/>
  <c r="I13" i="1" s="1"/>
  <c r="H13" i="1"/>
  <c r="H18" i="1"/>
  <c r="I18" i="1" a="1"/>
  <c r="I18" i="1" s="1"/>
  <c r="H30" i="1"/>
  <c r="I30" i="1" a="1"/>
  <c r="I30" i="1" s="1"/>
  <c r="H15" i="1"/>
  <c r="I15" i="1" a="1"/>
  <c r="I15" i="1" s="1"/>
  <c r="P9" i="6" l="1"/>
  <c r="Z9" i="6"/>
  <c r="Q9" i="13"/>
  <c r="Q9" i="12"/>
  <c r="AE9" i="12"/>
  <c r="Z9" i="11"/>
  <c r="AB9" i="8"/>
  <c r="AE9" i="8"/>
  <c r="AN9" i="7"/>
  <c r="AI9" i="10"/>
  <c r="AF9" i="14"/>
  <c r="Y9" i="6"/>
  <c r="AL9" i="6"/>
  <c r="J9" i="14"/>
  <c r="AN9" i="16"/>
  <c r="AA9" i="12"/>
  <c r="AL9" i="11"/>
  <c r="U9" i="8"/>
  <c r="N9" i="8"/>
  <c r="L9" i="14"/>
  <c r="AA9" i="14"/>
  <c r="AK9" i="6"/>
  <c r="V9" i="6"/>
  <c r="AA9" i="13"/>
  <c r="N9" i="13"/>
  <c r="J9" i="15"/>
  <c r="R9" i="16"/>
  <c r="AK9" i="12"/>
  <c r="W9" i="11"/>
  <c r="V9" i="11"/>
  <c r="AC9" i="8"/>
  <c r="Z9" i="8"/>
  <c r="M9" i="7"/>
  <c r="AG9" i="14"/>
  <c r="AA9" i="10"/>
  <c r="AA9" i="15"/>
  <c r="AH9" i="6"/>
  <c r="Z9" i="13"/>
  <c r="L9" i="7"/>
  <c r="Y9" i="7"/>
  <c r="AL9" i="10"/>
  <c r="X9" i="6"/>
  <c r="T9" i="9"/>
  <c r="AN9" i="8"/>
  <c r="V9" i="8"/>
  <c r="AK9" i="7"/>
  <c r="AF9" i="7"/>
  <c r="R9" i="15"/>
  <c r="AJ9" i="6"/>
  <c r="M9" i="13"/>
  <c r="X9" i="16"/>
  <c r="AF9" i="12"/>
  <c r="U9" i="11"/>
  <c r="L9" i="11"/>
  <c r="AB9" i="9"/>
  <c r="AF9" i="9"/>
  <c r="AL9" i="9"/>
  <c r="AC9" i="7"/>
  <c r="K9" i="7"/>
  <c r="AJ9" i="7"/>
  <c r="V9" i="15"/>
  <c r="AL9" i="14"/>
  <c r="W9" i="14"/>
  <c r="Y9" i="13"/>
  <c r="AH9" i="13"/>
  <c r="V9" i="12"/>
  <c r="AM9" i="11"/>
  <c r="S9" i="11"/>
  <c r="X9" i="11"/>
  <c r="M9" i="11"/>
  <c r="AI9" i="8"/>
  <c r="S9" i="7"/>
  <c r="W9" i="7"/>
  <c r="P9" i="15"/>
  <c r="AJ9" i="15"/>
  <c r="AE9" i="14"/>
  <c r="L9" i="6"/>
  <c r="AD9" i="13"/>
  <c r="N9" i="9"/>
  <c r="T9" i="7"/>
  <c r="AE9" i="15"/>
  <c r="T9" i="6"/>
  <c r="AG9" i="16"/>
  <c r="K9" i="12"/>
  <c r="O9" i="9"/>
  <c r="Z9" i="9"/>
  <c r="S9" i="8"/>
  <c r="X9" i="7"/>
  <c r="AJ9" i="14"/>
  <c r="R9" i="6"/>
  <c r="S9" i="6"/>
  <c r="AK9" i="13"/>
  <c r="AE9" i="13"/>
  <c r="AE9" i="16"/>
  <c r="AA9" i="11"/>
  <c r="AJ9" i="11"/>
  <c r="M9" i="9"/>
  <c r="AI9" i="15"/>
  <c r="V9" i="10"/>
  <c r="AB9" i="14"/>
  <c r="AC9" i="14"/>
  <c r="AL9" i="13"/>
  <c r="Q9" i="10"/>
  <c r="AF9" i="6"/>
  <c r="O9" i="6"/>
  <c r="W9" i="6"/>
  <c r="AN9" i="13"/>
  <c r="T9" i="13"/>
  <c r="L9" i="13"/>
  <c r="L9" i="12"/>
  <c r="AN9" i="11"/>
  <c r="AH9" i="11"/>
  <c r="S9" i="9"/>
  <c r="Y9" i="9"/>
  <c r="P9" i="7"/>
  <c r="AG9" i="7"/>
  <c r="O9" i="15"/>
  <c r="U9" i="15"/>
  <c r="K9" i="15"/>
  <c r="AJ9" i="16"/>
  <c r="T9" i="12"/>
  <c r="W9" i="12"/>
  <c r="AI9" i="12"/>
  <c r="Q9" i="11"/>
  <c r="T9" i="11"/>
  <c r="Y9" i="11"/>
  <c r="AE9" i="11"/>
  <c r="AC9" i="9"/>
  <c r="AE9" i="9"/>
  <c r="L9" i="9"/>
  <c r="AK9" i="9"/>
  <c r="P9" i="8"/>
  <c r="X9" i="8"/>
  <c r="AH9" i="8"/>
  <c r="AL9" i="8"/>
  <c r="AM9" i="7"/>
  <c r="AI9" i="7"/>
  <c r="Z9" i="7"/>
  <c r="Y9" i="10"/>
  <c r="X9" i="10"/>
  <c r="Q9" i="14"/>
  <c r="W9" i="15"/>
  <c r="AL9" i="15"/>
  <c r="R9" i="10"/>
  <c r="AH9" i="10"/>
  <c r="S9" i="15"/>
  <c r="AG9" i="10"/>
  <c r="W9" i="10"/>
  <c r="R9" i="14"/>
  <c r="AB9" i="10"/>
  <c r="AK9" i="14"/>
  <c r="AK9" i="10"/>
  <c r="Z9" i="15"/>
  <c r="V9" i="14"/>
  <c r="U9" i="13"/>
  <c r="V9" i="16"/>
  <c r="AK9" i="11"/>
  <c r="X9" i="9"/>
  <c r="AD9" i="8"/>
  <c r="M9" i="8"/>
  <c r="AL9" i="7"/>
  <c r="Z9" i="10"/>
  <c r="AK9" i="15"/>
  <c r="AB9" i="16"/>
  <c r="AH9" i="16"/>
  <c r="AH9" i="12"/>
  <c r="AN9" i="9"/>
  <c r="AJ9" i="9"/>
  <c r="AC9" i="10"/>
  <c r="AG9" i="15"/>
  <c r="M9" i="15"/>
  <c r="AN9" i="6"/>
  <c r="AI9" i="6"/>
  <c r="AE9" i="6"/>
  <c r="K9" i="6"/>
  <c r="S9" i="13"/>
  <c r="V9" i="13"/>
  <c r="K9" i="13"/>
  <c r="S9" i="16"/>
  <c r="AF9" i="16"/>
  <c r="AC9" i="12"/>
  <c r="O9" i="11"/>
  <c r="R9" i="11"/>
  <c r="AC9" i="11"/>
  <c r="K9" i="11"/>
  <c r="AA9" i="9"/>
  <c r="AI9" i="9"/>
  <c r="V9" i="9"/>
  <c r="Q9" i="8"/>
  <c r="AK9" i="8"/>
  <c r="R9" i="7"/>
  <c r="AB9" i="7"/>
  <c r="N9" i="15"/>
  <c r="AN9" i="10"/>
  <c r="P9" i="14"/>
  <c r="AJ9" i="10"/>
  <c r="AD9" i="10"/>
  <c r="O9" i="14"/>
  <c r="T9" i="10"/>
  <c r="AM9" i="6"/>
  <c r="AN9" i="12"/>
  <c r="AF9" i="11"/>
  <c r="K9" i="9"/>
  <c r="O9" i="8"/>
  <c r="AJ9" i="8"/>
  <c r="AD9" i="7"/>
  <c r="K9" i="10"/>
  <c r="N9" i="14"/>
  <c r="S9" i="10"/>
  <c r="T9" i="16"/>
  <c r="O9" i="12"/>
  <c r="Q9" i="9"/>
  <c r="W9" i="9"/>
  <c r="Y9" i="8"/>
  <c r="AH9" i="14"/>
  <c r="AF9" i="15"/>
  <c r="Q9" i="6"/>
  <c r="AB9" i="6"/>
  <c r="AI9" i="13"/>
  <c r="AM9" i="16"/>
  <c r="W9" i="16"/>
  <c r="M9" i="16"/>
  <c r="N9" i="16"/>
  <c r="S9" i="12"/>
  <c r="AG9" i="12"/>
  <c r="AI9" i="11"/>
  <c r="P9" i="9"/>
  <c r="AG9" i="9"/>
  <c r="AH9" i="9"/>
  <c r="W9" i="8"/>
  <c r="V9" i="7"/>
  <c r="AE9" i="7"/>
  <c r="U9" i="7"/>
  <c r="AH9" i="15"/>
  <c r="X9" i="15"/>
  <c r="AD9" i="15"/>
  <c r="Z9" i="14"/>
  <c r="L9" i="15"/>
  <c r="P9" i="10"/>
  <c r="AN9" i="14"/>
  <c r="U9" i="10"/>
  <c r="AG9" i="6"/>
  <c r="U9" i="6"/>
  <c r="AC9" i="13"/>
  <c r="AM9" i="13"/>
  <c r="AB9" i="13"/>
  <c r="W9" i="13"/>
  <c r="R9" i="13"/>
  <c r="Q9" i="16"/>
  <c r="AD9" i="16"/>
  <c r="AI9" i="16"/>
  <c r="Y9" i="16"/>
  <c r="Z9" i="16"/>
  <c r="P9" i="12"/>
  <c r="AD9" i="12"/>
  <c r="U9" i="12"/>
  <c r="M9" i="12"/>
  <c r="R9" i="8"/>
  <c r="AA9" i="8"/>
  <c r="K9" i="8"/>
  <c r="AH9" i="7"/>
  <c r="Y9" i="14"/>
  <c r="S9" i="14"/>
  <c r="AI9" i="14"/>
  <c r="AM9" i="10"/>
  <c r="Q9" i="15"/>
  <c r="AE9" i="10"/>
  <c r="AB9" i="15"/>
  <c r="O9" i="16"/>
  <c r="T9" i="14"/>
  <c r="AD9" i="14"/>
  <c r="AC9" i="6"/>
  <c r="M9" i="6"/>
  <c r="AG9" i="13"/>
  <c r="AC9" i="16"/>
  <c r="AK9" i="16"/>
  <c r="K9" i="16"/>
  <c r="AL9" i="16"/>
  <c r="AM9" i="12"/>
  <c r="Y9" i="12"/>
  <c r="N9" i="12"/>
  <c r="AG9" i="11"/>
  <c r="AD9" i="11"/>
  <c r="AD9" i="9"/>
  <c r="R9" i="9"/>
  <c r="AM9" i="8"/>
  <c r="AF9" i="8"/>
  <c r="T9" i="8"/>
  <c r="O9" i="7"/>
  <c r="AM9" i="14"/>
  <c r="T9" i="15"/>
  <c r="L9" i="10"/>
  <c r="N9" i="10"/>
  <c r="AM9" i="15"/>
  <c r="Y9" i="15"/>
  <c r="K9" i="14"/>
  <c r="AL13" i="7"/>
  <c r="AL14" i="7" s="1"/>
  <c r="P13" i="7"/>
  <c r="P14" i="7"/>
  <c r="AN13" i="7"/>
  <c r="AN14" i="7"/>
  <c r="AI13" i="7"/>
  <c r="AI14" i="7"/>
  <c r="M13" i="7"/>
  <c r="M14" i="7"/>
  <c r="X13" i="7"/>
  <c r="X14" i="7"/>
  <c r="V13" i="7"/>
  <c r="V14" i="7"/>
  <c r="AA13" i="7"/>
  <c r="AA14" i="7" s="1"/>
  <c r="J5" i="7"/>
  <c r="J45" i="7" s="1" a="1"/>
  <c r="J9" i="7"/>
  <c r="I11" i="7"/>
  <c r="J12" i="7"/>
  <c r="J32" i="7"/>
  <c r="AG13" i="7"/>
  <c r="AG14" i="7" s="1"/>
  <c r="T13" i="7"/>
  <c r="T14" i="7" s="1"/>
  <c r="K13" i="7"/>
  <c r="K14" i="7"/>
  <c r="N13" i="7"/>
  <c r="N14" i="7" s="1"/>
  <c r="Y13" i="7"/>
  <c r="Y14" i="7"/>
  <c r="AF13" i="7"/>
  <c r="AF14" i="7" s="1"/>
  <c r="S13" i="7"/>
  <c r="S14" i="7" s="1"/>
  <c r="AB13" i="7"/>
  <c r="AB14" i="7" s="1"/>
  <c r="AD13" i="7"/>
  <c r="AD14" i="7" s="1"/>
  <c r="O13" i="7"/>
  <c r="O14" i="7"/>
  <c r="Z13" i="7"/>
  <c r="Z14" i="7"/>
  <c r="AC14" i="7"/>
  <c r="AC13" i="7"/>
  <c r="L13" i="7"/>
  <c r="L14" i="7"/>
  <c r="AK13" i="7"/>
  <c r="AK14" i="7"/>
  <c r="AJ13" i="7"/>
  <c r="AJ14" i="7"/>
  <c r="R13" i="7"/>
  <c r="R14" i="7" s="1"/>
  <c r="U13" i="7"/>
  <c r="U14" i="7" s="1"/>
  <c r="AH13" i="7"/>
  <c r="AH14" i="7"/>
  <c r="Q13" i="7"/>
  <c r="Q14" i="7" s="1"/>
  <c r="W13" i="7"/>
  <c r="W14" i="7"/>
  <c r="AM13" i="7"/>
  <c r="AM14" i="7"/>
  <c r="AE13" i="7"/>
  <c r="AE14" i="7" s="1"/>
  <c r="AL13" i="8"/>
  <c r="AL14" i="8" s="1"/>
  <c r="AF13" i="8"/>
  <c r="AF14" i="8"/>
  <c r="AA13" i="8"/>
  <c r="AA14" i="8"/>
  <c r="AM13" i="8"/>
  <c r="AM14" i="8"/>
  <c r="R13" i="8"/>
  <c r="R14" i="8" s="1"/>
  <c r="P13" i="8"/>
  <c r="P14" i="8"/>
  <c r="M13" i="8"/>
  <c r="M14" i="8"/>
  <c r="AE13" i="8"/>
  <c r="AE14" i="8" s="1"/>
  <c r="L13" i="8"/>
  <c r="L14" i="8"/>
  <c r="AJ13" i="8"/>
  <c r="AJ14" i="8"/>
  <c r="S13" i="8"/>
  <c r="S14" i="8" s="1"/>
  <c r="U13" i="8"/>
  <c r="U14" i="8" s="1"/>
  <c r="W13" i="8"/>
  <c r="W14" i="8"/>
  <c r="N13" i="8"/>
  <c r="N14" i="8"/>
  <c r="AG13" i="8"/>
  <c r="AG14" i="8" s="1"/>
  <c r="AC13" i="8"/>
  <c r="AC14" i="8" s="1"/>
  <c r="AI13" i="8"/>
  <c r="AI14" i="8"/>
  <c r="O13" i="8"/>
  <c r="O14" i="8" s="1"/>
  <c r="X13" i="8"/>
  <c r="X14" i="8"/>
  <c r="J5" i="8"/>
  <c r="J45" i="8" s="1" a="1"/>
  <c r="I11" i="8"/>
  <c r="J12" i="8"/>
  <c r="J9" i="8"/>
  <c r="J32" i="8"/>
  <c r="Q13" i="8"/>
  <c r="Q14" i="8" s="1"/>
  <c r="AD14" i="8"/>
  <c r="AD13" i="8"/>
  <c r="Y13" i="8"/>
  <c r="Y14" i="8" s="1"/>
  <c r="Z13" i="8"/>
  <c r="Z14" i="8" s="1"/>
  <c r="AB13" i="8"/>
  <c r="AB14" i="8"/>
  <c r="K13" i="8"/>
  <c r="K14" i="8" s="1"/>
  <c r="V13" i="8"/>
  <c r="V14" i="8"/>
  <c r="AN13" i="8"/>
  <c r="AN14" i="8"/>
  <c r="AK13" i="8"/>
  <c r="AK14" i="8"/>
  <c r="AH13" i="8"/>
  <c r="AH14" i="8"/>
  <c r="T13" i="8"/>
  <c r="T14" i="8"/>
  <c r="X13" i="9"/>
  <c r="X14" i="9"/>
  <c r="M13" i="9"/>
  <c r="M14" i="9"/>
  <c r="W13" i="9"/>
  <c r="W14" i="9"/>
  <c r="AM13" i="9"/>
  <c r="AM14" i="9"/>
  <c r="Q13" i="9"/>
  <c r="Q14" i="9" s="1"/>
  <c r="AD13" i="9"/>
  <c r="AD14" i="9" s="1"/>
  <c r="AI13" i="9"/>
  <c r="AI14" i="9"/>
  <c r="AG13" i="9"/>
  <c r="AG14" i="9" s="1"/>
  <c r="S13" i="9"/>
  <c r="S14" i="9" s="1"/>
  <c r="P13" i="9"/>
  <c r="P14" i="9" s="1"/>
  <c r="Y13" i="9"/>
  <c r="Y14" i="9"/>
  <c r="V13" i="9"/>
  <c r="V14" i="9"/>
  <c r="AK13" i="9"/>
  <c r="AK14" i="9"/>
  <c r="AA13" i="9"/>
  <c r="AA14" i="9"/>
  <c r="U13" i="9"/>
  <c r="U14" i="9" s="1"/>
  <c r="N13" i="9"/>
  <c r="N14" i="9" s="1"/>
  <c r="J5" i="9"/>
  <c r="J45" i="9" s="1" a="1"/>
  <c r="J12" i="9"/>
  <c r="J9" i="9"/>
  <c r="I11" i="9"/>
  <c r="J32" i="9"/>
  <c r="AL13" i="9"/>
  <c r="AL14" i="9"/>
  <c r="AN13" i="9"/>
  <c r="AN14" i="9"/>
  <c r="AJ13" i="9"/>
  <c r="AJ14" i="9"/>
  <c r="R13" i="9"/>
  <c r="R14" i="9" s="1"/>
  <c r="T13" i="9"/>
  <c r="T14" i="9" s="1"/>
  <c r="AF13" i="9"/>
  <c r="AF14" i="9" s="1"/>
  <c r="L13" i="9"/>
  <c r="L14" i="9"/>
  <c r="AC13" i="9"/>
  <c r="AC14" i="9" s="1"/>
  <c r="O13" i="9"/>
  <c r="O14" i="9"/>
  <c r="AB13" i="9"/>
  <c r="AB14" i="9"/>
  <c r="AE13" i="9"/>
  <c r="AE14" i="9" s="1"/>
  <c r="Z13" i="9"/>
  <c r="Z14" i="9" s="1"/>
  <c r="K13" i="9"/>
  <c r="K14" i="9"/>
  <c r="AH13" i="9"/>
  <c r="AH14" i="9"/>
  <c r="J13" i="10"/>
  <c r="J14" i="10" s="1"/>
  <c r="J45" i="10"/>
  <c r="J46" i="10" s="1"/>
  <c r="J47" i="10" s="1"/>
  <c r="L46" i="10"/>
  <c r="L47" i="10" s="1"/>
  <c r="K46" i="10"/>
  <c r="K47" i="10" s="1"/>
  <c r="N46" i="10"/>
  <c r="N47" i="10" s="1"/>
  <c r="M46" i="10"/>
  <c r="M47" i="10" s="1"/>
  <c r="P13" i="11"/>
  <c r="P14" i="11"/>
  <c r="AH13" i="11"/>
  <c r="AH14" i="11"/>
  <c r="AD14" i="11"/>
  <c r="AD13" i="11"/>
  <c r="N13" i="11"/>
  <c r="N14" i="11" s="1"/>
  <c r="O13" i="11"/>
  <c r="O14" i="11"/>
  <c r="AJ13" i="11"/>
  <c r="AJ14" i="11"/>
  <c r="AN13" i="11"/>
  <c r="AN14" i="11"/>
  <c r="AM13" i="11"/>
  <c r="AM14" i="11"/>
  <c r="AK13" i="11"/>
  <c r="AK14" i="11" s="1"/>
  <c r="U13" i="11"/>
  <c r="U14" i="11" s="1"/>
  <c r="S13" i="11"/>
  <c r="S14" i="11" s="1"/>
  <c r="AG13" i="11"/>
  <c r="AG14" i="11" s="1"/>
  <c r="W13" i="11"/>
  <c r="W14" i="11"/>
  <c r="M13" i="11"/>
  <c r="M14" i="11"/>
  <c r="AB13" i="11"/>
  <c r="AB14" i="11"/>
  <c r="AI13" i="11"/>
  <c r="AI14" i="11"/>
  <c r="AC14" i="11"/>
  <c r="AC13" i="11"/>
  <c r="Z13" i="11"/>
  <c r="Z14" i="11" s="1"/>
  <c r="AL13" i="11"/>
  <c r="AL14" i="11" s="1"/>
  <c r="J5" i="11"/>
  <c r="J45" i="11" s="1" a="1"/>
  <c r="I11" i="11"/>
  <c r="J12" i="11"/>
  <c r="J9" i="11"/>
  <c r="J32" i="11"/>
  <c r="R13" i="11"/>
  <c r="R14" i="11" s="1"/>
  <c r="X13" i="11"/>
  <c r="X14" i="11"/>
  <c r="L13" i="11"/>
  <c r="L14" i="11" s="1"/>
  <c r="AE13" i="11"/>
  <c r="AE14" i="11" s="1"/>
  <c r="K13" i="11"/>
  <c r="K14" i="11"/>
  <c r="Q13" i="11"/>
  <c r="Q14" i="11" s="1"/>
  <c r="V13" i="11"/>
  <c r="V14" i="11"/>
  <c r="AA13" i="11"/>
  <c r="AA14" i="11"/>
  <c r="Y13" i="11"/>
  <c r="Y14" i="11" s="1"/>
  <c r="T13" i="11"/>
  <c r="T14" i="11" s="1"/>
  <c r="AF13" i="11"/>
  <c r="AF14" i="11"/>
  <c r="X13" i="12"/>
  <c r="X14" i="12" s="1"/>
  <c r="AE13" i="12"/>
  <c r="AE14" i="12" s="1"/>
  <c r="L13" i="12"/>
  <c r="L14" i="12"/>
  <c r="T13" i="12"/>
  <c r="T14" i="12" s="1"/>
  <c r="AN13" i="12"/>
  <c r="AN14" i="12" s="1"/>
  <c r="Z13" i="12"/>
  <c r="Z14" i="12"/>
  <c r="AA13" i="12"/>
  <c r="AA14" i="12"/>
  <c r="M13" i="12"/>
  <c r="M14" i="12" s="1"/>
  <c r="V13" i="12"/>
  <c r="V14" i="12"/>
  <c r="S13" i="12"/>
  <c r="S14" i="12" s="1"/>
  <c r="AH13" i="12"/>
  <c r="AH14" i="12"/>
  <c r="K13" i="12"/>
  <c r="K14" i="12" s="1"/>
  <c r="AJ13" i="12"/>
  <c r="AJ14" i="12"/>
  <c r="W13" i="12"/>
  <c r="W14" i="12"/>
  <c r="AD14" i="12"/>
  <c r="AD13" i="12"/>
  <c r="Y13" i="12"/>
  <c r="Y14" i="12"/>
  <c r="R13" i="12"/>
  <c r="R14" i="12" s="1"/>
  <c r="AL13" i="12"/>
  <c r="AL14" i="12" s="1"/>
  <c r="AB13" i="12"/>
  <c r="AB14" i="12"/>
  <c r="U13" i="12"/>
  <c r="U14" i="12" s="1"/>
  <c r="P13" i="12"/>
  <c r="P14" i="12"/>
  <c r="AI13" i="12"/>
  <c r="AI14" i="12"/>
  <c r="AK13" i="12"/>
  <c r="AK14" i="12" s="1"/>
  <c r="O14" i="12"/>
  <c r="O13" i="12"/>
  <c r="Q13" i="12"/>
  <c r="Q14" i="12" s="1"/>
  <c r="N13" i="12"/>
  <c r="N14" i="12" s="1"/>
  <c r="AC13" i="12"/>
  <c r="AC14" i="12" s="1"/>
  <c r="J5" i="12"/>
  <c r="J45" i="12" s="1" a="1"/>
  <c r="J12" i="12"/>
  <c r="J9" i="12"/>
  <c r="I11" i="12"/>
  <c r="J32" i="12"/>
  <c r="AM13" i="12"/>
  <c r="AM14" i="12" s="1"/>
  <c r="AF13" i="12"/>
  <c r="AF14" i="12" s="1"/>
  <c r="AG13" i="12"/>
  <c r="AG14" i="12" s="1"/>
  <c r="AM13" i="16"/>
  <c r="AM14" i="16" s="1"/>
  <c r="AL13" i="16"/>
  <c r="AL14" i="16"/>
  <c r="U13" i="16"/>
  <c r="U14" i="16" s="1"/>
  <c r="AB13" i="16"/>
  <c r="AB14" i="16"/>
  <c r="AJ13" i="16"/>
  <c r="AJ14" i="16"/>
  <c r="O13" i="16"/>
  <c r="O14" i="16"/>
  <c r="AK13" i="16"/>
  <c r="AK14" i="16"/>
  <c r="X13" i="16"/>
  <c r="X14" i="16"/>
  <c r="T13" i="16"/>
  <c r="T14" i="16" s="1"/>
  <c r="P13" i="16"/>
  <c r="P14" i="16"/>
  <c r="V13" i="16"/>
  <c r="V14" i="16"/>
  <c r="J5" i="16"/>
  <c r="J45" i="16" s="1" a="1"/>
  <c r="J9" i="16"/>
  <c r="I11" i="16"/>
  <c r="J12" i="16"/>
  <c r="J32" i="16"/>
  <c r="R13" i="16"/>
  <c r="R14" i="16" s="1"/>
  <c r="AH13" i="16"/>
  <c r="AH14" i="16"/>
  <c r="W13" i="16"/>
  <c r="W14" i="16"/>
  <c r="S13" i="16"/>
  <c r="S14" i="16" s="1"/>
  <c r="AC14" i="16"/>
  <c r="AC13" i="16"/>
  <c r="Q13" i="16"/>
  <c r="Q14" i="16" s="1"/>
  <c r="Z13" i="16"/>
  <c r="Z14" i="16"/>
  <c r="AF13" i="16"/>
  <c r="AF14" i="16" s="1"/>
  <c r="AI13" i="16"/>
  <c r="AI14" i="16"/>
  <c r="N13" i="16"/>
  <c r="N14" i="16"/>
  <c r="Y13" i="16"/>
  <c r="Y14" i="16" s="1"/>
  <c r="AD14" i="16"/>
  <c r="AD13" i="16"/>
  <c r="L13" i="16"/>
  <c r="L14" i="16"/>
  <c r="AE13" i="16"/>
  <c r="AE14" i="16" s="1"/>
  <c r="AA13" i="16"/>
  <c r="AA14" i="16"/>
  <c r="K13" i="16"/>
  <c r="K14" i="16"/>
  <c r="M13" i="16"/>
  <c r="M14" i="16" s="1"/>
  <c r="AN13" i="16"/>
  <c r="AN14" i="16"/>
  <c r="AG13" i="16"/>
  <c r="AG14" i="16" s="1"/>
  <c r="J13" i="15"/>
  <c r="J14" i="15"/>
  <c r="J45" i="15"/>
  <c r="J46" i="15" s="1"/>
  <c r="J47" i="15" s="1"/>
  <c r="N46" i="15"/>
  <c r="N47" i="15" s="1"/>
  <c r="M46" i="15"/>
  <c r="M47" i="15" s="1"/>
  <c r="L46" i="15"/>
  <c r="L47" i="15" s="1"/>
  <c r="K46" i="15"/>
  <c r="K47" i="15" s="1"/>
  <c r="J13" i="14"/>
  <c r="J14" i="14"/>
  <c r="J45" i="14"/>
  <c r="J46" i="14" s="1"/>
  <c r="J47" i="14" s="1"/>
  <c r="M46" i="14"/>
  <c r="M47" i="14" s="1"/>
  <c r="N46" i="14"/>
  <c r="N47" i="14" s="1"/>
  <c r="K46" i="14"/>
  <c r="K47" i="14" s="1"/>
  <c r="L46" i="14"/>
  <c r="L47" i="14" s="1"/>
  <c r="N13" i="13"/>
  <c r="N14" i="13"/>
  <c r="T13" i="13"/>
  <c r="T14" i="13"/>
  <c r="AN13" i="13"/>
  <c r="AN14" i="13"/>
  <c r="Q13" i="13"/>
  <c r="Q14" i="13" s="1"/>
  <c r="AA13" i="13"/>
  <c r="AA14" i="13"/>
  <c r="AJ13" i="13"/>
  <c r="AJ14" i="13"/>
  <c r="U13" i="13"/>
  <c r="U14" i="13" s="1"/>
  <c r="P13" i="13"/>
  <c r="P14" i="13"/>
  <c r="K13" i="13"/>
  <c r="K14" i="13"/>
  <c r="Y13" i="13"/>
  <c r="Y14" i="13"/>
  <c r="AG13" i="13"/>
  <c r="AG14" i="13" s="1"/>
  <c r="AH13" i="13"/>
  <c r="AH14" i="13"/>
  <c r="W13" i="13"/>
  <c r="W14" i="13"/>
  <c r="AL13" i="13"/>
  <c r="AL14" i="13"/>
  <c r="AI13" i="13"/>
  <c r="AI14" i="13"/>
  <c r="L13" i="13"/>
  <c r="L14" i="13" s="1"/>
  <c r="AB13" i="13"/>
  <c r="AB14" i="13"/>
  <c r="AE13" i="13"/>
  <c r="AE14" i="13" s="1"/>
  <c r="AF13" i="13"/>
  <c r="AF14" i="13" s="1"/>
  <c r="R13" i="13"/>
  <c r="R14" i="13" s="1"/>
  <c r="O13" i="13"/>
  <c r="O14" i="13"/>
  <c r="M13" i="13"/>
  <c r="M14" i="13" s="1"/>
  <c r="AC13" i="13"/>
  <c r="AC14" i="13" s="1"/>
  <c r="X13" i="13"/>
  <c r="X14" i="13" s="1"/>
  <c r="V13" i="13"/>
  <c r="V14" i="13"/>
  <c r="S13" i="13"/>
  <c r="S14" i="13"/>
  <c r="AD14" i="13"/>
  <c r="AD13" i="13"/>
  <c r="Z13" i="13"/>
  <c r="Z14" i="13" s="1"/>
  <c r="AK14" i="13"/>
  <c r="AK13" i="13"/>
  <c r="J5" i="13"/>
  <c r="J45" i="13" s="1" a="1"/>
  <c r="J12" i="13"/>
  <c r="J32" i="13"/>
  <c r="J9" i="13"/>
  <c r="I11" i="13"/>
  <c r="AM13" i="13"/>
  <c r="AM14" i="13" s="1"/>
  <c r="P13" i="6"/>
  <c r="P14" i="6"/>
  <c r="T13" i="6"/>
  <c r="T14" i="6" s="1"/>
  <c r="AM13" i="6"/>
  <c r="AM14" i="6" s="1"/>
  <c r="N13" i="6"/>
  <c r="N14" i="6"/>
  <c r="Y13" i="6"/>
  <c r="Y14" i="6"/>
  <c r="R13" i="6"/>
  <c r="R14" i="6" s="1"/>
  <c r="AD13" i="6"/>
  <c r="AD14" i="6" s="1"/>
  <c r="Z13" i="6"/>
  <c r="Z14" i="6" s="1"/>
  <c r="L13" i="6"/>
  <c r="L14" i="6"/>
  <c r="O13" i="6"/>
  <c r="O14" i="6" s="1"/>
  <c r="S13" i="6"/>
  <c r="S14" i="6" s="1"/>
  <c r="V13" i="6"/>
  <c r="V14" i="6"/>
  <c r="AA13" i="6"/>
  <c r="AA14" i="6" s="1"/>
  <c r="U13" i="6"/>
  <c r="U14" i="6" s="1"/>
  <c r="AH13" i="6"/>
  <c r="AH14" i="6"/>
  <c r="AB13" i="6"/>
  <c r="AB14" i="6" s="1"/>
  <c r="AG13" i="6"/>
  <c r="AG14" i="6" s="1"/>
  <c r="K13" i="6"/>
  <c r="K14" i="6"/>
  <c r="AN13" i="6"/>
  <c r="AN14" i="6"/>
  <c r="AF13" i="6"/>
  <c r="AF14" i="6" s="1"/>
  <c r="AL13" i="6"/>
  <c r="AL14" i="6" s="1"/>
  <c r="AE13" i="6"/>
  <c r="AE14" i="6" s="1"/>
  <c r="W13" i="6"/>
  <c r="W14" i="6"/>
  <c r="M13" i="6"/>
  <c r="M14" i="6" s="1"/>
  <c r="X13" i="6"/>
  <c r="X14" i="6"/>
  <c r="AC13" i="6"/>
  <c r="AC14" i="6" s="1"/>
  <c r="J5" i="6"/>
  <c r="J45" i="6" s="1" a="1"/>
  <c r="I11" i="6"/>
  <c r="J12" i="6"/>
  <c r="J9" i="6"/>
  <c r="J32" i="6"/>
  <c r="Q13" i="6"/>
  <c r="Q14" i="6" s="1"/>
  <c r="AI13" i="6"/>
  <c r="AI14" i="6" s="1"/>
  <c r="AJ13" i="6"/>
  <c r="AJ14" i="6"/>
  <c r="AK13" i="6"/>
  <c r="AK14" i="6"/>
  <c r="G1" i="5"/>
  <c r="P9" i="5"/>
  <c r="C7" i="5"/>
  <c r="F7" i="5"/>
  <c r="I17" i="1" a="1"/>
  <c r="I17" i="1" s="1"/>
  <c r="H17" i="1"/>
  <c r="J45" i="7" l="1"/>
  <c r="J46" i="7" s="1"/>
  <c r="J47" i="7" s="1"/>
  <c r="N46" i="7"/>
  <c r="N47" i="7" s="1"/>
  <c r="M46" i="7"/>
  <c r="M47" i="7" s="1"/>
  <c r="L46" i="7"/>
  <c r="L47" i="7" s="1"/>
  <c r="K46" i="7"/>
  <c r="K47" i="7" s="1"/>
  <c r="J13" i="7"/>
  <c r="J14" i="7" s="1"/>
  <c r="J13" i="8"/>
  <c r="J14" i="8"/>
  <c r="J45" i="8"/>
  <c r="J46" i="8" s="1"/>
  <c r="J47" i="8" s="1"/>
  <c r="N46" i="8"/>
  <c r="N47" i="8" s="1"/>
  <c r="M46" i="8"/>
  <c r="M47" i="8" s="1"/>
  <c r="L46" i="8"/>
  <c r="L47" i="8" s="1"/>
  <c r="K46" i="8"/>
  <c r="K47" i="8" s="1"/>
  <c r="J13" i="9"/>
  <c r="J14" i="9"/>
  <c r="J45" i="9"/>
  <c r="J46" i="9" s="1"/>
  <c r="J47" i="9" s="1"/>
  <c r="N46" i="9"/>
  <c r="N47" i="9" s="1"/>
  <c r="M46" i="9"/>
  <c r="M47" i="9" s="1"/>
  <c r="L46" i="9"/>
  <c r="L47" i="9" s="1"/>
  <c r="K46" i="9"/>
  <c r="K47" i="9" s="1"/>
  <c r="J13" i="11"/>
  <c r="J14" i="11"/>
  <c r="J45" i="11"/>
  <c r="J46" i="11" s="1"/>
  <c r="J47" i="11" s="1"/>
  <c r="N46" i="11"/>
  <c r="N47" i="11" s="1"/>
  <c r="M46" i="11"/>
  <c r="M47" i="11" s="1"/>
  <c r="L46" i="11"/>
  <c r="L47" i="11" s="1"/>
  <c r="K46" i="11"/>
  <c r="K47" i="11" s="1"/>
  <c r="J13" i="12"/>
  <c r="J14" i="12"/>
  <c r="J45" i="12"/>
  <c r="J46" i="12" s="1"/>
  <c r="J47" i="12" s="1"/>
  <c r="N46" i="12"/>
  <c r="N47" i="12" s="1"/>
  <c r="M46" i="12"/>
  <c r="M47" i="12" s="1"/>
  <c r="L46" i="12"/>
  <c r="L47" i="12" s="1"/>
  <c r="K46" i="12"/>
  <c r="K47" i="12" s="1"/>
  <c r="J13" i="16"/>
  <c r="J14" i="16"/>
  <c r="J45" i="16"/>
  <c r="J46" i="16" s="1"/>
  <c r="J47" i="16" s="1"/>
  <c r="N46" i="16"/>
  <c r="N47" i="16" s="1"/>
  <c r="M46" i="16"/>
  <c r="M47" i="16" s="1"/>
  <c r="L46" i="16"/>
  <c r="L47" i="16" s="1"/>
  <c r="K46" i="16"/>
  <c r="K47" i="16" s="1"/>
  <c r="J45" i="13"/>
  <c r="J46" i="13" s="1"/>
  <c r="J47" i="13" s="1"/>
  <c r="N46" i="13"/>
  <c r="N47" i="13" s="1"/>
  <c r="M46" i="13"/>
  <c r="M47" i="13" s="1"/>
  <c r="L46" i="13"/>
  <c r="L47" i="13" s="1"/>
  <c r="K46" i="13"/>
  <c r="K47" i="13" s="1"/>
  <c r="J13" i="13"/>
  <c r="J14" i="13"/>
  <c r="J13" i="6"/>
  <c r="J14" i="6"/>
  <c r="J45" i="6"/>
  <c r="J46" i="6" s="1"/>
  <c r="J47" i="6" s="1"/>
  <c r="N46" i="6"/>
  <c r="N47" i="6" s="1"/>
  <c r="M46" i="6"/>
  <c r="M47" i="6" s="1"/>
  <c r="K46" i="6"/>
  <c r="K47" i="6" s="1"/>
  <c r="L46" i="6"/>
  <c r="L47" i="6" s="1"/>
  <c r="K21" i="3" l="1"/>
  <c r="L21" i="3"/>
  <c r="M21" i="3"/>
  <c r="N21" i="3"/>
  <c r="O21" i="3"/>
  <c r="P21" i="3"/>
  <c r="Q21" i="3"/>
  <c r="R21" i="3"/>
  <c r="S21" i="3"/>
  <c r="U21" i="3"/>
  <c r="W21" i="3"/>
  <c r="X21" i="3"/>
  <c r="Y21" i="3"/>
  <c r="AA21" i="3"/>
  <c r="AB21" i="3"/>
  <c r="AC21" i="3"/>
  <c r="AF21" i="3"/>
  <c r="AG21" i="3"/>
  <c r="AH21" i="3"/>
  <c r="AI21" i="3"/>
  <c r="AJ21" i="3"/>
  <c r="AK21" i="3"/>
  <c r="AL21" i="3"/>
  <c r="AM21" i="3"/>
  <c r="AN21" i="3"/>
  <c r="K24" i="3"/>
  <c r="L24" i="3"/>
  <c r="M24" i="3"/>
  <c r="N24" i="3"/>
  <c r="O24" i="3"/>
  <c r="P24" i="3"/>
  <c r="Q24" i="3"/>
  <c r="R24" i="3"/>
  <c r="S24" i="3"/>
  <c r="T24" i="3"/>
  <c r="U24" i="3"/>
  <c r="W24" i="3"/>
  <c r="X24" i="3"/>
  <c r="Y24" i="3"/>
  <c r="Z24" i="3"/>
  <c r="AA24" i="3"/>
  <c r="AB24" i="3"/>
  <c r="AC24" i="3"/>
  <c r="AD24" i="3"/>
  <c r="AE24" i="3"/>
  <c r="AF24" i="3"/>
  <c r="AG24" i="3"/>
  <c r="AH24" i="3"/>
  <c r="AI24" i="3"/>
  <c r="AJ24" i="3"/>
  <c r="AK24" i="3"/>
  <c r="AL24" i="3"/>
  <c r="AM24" i="3"/>
  <c r="J24" i="3"/>
  <c r="K27" i="3"/>
  <c r="L27" i="3"/>
  <c r="M27" i="3"/>
  <c r="N27" i="3"/>
  <c r="O27" i="3"/>
  <c r="P27" i="3"/>
  <c r="Q27" i="3"/>
  <c r="R27" i="3"/>
  <c r="S27" i="3"/>
  <c r="T27" i="3"/>
  <c r="U27" i="3"/>
  <c r="V27" i="3"/>
  <c r="W27" i="3"/>
  <c r="X27" i="3"/>
  <c r="Y27" i="3"/>
  <c r="Z27" i="3"/>
  <c r="AA27" i="3"/>
  <c r="AB27" i="3"/>
  <c r="AC27" i="3"/>
  <c r="AD27" i="3"/>
  <c r="AE27" i="3"/>
  <c r="AF27" i="3"/>
  <c r="AG27" i="3"/>
  <c r="AH27" i="3"/>
  <c r="AI27" i="3"/>
  <c r="AJ27" i="3"/>
  <c r="AK27" i="3"/>
  <c r="AL27" i="3"/>
  <c r="AM27" i="3"/>
  <c r="AN27" i="3"/>
  <c r="K30" i="3"/>
  <c r="L30" i="3"/>
  <c r="M30" i="3"/>
  <c r="N30" i="3"/>
  <c r="O30" i="3"/>
  <c r="P30" i="3"/>
  <c r="Q30" i="3"/>
  <c r="R30" i="3"/>
  <c r="S30" i="3"/>
  <c r="T30" i="3"/>
  <c r="U30" i="3"/>
  <c r="V30" i="3"/>
  <c r="W30" i="3"/>
  <c r="X30" i="3"/>
  <c r="Y30" i="3"/>
  <c r="Z30" i="3"/>
  <c r="AA30" i="3"/>
  <c r="AB30" i="3"/>
  <c r="AC30" i="3"/>
  <c r="AD30" i="3"/>
  <c r="AE30" i="3"/>
  <c r="AF30" i="3"/>
  <c r="AG30" i="3"/>
  <c r="AH30" i="3"/>
  <c r="AI30" i="3"/>
  <c r="AJ30" i="3"/>
  <c r="AK30" i="3"/>
  <c r="AL30" i="3"/>
  <c r="AM30" i="3"/>
  <c r="AN30" i="3"/>
  <c r="J27" i="3"/>
  <c r="J21" i="3"/>
  <c r="K43" i="3"/>
  <c r="L43" i="3"/>
  <c r="M43" i="3"/>
  <c r="N43" i="3"/>
  <c r="O43" i="3"/>
  <c r="P43" i="3"/>
  <c r="Q43" i="3"/>
  <c r="R43" i="3"/>
  <c r="S43" i="3"/>
  <c r="T43" i="3"/>
  <c r="U43" i="3"/>
  <c r="V43" i="3"/>
  <c r="W43" i="3"/>
  <c r="X43" i="3"/>
  <c r="Y43" i="3"/>
  <c r="Z43" i="3"/>
  <c r="AA43" i="3"/>
  <c r="AB43" i="3"/>
  <c r="AC43" i="3"/>
  <c r="AD43" i="3"/>
  <c r="AE43" i="3"/>
  <c r="AF43" i="3"/>
  <c r="AG43" i="3"/>
  <c r="AH43" i="3"/>
  <c r="AI43" i="3"/>
  <c r="AJ43" i="3"/>
  <c r="AK43" i="3"/>
  <c r="AL43" i="3"/>
  <c r="AM43" i="3"/>
  <c r="AN43" i="3"/>
  <c r="J43" i="3"/>
  <c r="J30" i="3" s="1"/>
  <c r="K41" i="3"/>
  <c r="L41" i="3"/>
  <c r="M41" i="3"/>
  <c r="N41" i="3"/>
  <c r="O41" i="3"/>
  <c r="P41" i="3"/>
  <c r="Q41" i="3"/>
  <c r="R41" i="3"/>
  <c r="S41" i="3"/>
  <c r="T41" i="3"/>
  <c r="U41" i="3"/>
  <c r="V41" i="3"/>
  <c r="W41" i="3"/>
  <c r="X41" i="3"/>
  <c r="Y41" i="3"/>
  <c r="Z41" i="3"/>
  <c r="AA41" i="3"/>
  <c r="AB41" i="3"/>
  <c r="AC41" i="3"/>
  <c r="AD41" i="3"/>
  <c r="AE41" i="3"/>
  <c r="AF41" i="3"/>
  <c r="AG41" i="3"/>
  <c r="AH41" i="3"/>
  <c r="AI41" i="3"/>
  <c r="AJ41" i="3"/>
  <c r="AK41" i="3"/>
  <c r="AL41" i="3"/>
  <c r="AM41" i="3"/>
  <c r="AN41" i="3"/>
  <c r="J41" i="3"/>
  <c r="K39" i="3"/>
  <c r="L39" i="3"/>
  <c r="M39" i="3"/>
  <c r="N39" i="3"/>
  <c r="O39" i="3"/>
  <c r="P39" i="3"/>
  <c r="Q39" i="3"/>
  <c r="R39" i="3"/>
  <c r="S39" i="3"/>
  <c r="T39" i="3"/>
  <c r="U39" i="3"/>
  <c r="V39" i="3"/>
  <c r="V24" i="3" s="1"/>
  <c r="W39" i="3"/>
  <c r="X39" i="3"/>
  <c r="Y39" i="3"/>
  <c r="Z39" i="3"/>
  <c r="AA39" i="3"/>
  <c r="AB39" i="3"/>
  <c r="AC39" i="3"/>
  <c r="AD39" i="3"/>
  <c r="AE39" i="3"/>
  <c r="AF39" i="3"/>
  <c r="AG39" i="3"/>
  <c r="AH39" i="3"/>
  <c r="AI39" i="3"/>
  <c r="AJ39" i="3"/>
  <c r="AK39" i="3"/>
  <c r="AL39" i="3"/>
  <c r="AM39" i="3"/>
  <c r="AN39" i="3"/>
  <c r="AN24" i="3" s="1"/>
  <c r="J39" i="3"/>
  <c r="K37" i="3"/>
  <c r="L37" i="3"/>
  <c r="M37" i="3"/>
  <c r="N37" i="3"/>
  <c r="O37" i="3"/>
  <c r="P37" i="3"/>
  <c r="Q37" i="3"/>
  <c r="R37" i="3"/>
  <c r="S37" i="3"/>
  <c r="T37" i="3"/>
  <c r="T21" i="3" s="1"/>
  <c r="U37" i="3"/>
  <c r="V37" i="3"/>
  <c r="V21" i="3" s="1"/>
  <c r="W37" i="3"/>
  <c r="X37" i="3"/>
  <c r="Y37" i="3"/>
  <c r="Z37" i="3"/>
  <c r="Z21" i="3" s="1"/>
  <c r="AA37" i="3"/>
  <c r="AB37" i="3"/>
  <c r="AC37" i="3"/>
  <c r="AD37" i="3"/>
  <c r="AD21" i="3" s="1"/>
  <c r="AE37" i="3"/>
  <c r="AE21" i="3" s="1"/>
  <c r="AF37" i="3"/>
  <c r="AG37" i="3"/>
  <c r="AH37" i="3"/>
  <c r="AI37" i="3"/>
  <c r="AJ37" i="3"/>
  <c r="AK37" i="3"/>
  <c r="AL37" i="3"/>
  <c r="AM37" i="3"/>
  <c r="AN37" i="3"/>
  <c r="J37" i="3"/>
  <c r="K35" i="3"/>
  <c r="L35" i="3"/>
  <c r="L18" i="3" s="1"/>
  <c r="M35" i="3"/>
  <c r="N35" i="3"/>
  <c r="O35" i="3"/>
  <c r="P35" i="3"/>
  <c r="Q35" i="3"/>
  <c r="R35" i="3"/>
  <c r="R18" i="3" s="1"/>
  <c r="S35" i="3"/>
  <c r="S18" i="3" s="1"/>
  <c r="T35" i="3"/>
  <c r="T18" i="3" s="1"/>
  <c r="U35" i="3"/>
  <c r="U18" i="3" s="1"/>
  <c r="V35" i="3"/>
  <c r="V18" i="3" s="1"/>
  <c r="W35" i="3"/>
  <c r="W18" i="3" s="1"/>
  <c r="X35" i="3"/>
  <c r="X18" i="3" s="1"/>
  <c r="Y35" i="3"/>
  <c r="Y18" i="3" s="1"/>
  <c r="Z35" i="3"/>
  <c r="Z18" i="3" s="1"/>
  <c r="AA35" i="3"/>
  <c r="AA18" i="3" s="1"/>
  <c r="AB35" i="3"/>
  <c r="AB18" i="3" s="1"/>
  <c r="AC35" i="3"/>
  <c r="AC18" i="3" s="1"/>
  <c r="AD35" i="3"/>
  <c r="AE35" i="3"/>
  <c r="AE18" i="3" s="1"/>
  <c r="AF35" i="3"/>
  <c r="AF18" i="3" s="1"/>
  <c r="AG35" i="3"/>
  <c r="AH35" i="3"/>
  <c r="AI35" i="3"/>
  <c r="AJ35" i="3"/>
  <c r="AJ18" i="3" s="1"/>
  <c r="AK35" i="3"/>
  <c r="AK18" i="3" s="1"/>
  <c r="AL35" i="3"/>
  <c r="AL18" i="3" s="1"/>
  <c r="AM35" i="3"/>
  <c r="AM18" i="3" s="1"/>
  <c r="AN35" i="3"/>
  <c r="AN18" i="3" s="1"/>
  <c r="J35" i="3"/>
  <c r="J18" i="3" s="1"/>
  <c r="J33" i="3" s="1"/>
  <c r="K18" i="3"/>
  <c r="M18" i="3"/>
  <c r="N18" i="3"/>
  <c r="O18" i="3"/>
  <c r="P18" i="3"/>
  <c r="Q18" i="3"/>
  <c r="AD18" i="3"/>
  <c r="AG18" i="3"/>
  <c r="AH18" i="3"/>
  <c r="AI18" i="3"/>
  <c r="H29" i="3"/>
  <c r="H28" i="3"/>
  <c r="H26" i="3"/>
  <c r="H25" i="3"/>
  <c r="H23" i="3"/>
  <c r="H22" i="3"/>
  <c r="H20" i="3"/>
  <c r="H19" i="3"/>
  <c r="G14" i="2"/>
  <c r="G13" i="2"/>
  <c r="G9" i="2"/>
  <c r="G10" i="2"/>
  <c r="G11" i="2"/>
  <c r="G12" i="2"/>
  <c r="G8" i="2"/>
  <c r="G7" i="5" l="1"/>
  <c r="M33" i="3"/>
  <c r="M34" i="3" s="1"/>
  <c r="K33" i="3"/>
  <c r="L33" i="3"/>
  <c r="AK33" i="3"/>
  <c r="Y33" i="3"/>
  <c r="Y34" i="3" s="1"/>
  <c r="X33" i="3"/>
  <c r="X34" i="3" s="1"/>
  <c r="AM33" i="3"/>
  <c r="AJ33" i="3"/>
  <c r="AC33" i="3"/>
  <c r="AC34" i="3" s="1"/>
  <c r="AK34" i="3"/>
  <c r="AN33" i="3"/>
  <c r="AL33" i="3"/>
  <c r="AI33" i="3"/>
  <c r="AI34" i="3" s="1"/>
  <c r="AA33" i="3"/>
  <c r="AA34" i="3" s="1"/>
  <c r="Z33" i="3"/>
  <c r="AB33" i="3"/>
  <c r="W33" i="3"/>
  <c r="N33" i="3"/>
  <c r="N34" i="3" s="1"/>
  <c r="P33" i="3"/>
  <c r="P34" i="3" s="1"/>
  <c r="O33" i="3"/>
  <c r="O34" i="3" s="1"/>
  <c r="AD33" i="3"/>
  <c r="R33" i="3"/>
  <c r="Q33" i="3"/>
  <c r="Q34" i="3" s="1"/>
  <c r="AG33" i="3"/>
  <c r="AG34" i="3" s="1"/>
  <c r="U33" i="3"/>
  <c r="AF33" i="3"/>
  <c r="T33" i="3"/>
  <c r="V33" i="3"/>
  <c r="AE33" i="3"/>
  <c r="AE34" i="3" s="1"/>
  <c r="S33" i="3"/>
  <c r="G16" i="5" s="1"/>
  <c r="AH33" i="3"/>
  <c r="AH34" i="3" s="1"/>
  <c r="AN34" i="3" l="1"/>
  <c r="G37" i="5"/>
  <c r="AM34" i="3"/>
  <c r="G36" i="5"/>
  <c r="AL34" i="3"/>
  <c r="G35" i="5"/>
  <c r="U34" i="3"/>
  <c r="G18" i="5"/>
  <c r="G33" i="5"/>
  <c r="V34" i="3"/>
  <c r="G19" i="5"/>
  <c r="AF34" i="3"/>
  <c r="G29" i="5"/>
  <c r="L34" i="3"/>
  <c r="G9" i="5"/>
  <c r="Z34" i="3"/>
  <c r="G23" i="5"/>
  <c r="K34" i="3"/>
  <c r="G8" i="5"/>
  <c r="AB34" i="3"/>
  <c r="AJ34" i="3"/>
  <c r="T34" i="3"/>
  <c r="J34" i="3"/>
  <c r="AD34" i="3"/>
  <c r="W34" i="3"/>
  <c r="S34" i="3"/>
  <c r="R34" i="3"/>
  <c r="H10" i="3"/>
  <c r="J10" i="3" s="1" a="1"/>
  <c r="J10" i="3" s="1"/>
  <c r="K3" i="4"/>
  <c r="F7" i="4"/>
  <c r="F6" i="4"/>
  <c r="Q3" i="4"/>
  <c r="D3" i="4"/>
  <c r="F3" i="4" s="1"/>
  <c r="J11" i="3" l="1" a="1"/>
  <c r="U12" i="3" s="1"/>
  <c r="G12" i="3"/>
  <c r="G9" i="3"/>
  <c r="J11" i="3"/>
  <c r="T12" i="3"/>
  <c r="AF12" i="3"/>
  <c r="X12" i="3"/>
  <c r="AK12" i="3"/>
  <c r="N12" i="3"/>
  <c r="AA12" i="3"/>
  <c r="P12" i="3"/>
  <c r="Q12" i="3"/>
  <c r="AE12" i="3"/>
  <c r="AG12" i="3"/>
  <c r="W12" i="3"/>
  <c r="M12" i="3"/>
  <c r="AM12" i="3"/>
  <c r="AN12" i="3"/>
  <c r="AC12" i="3"/>
  <c r="V12" i="3"/>
  <c r="AH12" i="3"/>
  <c r="K12" i="3"/>
  <c r="AL12" i="3"/>
  <c r="R12" i="3"/>
  <c r="AI12" i="3"/>
  <c r="L12" i="3"/>
  <c r="AJ12" i="3"/>
  <c r="Y12" i="3"/>
  <c r="Z12" i="3"/>
  <c r="O12" i="3"/>
  <c r="AB12" i="3"/>
  <c r="AD12" i="3"/>
  <c r="S12" i="3"/>
  <c r="J5" i="3" l="1"/>
  <c r="J9" i="3"/>
  <c r="J32" i="3"/>
  <c r="K32" i="3"/>
  <c r="W32" i="3"/>
  <c r="AI32" i="3"/>
  <c r="S9" i="3"/>
  <c r="AE9" i="3"/>
  <c r="M32" i="3"/>
  <c r="Z32" i="3"/>
  <c r="V9" i="3"/>
  <c r="AA32" i="3"/>
  <c r="AM32" i="3"/>
  <c r="W9" i="3"/>
  <c r="P32" i="3"/>
  <c r="L9" i="3"/>
  <c r="AJ9" i="3"/>
  <c r="Q32" i="3"/>
  <c r="M9" i="3"/>
  <c r="R32" i="3"/>
  <c r="N9" i="3"/>
  <c r="Z9" i="3"/>
  <c r="AL9" i="3"/>
  <c r="S32" i="3"/>
  <c r="T32" i="3"/>
  <c r="P9" i="3"/>
  <c r="AB9" i="3"/>
  <c r="O46" i="3"/>
  <c r="O47" i="3" s="1"/>
  <c r="R9" i="3"/>
  <c r="AD9" i="3"/>
  <c r="L32" i="3"/>
  <c r="X32" i="3"/>
  <c r="AJ32" i="3"/>
  <c r="T9" i="3"/>
  <c r="AF9" i="3"/>
  <c r="Y32" i="3"/>
  <c r="AK32" i="3"/>
  <c r="U9" i="3"/>
  <c r="AG9" i="3"/>
  <c r="N32" i="3"/>
  <c r="AL32" i="3"/>
  <c r="AH9" i="3"/>
  <c r="O32" i="3"/>
  <c r="K9" i="3"/>
  <c r="AI9" i="3"/>
  <c r="AB32" i="3"/>
  <c r="AN32" i="3"/>
  <c r="X9" i="3"/>
  <c r="AC32" i="3"/>
  <c r="Y9" i="3"/>
  <c r="AK9" i="3"/>
  <c r="AD32" i="3"/>
  <c r="AE32" i="3"/>
  <c r="O9" i="3"/>
  <c r="AA9" i="3"/>
  <c r="AM9" i="3"/>
  <c r="AF32" i="3"/>
  <c r="AN9" i="3"/>
  <c r="U32" i="3"/>
  <c r="AG32" i="3"/>
  <c r="Q9" i="3"/>
  <c r="AC9" i="3"/>
  <c r="V32" i="3"/>
  <c r="AH32" i="3"/>
  <c r="G11" i="3"/>
  <c r="T5" i="3"/>
  <c r="AF5" i="3"/>
  <c r="AI5" i="3"/>
  <c r="AM5" i="3"/>
  <c r="P5" i="3"/>
  <c r="U5" i="3"/>
  <c r="AG5" i="3"/>
  <c r="W5" i="3"/>
  <c r="V5" i="3"/>
  <c r="AH5" i="3"/>
  <c r="K5" i="3"/>
  <c r="O5" i="3"/>
  <c r="AB5" i="3"/>
  <c r="AE5" i="3"/>
  <c r="L5" i="3"/>
  <c r="X5" i="3"/>
  <c r="AJ5" i="3"/>
  <c r="AA5" i="3"/>
  <c r="AN5" i="3"/>
  <c r="Q5" i="3"/>
  <c r="R5" i="3"/>
  <c r="S5" i="3"/>
  <c r="M5" i="3"/>
  <c r="Y5" i="3"/>
  <c r="AK5" i="3"/>
  <c r="N5" i="3"/>
  <c r="Z5" i="3"/>
  <c r="AL5" i="3"/>
  <c r="AC5" i="3"/>
  <c r="AD5" i="3"/>
  <c r="AI13" i="3"/>
  <c r="AI14" i="3" s="1"/>
  <c r="AH13" i="3"/>
  <c r="AH14" i="3" s="1"/>
  <c r="AG13" i="3"/>
  <c r="AG14" i="3" s="1"/>
  <c r="AE13" i="3"/>
  <c r="AE14" i="3"/>
  <c r="AA13" i="3"/>
  <c r="AA14" i="3"/>
  <c r="AJ13" i="3"/>
  <c r="AJ14" i="3" s="1"/>
  <c r="AD13" i="3"/>
  <c r="AD14" i="3" s="1"/>
  <c r="Y13" i="3"/>
  <c r="Y14" i="3" s="1"/>
  <c r="R13" i="3"/>
  <c r="R14" i="3" s="1"/>
  <c r="AK13" i="3"/>
  <c r="AK14" i="3" s="1"/>
  <c r="AC13" i="3"/>
  <c r="AC14" i="3" s="1"/>
  <c r="AN13" i="3"/>
  <c r="AN14" i="3"/>
  <c r="X13" i="3"/>
  <c r="X14" i="3"/>
  <c r="S13" i="3"/>
  <c r="S14" i="3"/>
  <c r="AL13" i="3"/>
  <c r="AL14" i="3"/>
  <c r="AM13" i="3"/>
  <c r="AM14" i="3"/>
  <c r="Z13" i="3"/>
  <c r="Z14" i="3" s="1"/>
  <c r="AB13" i="3"/>
  <c r="AB14" i="3" s="1"/>
  <c r="P13" i="3"/>
  <c r="P14" i="3" s="1"/>
  <c r="AF13" i="3"/>
  <c r="AF14" i="3" s="1"/>
  <c r="V13" i="3"/>
  <c r="V14" i="3" s="1"/>
  <c r="U13" i="3"/>
  <c r="U14" i="3" s="1"/>
  <c r="O13" i="3"/>
  <c r="O14" i="3"/>
  <c r="Q13" i="3"/>
  <c r="Q14" i="3"/>
  <c r="L13" i="3"/>
  <c r="L14" i="3" s="1"/>
  <c r="M13" i="3"/>
  <c r="M14" i="3" s="1"/>
  <c r="N13" i="3"/>
  <c r="N14" i="3" s="1"/>
  <c r="K13" i="3"/>
  <c r="K14" i="3" s="1"/>
  <c r="W13" i="3"/>
  <c r="W14" i="3" s="1"/>
  <c r="T13" i="3"/>
  <c r="T14" i="3" s="1"/>
  <c r="I11" i="3"/>
  <c r="J12" i="3"/>
  <c r="J45" i="3" l="1" a="1"/>
  <c r="N46" i="3" s="1"/>
  <c r="J13" i="3"/>
  <c r="D43" i="5" l="1"/>
  <c r="D41" i="5"/>
  <c r="K46" i="3"/>
  <c r="K47" i="3" s="1"/>
  <c r="D42" i="5"/>
  <c r="D40" i="5"/>
  <c r="L46" i="3"/>
  <c r="E41" i="5" s="1"/>
  <c r="M46" i="3"/>
  <c r="M47" i="3" s="1"/>
  <c r="J45" i="3"/>
  <c r="E43" i="5"/>
  <c r="N47" i="3"/>
  <c r="E42" i="5"/>
  <c r="J14" i="3"/>
  <c r="E40" i="5" l="1"/>
  <c r="D39" i="5"/>
  <c r="J46" i="3"/>
  <c r="L47" i="3"/>
  <c r="J47" i="3" l="1"/>
  <c r="E39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<sst xmlns="http://schemas.openxmlformats.org/spreadsheetml/2006/main" count="440" uniqueCount="153">
  <si>
    <t>Uhrzeit</t>
  </si>
  <si>
    <t>Datum</t>
  </si>
  <si>
    <t>Komplettes aktuelles Jahr</t>
  </si>
  <si>
    <t>Arbeitstage</t>
  </si>
  <si>
    <t>Feiertage</t>
  </si>
  <si>
    <t>Niederösterreich</t>
  </si>
  <si>
    <t>Ferien</t>
  </si>
  <si>
    <t>Jahr</t>
  </si>
  <si>
    <t>Regulierung Pause</t>
  </si>
  <si>
    <t>Geringfügig</t>
  </si>
  <si>
    <t>AZ - Pause</t>
  </si>
  <si>
    <t>Arbeitszeit</t>
  </si>
  <si>
    <t>Pausenzeit</t>
  </si>
  <si>
    <t>Monat</t>
  </si>
  <si>
    <t>Std.</t>
  </si>
  <si>
    <t>Min.</t>
  </si>
  <si>
    <t>SOLL - AZ</t>
  </si>
  <si>
    <t>Regulierung Kalender</t>
  </si>
  <si>
    <t>Stunden - Minuten</t>
  </si>
  <si>
    <t>Wochenende Regulierung</t>
  </si>
  <si>
    <t>Tag</t>
  </si>
  <si>
    <t>SOLL-AZ</t>
  </si>
  <si>
    <t>SOLL-Min</t>
  </si>
  <si>
    <t>Mo.</t>
  </si>
  <si>
    <t>Di.</t>
  </si>
  <si>
    <t>Mi.</t>
  </si>
  <si>
    <t>Do.</t>
  </si>
  <si>
    <t>Fr.</t>
  </si>
  <si>
    <t>Sa.</t>
  </si>
  <si>
    <t>So.</t>
  </si>
  <si>
    <t>Frei</t>
  </si>
  <si>
    <t>Lohnverrechnung</t>
  </si>
  <si>
    <t>Nettoarbeitstage</t>
  </si>
  <si>
    <t>M-Std.</t>
  </si>
  <si>
    <t>Arbeitsbeginn</t>
  </si>
  <si>
    <t>Arbeitsende</t>
  </si>
  <si>
    <t>Standart</t>
  </si>
  <si>
    <t>Effektive Arbeitszeit</t>
  </si>
  <si>
    <t>Berechnung</t>
  </si>
  <si>
    <t>Arbeitszeit Start/Ende</t>
  </si>
  <si>
    <t>Kalenderwoche</t>
  </si>
  <si>
    <t>Effektive Arbeitszeit pro KW</t>
  </si>
  <si>
    <t>Zeit in Minuten</t>
  </si>
  <si>
    <t>Gesetzliche Feiertage und wichtige Kalendertage</t>
  </si>
  <si>
    <t>Namen der Feiertage</t>
  </si>
  <si>
    <t>Datum der Feiertage</t>
  </si>
  <si>
    <t>Nicks der Feiertage</t>
  </si>
  <si>
    <t>ID.</t>
  </si>
  <si>
    <t>WT.</t>
  </si>
  <si>
    <t>KW.</t>
  </si>
  <si>
    <t>01.</t>
  </si>
  <si>
    <t>Neujahr</t>
  </si>
  <si>
    <t>02.</t>
  </si>
  <si>
    <t>Heilige Drei Könige</t>
  </si>
  <si>
    <t>H3K</t>
  </si>
  <si>
    <t>03.</t>
  </si>
  <si>
    <t>Ostersonntag</t>
  </si>
  <si>
    <t>Ostern</t>
  </si>
  <si>
    <t>04.</t>
  </si>
  <si>
    <t>Ostermontag</t>
  </si>
  <si>
    <t>05.</t>
  </si>
  <si>
    <t>Staatsfeiertag</t>
  </si>
  <si>
    <t>Staatsf.</t>
  </si>
  <si>
    <t>06.</t>
  </si>
  <si>
    <t>Christi Himmelfahrt</t>
  </si>
  <si>
    <t>Christi H.</t>
  </si>
  <si>
    <t>07.</t>
  </si>
  <si>
    <t>Pfingstsonntag</t>
  </si>
  <si>
    <t>Pfingsten</t>
  </si>
  <si>
    <t>08.</t>
  </si>
  <si>
    <t>Pfingstmontag</t>
  </si>
  <si>
    <t>09.</t>
  </si>
  <si>
    <t>Fronleichnam</t>
  </si>
  <si>
    <t>Fronleich.</t>
  </si>
  <si>
    <t>10.</t>
  </si>
  <si>
    <t>Mariä Himmelfahrt</t>
  </si>
  <si>
    <t>Mariä</t>
  </si>
  <si>
    <t>11.</t>
  </si>
  <si>
    <t>Nationalfeiertag</t>
  </si>
  <si>
    <t>Nationalf.</t>
  </si>
  <si>
    <t>12.</t>
  </si>
  <si>
    <t>Allerheiligen</t>
  </si>
  <si>
    <t>Allerh.</t>
  </si>
  <si>
    <t>13.</t>
  </si>
  <si>
    <t>Mariä Empfängnis</t>
  </si>
  <si>
    <t>Mariä E.</t>
  </si>
  <si>
    <t>14.</t>
  </si>
  <si>
    <t>Heiliger Abend</t>
  </si>
  <si>
    <t>Christkind</t>
  </si>
  <si>
    <t>15.</t>
  </si>
  <si>
    <t>Christtag</t>
  </si>
  <si>
    <t>16.</t>
  </si>
  <si>
    <t>Stephanitag</t>
  </si>
  <si>
    <t>Stephanit.</t>
  </si>
  <si>
    <t>17.</t>
  </si>
  <si>
    <t>Silvester</t>
  </si>
  <si>
    <t>18.</t>
  </si>
  <si>
    <t>Valentinstag</t>
  </si>
  <si>
    <t>Valentin</t>
  </si>
  <si>
    <t>19.</t>
  </si>
  <si>
    <t>Rosenmontag</t>
  </si>
  <si>
    <t>Rosenm.</t>
  </si>
  <si>
    <t>20.</t>
  </si>
  <si>
    <t>Faschingsdienstag</t>
  </si>
  <si>
    <t>Fasching</t>
  </si>
  <si>
    <t>21.</t>
  </si>
  <si>
    <t>Aschermittwoch</t>
  </si>
  <si>
    <t>Ascherm.</t>
  </si>
  <si>
    <t>22.</t>
  </si>
  <si>
    <t>Gründonnerstag</t>
  </si>
  <si>
    <t>Gründ.</t>
  </si>
  <si>
    <t>23.</t>
  </si>
  <si>
    <t>Karfreitag</t>
  </si>
  <si>
    <t>Karfrei.</t>
  </si>
  <si>
    <t>24.</t>
  </si>
  <si>
    <t>Muttertag</t>
  </si>
  <si>
    <t>Muttert.</t>
  </si>
  <si>
    <t>25.</t>
  </si>
  <si>
    <t>Vatertag</t>
  </si>
  <si>
    <t>28.</t>
  </si>
  <si>
    <t>Halloween</t>
  </si>
  <si>
    <t>29.</t>
  </si>
  <si>
    <t>Krampus</t>
  </si>
  <si>
    <t>30.</t>
  </si>
  <si>
    <t>Nikolaus</t>
  </si>
  <si>
    <t>Nikolo</t>
  </si>
  <si>
    <t>31.</t>
  </si>
  <si>
    <t>01. Advent</t>
  </si>
  <si>
    <t>1. Adv.</t>
  </si>
  <si>
    <t>32.</t>
  </si>
  <si>
    <t>02. Advent</t>
  </si>
  <si>
    <t>2. Adv.</t>
  </si>
  <si>
    <t>33.</t>
  </si>
  <si>
    <t>03. Advent</t>
  </si>
  <si>
    <t>3. Adv.</t>
  </si>
  <si>
    <t>34.</t>
  </si>
  <si>
    <t>04. Advent</t>
  </si>
  <si>
    <t>4. Adv.</t>
  </si>
  <si>
    <t>Ostersonntag ist der FIX-PUNKT für die Berechnung</t>
  </si>
  <si>
    <t>der flexiblen</t>
  </si>
  <si>
    <t>Feiertage und wichtigen Kalendertage!</t>
  </si>
  <si>
    <t>Dienstnehmer:</t>
  </si>
  <si>
    <t>Arbeitsnachweis</t>
  </si>
  <si>
    <t>AZ</t>
  </si>
  <si>
    <t>Mo - Fr</t>
  </si>
  <si>
    <t>TAG</t>
  </si>
  <si>
    <t>DATUM</t>
  </si>
  <si>
    <t>IST - AZ</t>
  </si>
  <si>
    <t>Geleistete AZ</t>
  </si>
  <si>
    <t>Bemerkungen</t>
  </si>
  <si>
    <t>Std. / W</t>
  </si>
  <si>
    <t>Datum/Unterschrift</t>
  </si>
  <si>
    <t>KW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</si>
</sst>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F400]h:mm:ss\ AM/PM"/>
    <numFmt numFmtId="165" formatCode="[$-F800]dddd\,\ mmmm\ dd\,\ yyyy"/>
    <numFmt numFmtId="166" formatCode="ddd/"/>
    <numFmt numFmtId="167" formatCode="dd"/>
    <numFmt numFmtId="168" formatCode="[hh]:mm"/>
    <numFmt numFmtId="169" formatCode="mmmm"/>
    <numFmt numFmtId="170" formatCode="[h]:mm"/>
    <numFmt numFmtId="171" formatCode="General\ &quot;Min&quot;"/>
    <numFmt numFmtId="173" formatCode="General\ &quot;Std&quot;"/>
  </numFmts>
  <fonts count="20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color rgb="FFFF0000"/>
      <name val="Aptos Narrow"/>
      <family val="2"/>
      <scheme val="minor"/>
    </font>
    <font>
      <b/>
      <i/>
      <sz val="8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theme="6" tint="0.39997558519241921"/>
      <name val="Aptos Narrow"/>
      <family val="2"/>
      <scheme val="minor"/>
    </font>
    <font>
      <sz val="10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9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b/>
      <sz val="18"/>
      <color theme="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9"/>
      <color theme="0" tint="-0.34998626667073579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gradientFill degree="90">
        <stop position="0">
          <color theme="0" tint="-0.34900967436750391"/>
        </stop>
        <stop position="0.5">
          <color theme="2" tint="-0.74901577806939912"/>
        </stop>
        <stop position="1">
          <color theme="0" tint="-0.34900967436750391"/>
        </stop>
      </gradient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83E28E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1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rgb="FFC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C00000"/>
      </bottom>
      <diagonal/>
    </border>
    <border>
      <left/>
      <right style="medium">
        <color indexed="64"/>
      </right>
      <top style="thin">
        <color indexed="64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</borders>
  <cellStyleXfs count="1">
    <xf numFmtId="0" fontId="0" fillId="0" borderId="0"/>
  </cellStyleXfs>
  <cellXfs count="188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7" fillId="0" borderId="1" xfId="0" applyFont="1" applyBorder="1" applyAlignment="1">
      <alignment horizontal="center" vertical="center"/>
    </xf>
    <xf numFmtId="21" fontId="7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9" fontId="3" fillId="2" borderId="1" xfId="0" applyNumberFormat="1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67" fontId="0" fillId="3" borderId="1" xfId="0" applyNumberForma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2" borderId="16" xfId="0" applyFill="1" applyBorder="1" applyAlignment="1">
      <alignment vertical="center"/>
    </xf>
    <xf numFmtId="0" fontId="3" fillId="2" borderId="10" xfId="0" applyFont="1" applyFill="1" applyBorder="1" applyAlignment="1">
      <alignment vertical="center"/>
    </xf>
    <xf numFmtId="168" fontId="3" fillId="2" borderId="1" xfId="0" applyNumberFormat="1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 textRotation="90"/>
    </xf>
    <xf numFmtId="0" fontId="0" fillId="2" borderId="15" xfId="0" applyFill="1" applyBorder="1" applyAlignment="1">
      <alignment horizontal="center" vertical="center" textRotation="90"/>
    </xf>
    <xf numFmtId="0" fontId="0" fillId="3" borderId="17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textRotation="90"/>
    </xf>
    <xf numFmtId="0" fontId="0" fillId="2" borderId="17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20" fontId="0" fillId="3" borderId="1" xfId="0" applyNumberFormat="1" applyFill="1" applyBorder="1" applyAlignment="1">
      <alignment horizontal="center" vertical="center"/>
    </xf>
    <xf numFmtId="20" fontId="0" fillId="3" borderId="7" xfId="0" applyNumberFormat="1" applyFill="1" applyBorder="1" applyAlignment="1">
      <alignment horizontal="center" vertical="center"/>
    </xf>
    <xf numFmtId="20" fontId="0" fillId="3" borderId="15" xfId="0" applyNumberFormat="1" applyFill="1" applyBorder="1" applyAlignment="1">
      <alignment horizontal="center" vertical="center"/>
    </xf>
    <xf numFmtId="20" fontId="0" fillId="3" borderId="12" xfId="0" applyNumberFormat="1" applyFill="1" applyBorder="1" applyAlignment="1">
      <alignment horizontal="center" vertical="center"/>
    </xf>
    <xf numFmtId="20" fontId="0" fillId="3" borderId="2" xfId="0" applyNumberFormat="1" applyFill="1" applyBorder="1" applyAlignment="1">
      <alignment horizontal="center" vertical="center"/>
    </xf>
    <xf numFmtId="168" fontId="0" fillId="3" borderId="1" xfId="0" applyNumberFormat="1" applyFill="1" applyBorder="1" applyAlignment="1">
      <alignment horizontal="center" vertical="center"/>
    </xf>
    <xf numFmtId="168" fontId="2" fillId="3" borderId="1" xfId="0" applyNumberFormat="1" applyFont="1" applyFill="1" applyBorder="1" applyAlignment="1">
      <alignment horizontal="center" vertical="center"/>
    </xf>
    <xf numFmtId="170" fontId="2" fillId="3" borderId="1" xfId="0" applyNumberFormat="1" applyFont="1" applyFill="1" applyBorder="1" applyAlignment="1">
      <alignment horizontal="center" vertical="center"/>
    </xf>
    <xf numFmtId="170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165" fontId="0" fillId="0" borderId="1" xfId="0" applyNumberForma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9" fillId="2" borderId="12" xfId="0" applyFont="1" applyFill="1" applyBorder="1" applyAlignment="1">
      <alignment horizontal="center" vertical="center" textRotation="90"/>
    </xf>
    <xf numFmtId="0" fontId="9" fillId="2" borderId="13" xfId="0" applyFont="1" applyFill="1" applyBorder="1" applyAlignment="1">
      <alignment horizontal="center" vertical="center" textRotation="90"/>
    </xf>
    <xf numFmtId="0" fontId="9" fillId="2" borderId="15" xfId="0" applyFont="1" applyFill="1" applyBorder="1" applyAlignment="1">
      <alignment horizontal="center" vertical="center" textRotation="90"/>
    </xf>
    <xf numFmtId="0" fontId="0" fillId="2" borderId="1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14" fontId="8" fillId="2" borderId="9" xfId="0" applyNumberFormat="1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 textRotation="90"/>
    </xf>
    <xf numFmtId="0" fontId="3" fillId="2" borderId="9" xfId="0" applyFont="1" applyFill="1" applyBorder="1" applyAlignment="1">
      <alignment horizontal="center" vertical="center" textRotation="90"/>
    </xf>
    <xf numFmtId="0" fontId="10" fillId="2" borderId="16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textRotation="90"/>
    </xf>
    <xf numFmtId="0" fontId="12" fillId="4" borderId="1" xfId="0" applyFont="1" applyFill="1" applyBorder="1" applyAlignment="1">
      <alignment horizontal="center" vertical="center"/>
    </xf>
    <xf numFmtId="171" fontId="13" fillId="0" borderId="0" xfId="0" applyNumberFormat="1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3" fillId="5" borderId="1" xfId="0" applyFont="1" applyFill="1" applyBorder="1" applyAlignment="1">
      <alignment horizontal="center" vertical="center"/>
    </xf>
    <xf numFmtId="0" fontId="0" fillId="6" borderId="1" xfId="0" applyFon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3" fillId="7" borderId="1" xfId="0" applyFont="1" applyFill="1" applyBorder="1" applyAlignment="1">
      <alignment horizontal="center" vertical="center"/>
    </xf>
    <xf numFmtId="0" fontId="0" fillId="8" borderId="18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8" borderId="21" xfId="0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8" borderId="24" xfId="0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26" xfId="0" applyFill="1" applyBorder="1" applyAlignment="1">
      <alignment horizontal="center" vertical="center"/>
    </xf>
    <xf numFmtId="0" fontId="0" fillId="8" borderId="27" xfId="0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3" fillId="8" borderId="28" xfId="0" applyFont="1" applyFill="1" applyBorder="1" applyAlignment="1">
      <alignment horizontal="center" vertical="center"/>
    </xf>
    <xf numFmtId="0" fontId="3" fillId="8" borderId="29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3" fillId="8" borderId="31" xfId="0" applyFont="1" applyFill="1" applyBorder="1" applyAlignment="1">
      <alignment horizontal="center" vertical="center"/>
    </xf>
    <xf numFmtId="0" fontId="3" fillId="8" borderId="32" xfId="0" applyFont="1" applyFill="1" applyBorder="1" applyAlignment="1">
      <alignment horizontal="center" vertical="center"/>
    </xf>
    <xf numFmtId="0" fontId="0" fillId="9" borderId="30" xfId="0" applyFill="1" applyBorder="1" applyAlignment="1">
      <alignment horizontal="center" vertical="center"/>
    </xf>
    <xf numFmtId="0" fontId="0" fillId="9" borderId="22" xfId="0" applyFill="1" applyBorder="1" applyAlignment="1">
      <alignment horizontal="center" vertical="center"/>
    </xf>
    <xf numFmtId="0" fontId="0" fillId="9" borderId="33" xfId="0" applyFill="1" applyBorder="1" applyAlignment="1">
      <alignment horizontal="center" vertical="center"/>
    </xf>
    <xf numFmtId="0" fontId="0" fillId="9" borderId="23" xfId="0" applyFill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3" fillId="8" borderId="35" xfId="0" applyFont="1" applyFill="1" applyBorder="1" applyAlignment="1">
      <alignment horizontal="center" vertical="center"/>
    </xf>
    <xf numFmtId="0" fontId="0" fillId="10" borderId="28" xfId="0" applyFill="1" applyBorder="1" applyAlignment="1">
      <alignment horizontal="center" vertical="center"/>
    </xf>
    <xf numFmtId="14" fontId="0" fillId="10" borderId="29" xfId="0" applyNumberFormat="1" applyFill="1" applyBorder="1" applyAlignment="1">
      <alignment horizontal="center" vertical="center"/>
    </xf>
    <xf numFmtId="0" fontId="0" fillId="10" borderId="36" xfId="0" applyFill="1" applyBorder="1" applyAlignment="1">
      <alignment horizontal="center" vertical="center"/>
    </xf>
    <xf numFmtId="166" fontId="3" fillId="8" borderId="37" xfId="0" applyNumberFormat="1" applyFont="1" applyFill="1" applyBorder="1" applyAlignment="1">
      <alignment horizontal="center" vertical="center"/>
    </xf>
    <xf numFmtId="0" fontId="3" fillId="8" borderId="38" xfId="0" applyFont="1" applyFill="1" applyBorder="1" applyAlignment="1">
      <alignment horizontal="center" vertical="center"/>
    </xf>
    <xf numFmtId="0" fontId="3" fillId="8" borderId="39" xfId="0" applyFont="1" applyFill="1" applyBorder="1" applyAlignment="1">
      <alignment horizontal="center" vertical="center"/>
    </xf>
    <xf numFmtId="0" fontId="0" fillId="10" borderId="40" xfId="0" applyFill="1" applyBorder="1" applyAlignment="1">
      <alignment horizontal="center" vertical="center"/>
    </xf>
    <xf numFmtId="14" fontId="0" fillId="10" borderId="1" xfId="0" applyNumberFormat="1" applyFill="1" applyBorder="1" applyAlignment="1">
      <alignment horizontal="center" vertical="center"/>
    </xf>
    <xf numFmtId="0" fontId="0" fillId="10" borderId="17" xfId="0" applyFill="1" applyBorder="1" applyAlignment="1">
      <alignment horizontal="center" vertical="center"/>
    </xf>
    <xf numFmtId="166" fontId="3" fillId="8" borderId="41" xfId="0" applyNumberFormat="1" applyFont="1" applyFill="1" applyBorder="1" applyAlignment="1">
      <alignment horizontal="center" vertical="center"/>
    </xf>
    <xf numFmtId="0" fontId="3" fillId="8" borderId="42" xfId="0" applyFont="1" applyFill="1" applyBorder="1" applyAlignment="1">
      <alignment horizontal="center" vertical="center"/>
    </xf>
    <xf numFmtId="0" fontId="0" fillId="10" borderId="1" xfId="0" applyFill="1" applyBorder="1" applyAlignment="1">
      <alignment horizontal="center" vertical="center"/>
    </xf>
    <xf numFmtId="0" fontId="3" fillId="8" borderId="43" xfId="0" applyFont="1" applyFill="1" applyBorder="1" applyAlignment="1">
      <alignment horizontal="center" vertical="center"/>
    </xf>
    <xf numFmtId="0" fontId="0" fillId="10" borderId="44" xfId="0" applyFill="1" applyBorder="1" applyAlignment="1">
      <alignment horizontal="center" vertical="center"/>
    </xf>
    <xf numFmtId="14" fontId="0" fillId="10" borderId="45" xfId="0" applyNumberFormat="1" applyFill="1" applyBorder="1" applyAlignment="1">
      <alignment horizontal="center" vertical="center"/>
    </xf>
    <xf numFmtId="0" fontId="0" fillId="10" borderId="45" xfId="0" applyFill="1" applyBorder="1" applyAlignment="1">
      <alignment horizontal="center" vertical="center"/>
    </xf>
    <xf numFmtId="166" fontId="3" fillId="8" borderId="46" xfId="0" applyNumberFormat="1" applyFont="1" applyFill="1" applyBorder="1" applyAlignment="1">
      <alignment horizontal="center" vertical="center"/>
    </xf>
    <xf numFmtId="0" fontId="3" fillId="8" borderId="47" xfId="0" applyFont="1" applyFill="1" applyBorder="1" applyAlignment="1">
      <alignment horizontal="center" vertical="center"/>
    </xf>
    <xf numFmtId="0" fontId="3" fillId="8" borderId="48" xfId="0" applyFont="1" applyFill="1" applyBorder="1" applyAlignment="1">
      <alignment horizontal="center" vertical="center"/>
    </xf>
    <xf numFmtId="0" fontId="0" fillId="10" borderId="11" xfId="0" applyFill="1" applyBorder="1" applyAlignment="1">
      <alignment horizontal="center" vertical="center"/>
    </xf>
    <xf numFmtId="14" fontId="0" fillId="10" borderId="2" xfId="0" applyNumberFormat="1" applyFill="1" applyBorder="1" applyAlignment="1">
      <alignment horizontal="center" vertical="center"/>
    </xf>
    <xf numFmtId="0" fontId="0" fillId="10" borderId="15" xfId="0" applyFill="1" applyBorder="1" applyAlignment="1">
      <alignment horizontal="center" vertical="center"/>
    </xf>
    <xf numFmtId="166" fontId="3" fillId="8" borderId="49" xfId="0" applyNumberFormat="1" applyFont="1" applyFill="1" applyBorder="1" applyAlignment="1">
      <alignment horizontal="center" vertical="center"/>
    </xf>
    <xf numFmtId="0" fontId="3" fillId="8" borderId="50" xfId="0" applyFont="1" applyFill="1" applyBorder="1" applyAlignment="1">
      <alignment horizontal="center" vertical="center"/>
    </xf>
    <xf numFmtId="0" fontId="0" fillId="10" borderId="8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3" fillId="8" borderId="51" xfId="0" applyFont="1" applyFill="1" applyBorder="1" applyAlignment="1">
      <alignment horizontal="center" vertical="center"/>
    </xf>
    <xf numFmtId="0" fontId="0" fillId="3" borderId="52" xfId="0" applyFill="1" applyBorder="1" applyAlignment="1">
      <alignment horizontal="center" vertical="center"/>
    </xf>
    <xf numFmtId="14" fontId="0" fillId="3" borderId="32" xfId="0" applyNumberFormat="1" applyFill="1" applyBorder="1" applyAlignment="1">
      <alignment horizontal="center" vertical="center"/>
    </xf>
    <xf numFmtId="0" fontId="0" fillId="3" borderId="53" xfId="0" applyFill="1" applyBorder="1" applyAlignment="1">
      <alignment horizontal="center" vertical="center"/>
    </xf>
    <xf numFmtId="166" fontId="3" fillId="8" borderId="54" xfId="0" applyNumberFormat="1" applyFont="1" applyFill="1" applyBorder="1" applyAlignment="1">
      <alignment horizontal="center" vertical="center"/>
    </xf>
    <xf numFmtId="0" fontId="1" fillId="11" borderId="55" xfId="0" applyFont="1" applyFill="1" applyBorder="1" applyAlignment="1">
      <alignment horizontal="center" vertical="center"/>
    </xf>
    <xf numFmtId="0" fontId="1" fillId="11" borderId="56" xfId="0" applyFont="1" applyFill="1" applyBorder="1" applyAlignment="1">
      <alignment horizontal="center" vertical="center"/>
    </xf>
    <xf numFmtId="0" fontId="1" fillId="11" borderId="57" xfId="0" applyFont="1" applyFill="1" applyBorder="1" applyAlignment="1">
      <alignment horizontal="center" vertical="center"/>
    </xf>
    <xf numFmtId="0" fontId="1" fillId="11" borderId="58" xfId="0" applyFont="1" applyFill="1" applyBorder="1" applyAlignment="1">
      <alignment horizontal="center" vertical="center"/>
    </xf>
    <xf numFmtId="0" fontId="1" fillId="11" borderId="0" xfId="0" applyFont="1" applyFill="1" applyAlignment="1">
      <alignment horizontal="center" vertical="center"/>
    </xf>
    <xf numFmtId="0" fontId="1" fillId="11" borderId="59" xfId="0" applyFont="1" applyFill="1" applyBorder="1" applyAlignment="1">
      <alignment horizontal="center" vertical="center"/>
    </xf>
    <xf numFmtId="0" fontId="1" fillId="11" borderId="60" xfId="0" applyFont="1" applyFill="1" applyBorder="1" applyAlignment="1">
      <alignment horizontal="center" vertical="center"/>
    </xf>
    <xf numFmtId="0" fontId="1" fillId="11" borderId="61" xfId="0" applyFont="1" applyFill="1" applyBorder="1" applyAlignment="1">
      <alignment horizontal="center" vertical="center"/>
    </xf>
    <xf numFmtId="0" fontId="1" fillId="11" borderId="62" xfId="0" applyFont="1" applyFill="1" applyBorder="1" applyAlignment="1">
      <alignment horizontal="center" vertical="center"/>
    </xf>
    <xf numFmtId="0" fontId="14" fillId="3" borderId="17" xfId="0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 vertical="center"/>
    </xf>
    <xf numFmtId="166" fontId="3" fillId="2" borderId="2" xfId="0" applyNumberFormat="1" applyFont="1" applyFill="1" applyBorder="1" applyAlignment="1">
      <alignment horizontal="center" vertical="center"/>
    </xf>
    <xf numFmtId="0" fontId="14" fillId="3" borderId="16" xfId="0" applyFont="1" applyFill="1" applyBorder="1" applyAlignment="1">
      <alignment horizontal="center" vertical="center"/>
    </xf>
    <xf numFmtId="0" fontId="14" fillId="3" borderId="8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15" fillId="7" borderId="0" xfId="0" applyFont="1" applyFill="1" applyAlignment="1">
      <alignment horizontal="center" vertical="center"/>
    </xf>
    <xf numFmtId="166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17" fillId="0" borderId="0" xfId="0" applyFont="1" applyAlignment="1">
      <alignment horizontal="left"/>
    </xf>
    <xf numFmtId="173" fontId="2" fillId="0" borderId="0" xfId="0" applyNumberFormat="1" applyFont="1" applyAlignment="1">
      <alignment horizontal="center"/>
    </xf>
    <xf numFmtId="168" fontId="0" fillId="0" borderId="1" xfId="0" applyNumberForma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8" fillId="7" borderId="0" xfId="0" applyFont="1" applyFill="1"/>
    <xf numFmtId="0" fontId="0" fillId="0" borderId="26" xfId="0" applyBorder="1"/>
    <xf numFmtId="0" fontId="0" fillId="0" borderId="0" xfId="0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9" xfId="0" applyBorder="1" applyAlignment="1">
      <alignment horizontal="left" vertical="center"/>
    </xf>
    <xf numFmtId="0" fontId="16" fillId="0" borderId="15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0" fillId="0" borderId="17" xfId="0" applyBorder="1" applyAlignment="1">
      <alignment horizontal="center"/>
    </xf>
    <xf numFmtId="0" fontId="0" fillId="0" borderId="8" xfId="0" applyBorder="1" applyAlignment="1">
      <alignment horizontal="center"/>
    </xf>
    <xf numFmtId="0" fontId="19" fillId="0" borderId="0" xfId="0" applyFont="1" applyAlignment="1">
      <alignment horizontal="right"/>
    </xf>
    <xf numFmtId="169" fontId="2" fillId="0" borderId="0" xfId="0" applyNumberFormat="1" applyFont="1" applyAlignment="1">
      <alignment horizontal="center" vertical="center"/>
    </xf>
    <xf numFmtId="168" fontId="0" fillId="0" borderId="17" xfId="0" applyNumberFormat="1" applyBorder="1" applyAlignment="1">
      <alignment horizontal="center"/>
    </xf>
    <xf numFmtId="0" fontId="16" fillId="0" borderId="17" xfId="0" applyFont="1" applyBorder="1" applyAlignment="1">
      <alignment horizontal="center" vertical="center"/>
    </xf>
    <xf numFmtId="168" fontId="0" fillId="0" borderId="1" xfId="0" applyNumberFormat="1" applyBorder="1" applyAlignment="1">
      <alignment horizontal="center" vertical="center"/>
    </xf>
    <xf numFmtId="168" fontId="0" fillId="0" borderId="1" xfId="0" applyNumberFormat="1" applyBorder="1" applyAlignment="1">
      <alignment horizontal="center"/>
    </xf>
    <xf numFmtId="171" fontId="0" fillId="0" borderId="1" xfId="0" applyNumberFormat="1" applyBorder="1" applyAlignment="1">
      <alignment horizontal="center" vertical="center"/>
    </xf>
    <xf numFmtId="0" fontId="3" fillId="8" borderId="37" xfId="0" applyFont="1" applyFill="1" applyBorder="1" applyAlignment="1">
      <alignment horizontal="center" vertical="center"/>
    </xf>
    <xf numFmtId="0" fontId="3" fillId="8" borderId="54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</cellXfs>
  <cellStyles count="1">
    <cellStyle name="Standard" xfId="0" builtinId="0"/>
  </cellStyles>
  <dxfs count="41">
    <dxf>
      <fill>
        <patternFill>
          <bgColor rgb="FFFFC000"/>
        </patternFill>
      </fill>
    </dxf>
    <dxf>
      <fill>
        <patternFill>
          <bgColor theme="0" tint="-0.24994659260841701"/>
        </patternFill>
      </fill>
    </dxf>
    <dxf>
      <font>
        <color theme="0"/>
      </font>
      <fill>
        <gradientFill degree="90"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  <dxf>
      <font>
        <color theme="0"/>
      </font>
      <fill>
        <gradientFill>
          <stop position="0">
            <color rgb="FFC00000"/>
          </stop>
          <stop position="0.5">
            <color rgb="FFFF0000"/>
          </stop>
          <stop position="1">
            <color rgb="FFC00000"/>
          </stop>
        </gradientFill>
      </fill>
    </dxf>
    <dxf>
      <fill>
        <patternFill>
          <bgColor rgb="FFFFC000"/>
        </patternFill>
      </fill>
    </dxf>
    <dxf>
      <fill>
        <patternFill>
          <bgColor theme="0" tint="-0.34998626667073579"/>
        </patternFill>
      </fill>
    </dxf>
  </dxfs>
  <tableStyles count="0" defaultTableStyle="TableStyleMedium2" defaultPivotStyle="PivotStyleLight16"/>
  <colors>
    <mruColors>
      <color rgb="FF83E28E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Spin" dx="22" fmlaLink="$Q$3" max="2060" min="2020" page="10" val="202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0</xdr:row>
          <xdr:rowOff>190500</xdr:rowOff>
        </xdr:from>
        <xdr:to>
          <xdr:col>2</xdr:col>
          <xdr:colOff>0</xdr:colOff>
          <xdr:row>4</xdr:row>
          <xdr:rowOff>28575</xdr:rowOff>
        </xdr:to>
        <xdr:sp macro="" textlink="">
          <xdr:nvSpPr>
            <xdr:cNvPr id="4098" name="Spinner 2" descr="Schaltfläche zum Jahreswechsel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0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FDF8F-A5DC-405B-911A-D3ED542DDBEB}">
  <sheetPr codeName="Tabelle1"/>
  <dimension ref="D2:S13"/>
  <sheetViews>
    <sheetView workbookViewId="0">
      <selection activeCell="D24" sqref="D24"/>
    </sheetView>
  </sheetViews>
  <sheetFormatPr baseColWidth="10" defaultRowHeight="15" x14ac:dyDescent="0.25"/>
  <cols>
    <col min="1" max="2" width="8.7109375" style="1" customWidth="1"/>
    <col min="3" max="3" width="3.7109375" style="1" customWidth="1"/>
    <col min="4" max="4" width="8.7109375" style="1" customWidth="1"/>
    <col min="5" max="5" width="3.7109375" style="1" customWidth="1"/>
    <col min="6" max="9" width="8.7109375" style="1" customWidth="1"/>
    <col min="10" max="10" width="3.7109375" style="1" customWidth="1"/>
    <col min="11" max="15" width="8.7109375" style="1" customWidth="1"/>
    <col min="16" max="16" width="3.7109375" style="1" customWidth="1"/>
    <col min="17" max="21" width="8.7109375" style="1" customWidth="1"/>
    <col min="22" max="16384" width="11.42578125" style="1"/>
  </cols>
  <sheetData>
    <row r="2" spans="4:19" x14ac:dyDescent="0.25">
      <c r="D2" s="4" t="s">
        <v>0</v>
      </c>
      <c r="F2" s="46" t="s">
        <v>1</v>
      </c>
      <c r="G2" s="46"/>
      <c r="H2" s="46"/>
      <c r="I2" s="46"/>
      <c r="K2" s="46" t="s">
        <v>3</v>
      </c>
      <c r="L2" s="46"/>
      <c r="M2" s="46"/>
      <c r="N2" s="46">
        <v>2024</v>
      </c>
      <c r="O2" s="46"/>
      <c r="Q2" s="46" t="s">
        <v>7</v>
      </c>
      <c r="R2" s="46"/>
      <c r="S2" s="46"/>
    </row>
    <row r="3" spans="4:19" x14ac:dyDescent="0.25">
      <c r="D3" s="5">
        <f ca="1">NOW()</f>
        <v>45641.845260995367</v>
      </c>
      <c r="F3" s="47">
        <f ca="1">D3</f>
        <v>45641.845260995367</v>
      </c>
      <c r="G3" s="47"/>
      <c r="H3" s="47"/>
      <c r="I3" s="47"/>
      <c r="K3" s="45">
        <f>NETWORKDAYS.INTL($F$6,$F$7,1)</f>
        <v>262</v>
      </c>
      <c r="L3" s="45"/>
      <c r="M3" s="45"/>
      <c r="N3" s="45"/>
      <c r="O3" s="45"/>
      <c r="Q3" s="45">
        <f>current_year</f>
        <v>2024</v>
      </c>
      <c r="R3" s="45"/>
      <c r="S3" s="45"/>
    </row>
    <row r="5" spans="4:19" x14ac:dyDescent="0.25">
      <c r="F5" s="46" t="s">
        <v>2</v>
      </c>
      <c r="G5" s="46"/>
      <c r="H5" s="46"/>
      <c r="I5" s="46"/>
    </row>
    <row r="6" spans="4:19" x14ac:dyDescent="0.25">
      <c r="F6" s="48">
        <f>DATE(current_year,1,1)</f>
        <v>45292</v>
      </c>
      <c r="G6" s="45"/>
      <c r="H6" s="45"/>
      <c r="I6" s="45"/>
    </row>
    <row r="7" spans="4:19" x14ac:dyDescent="0.25">
      <c r="F7" s="48">
        <f>DATE(current_year,12,31)</f>
        <v>45657</v>
      </c>
      <c r="G7" s="45"/>
      <c r="H7" s="45"/>
      <c r="I7" s="45"/>
    </row>
    <row r="9" spans="4:19" x14ac:dyDescent="0.25">
      <c r="F9" s="46" t="s">
        <v>4</v>
      </c>
      <c r="G9" s="46"/>
      <c r="H9" s="46"/>
      <c r="I9" s="46"/>
    </row>
    <row r="10" spans="4:19" x14ac:dyDescent="0.25">
      <c r="F10" s="45" t="s">
        <v>5</v>
      </c>
      <c r="G10" s="45"/>
      <c r="H10" s="45"/>
      <c r="I10" s="45"/>
    </row>
    <row r="12" spans="4:19" x14ac:dyDescent="0.25">
      <c r="F12" s="46" t="s">
        <v>6</v>
      </c>
      <c r="G12" s="46"/>
      <c r="H12" s="46"/>
      <c r="I12" s="46"/>
    </row>
    <row r="13" spans="4:19" x14ac:dyDescent="0.25">
      <c r="F13" s="45" t="s">
        <v>5</v>
      </c>
      <c r="G13" s="45"/>
      <c r="H13" s="45"/>
      <c r="I13" s="45"/>
    </row>
  </sheetData>
  <mergeCells count="14">
    <mergeCell ref="Q2:S2"/>
    <mergeCell ref="Q3:S3"/>
    <mergeCell ref="N2:O2"/>
    <mergeCell ref="K3:O3"/>
    <mergeCell ref="F9:I9"/>
    <mergeCell ref="K2:M2"/>
    <mergeCell ref="F10:I10"/>
    <mergeCell ref="F12:I12"/>
    <mergeCell ref="F13:I13"/>
    <mergeCell ref="F2:I2"/>
    <mergeCell ref="F3:I3"/>
    <mergeCell ref="F6:I6"/>
    <mergeCell ref="F7:I7"/>
    <mergeCell ref="F5:I5"/>
  </mergeCell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8" r:id="rId3" name="Spinner 2">
              <controlPr defaultSize="0" print="0" autoPict="0" altText="Schaltfläche zum Jahreswechsel">
                <anchor moveWithCells="1" sizeWithCells="1">
                  <from>
                    <xdr:col>1</xdr:col>
                    <xdr:colOff>0</xdr:colOff>
                    <xdr:row>0</xdr:row>
                    <xdr:rowOff>190500</xdr:rowOff>
                  </from>
                  <to>
                    <xdr:col>2</xdr:col>
                    <xdr:colOff>0</xdr:colOff>
                    <xdr:row>4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38E96-ABCB-4195-9604-3313AEE3485C}">
  <dimension ref="F5:AO66"/>
  <sheetViews>
    <sheetView topLeftCell="A15" workbookViewId="0">
      <selection activeCell="H11" sqref="H11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27</v>
      </c>
      <c r="K5" s="25">
        <f t="shared" ref="K5:AN5" si="0">_xlfn.ISOWEEKNUM(K11)</f>
        <v>27</v>
      </c>
      <c r="L5" s="25">
        <f t="shared" si="0"/>
        <v>27</v>
      </c>
      <c r="M5" s="25">
        <f t="shared" si="0"/>
        <v>27</v>
      </c>
      <c r="N5" s="25">
        <f t="shared" si="0"/>
        <v>27</v>
      </c>
      <c r="O5" s="25">
        <f t="shared" si="0"/>
        <v>27</v>
      </c>
      <c r="P5" s="25">
        <f t="shared" si="0"/>
        <v>27</v>
      </c>
      <c r="Q5" s="25">
        <f t="shared" si="0"/>
        <v>28</v>
      </c>
      <c r="R5" s="25">
        <f t="shared" si="0"/>
        <v>28</v>
      </c>
      <c r="S5" s="25">
        <f t="shared" si="0"/>
        <v>28</v>
      </c>
      <c r="T5" s="25">
        <f t="shared" si="0"/>
        <v>28</v>
      </c>
      <c r="U5" s="25">
        <f t="shared" si="0"/>
        <v>28</v>
      </c>
      <c r="V5" s="25">
        <f t="shared" si="0"/>
        <v>28</v>
      </c>
      <c r="W5" s="25">
        <f t="shared" si="0"/>
        <v>28</v>
      </c>
      <c r="X5" s="25">
        <f t="shared" si="0"/>
        <v>29</v>
      </c>
      <c r="Y5" s="25">
        <f t="shared" si="0"/>
        <v>29</v>
      </c>
      <c r="Z5" s="25">
        <f t="shared" si="0"/>
        <v>29</v>
      </c>
      <c r="AA5" s="25">
        <f t="shared" si="0"/>
        <v>29</v>
      </c>
      <c r="AB5" s="25">
        <f t="shared" si="0"/>
        <v>29</v>
      </c>
      <c r="AC5" s="25">
        <f t="shared" si="0"/>
        <v>29</v>
      </c>
      <c r="AD5" s="25">
        <f t="shared" si="0"/>
        <v>29</v>
      </c>
      <c r="AE5" s="25">
        <f t="shared" si="0"/>
        <v>30</v>
      </c>
      <c r="AF5" s="25">
        <f t="shared" si="0"/>
        <v>30</v>
      </c>
      <c r="AG5" s="25">
        <f t="shared" si="0"/>
        <v>30</v>
      </c>
      <c r="AH5" s="25">
        <f t="shared" si="0"/>
        <v>30</v>
      </c>
      <c r="AI5" s="25">
        <f t="shared" si="0"/>
        <v>30</v>
      </c>
      <c r="AJ5" s="25">
        <f t="shared" si="0"/>
        <v>30</v>
      </c>
      <c r="AK5" s="25">
        <f t="shared" si="0"/>
        <v>30</v>
      </c>
      <c r="AL5" s="25">
        <f t="shared" si="0"/>
        <v>31</v>
      </c>
      <c r="AM5" s="25">
        <f t="shared" si="0"/>
        <v>31</v>
      </c>
      <c r="AN5" s="25">
        <f t="shared" si="0"/>
        <v>31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45474</v>
      </c>
      <c r="H9" s="14" t="s">
        <v>7</v>
      </c>
      <c r="I9" s="150" t="s">
        <v>4</v>
      </c>
      <c r="J9" s="149" t="str">
        <f>IFERROR(VLOOKUP(J11,tab_feit_nick,2,FALSE),"")</f>
        <v/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N10">_xlfn.SEQUENCE(1,DAY(EOMONTH(DATE($H$10,$H$11,1),0)),DATE($H$10,$H$11,1),1)</f>
        <v>45474</v>
      </c>
      <c r="K10" s="151">
        <v>45475</v>
      </c>
      <c r="L10" s="151">
        <v>45476</v>
      </c>
      <c r="M10" s="151">
        <v>45477</v>
      </c>
      <c r="N10" s="151">
        <v>45478</v>
      </c>
      <c r="O10" s="151">
        <v>45479</v>
      </c>
      <c r="P10" s="151">
        <v>45480</v>
      </c>
      <c r="Q10" s="151">
        <v>45481</v>
      </c>
      <c r="R10" s="151">
        <v>45482</v>
      </c>
      <c r="S10" s="151">
        <v>45483</v>
      </c>
      <c r="T10" s="151">
        <v>45484</v>
      </c>
      <c r="U10" s="151">
        <v>45485</v>
      </c>
      <c r="V10" s="151">
        <v>45486</v>
      </c>
      <c r="W10" s="151">
        <v>45487</v>
      </c>
      <c r="X10" s="151">
        <v>45488</v>
      </c>
      <c r="Y10" s="151">
        <v>45489</v>
      </c>
      <c r="Z10" s="151">
        <v>45490</v>
      </c>
      <c r="AA10" s="151">
        <v>45491</v>
      </c>
      <c r="AB10" s="151">
        <v>45492</v>
      </c>
      <c r="AC10" s="151">
        <v>45493</v>
      </c>
      <c r="AD10" s="151">
        <v>45494</v>
      </c>
      <c r="AE10" s="151">
        <v>45495</v>
      </c>
      <c r="AF10" s="151">
        <v>45496</v>
      </c>
      <c r="AG10" s="151">
        <v>45497</v>
      </c>
      <c r="AH10" s="151">
        <v>45498</v>
      </c>
      <c r="AI10" s="151">
        <v>45499</v>
      </c>
      <c r="AJ10" s="151">
        <v>45500</v>
      </c>
      <c r="AK10" s="151">
        <v>45501</v>
      </c>
      <c r="AL10" s="151">
        <v>45502</v>
      </c>
      <c r="AM10" s="151">
        <v>45503</v>
      </c>
      <c r="AN10" s="151">
        <v>45504</v>
      </c>
    </row>
    <row r="11" spans="6:40" ht="30" customHeight="1" x14ac:dyDescent="0.25">
      <c r="F11" s="71"/>
      <c r="G11" s="23">
        <f>NETWORKDAYS.INTL(G9,G12,1)</f>
        <v>23</v>
      </c>
      <c r="H11" s="15">
        <v>7</v>
      </c>
      <c r="I11" s="13">
        <f>IF(J11="","",J11)</f>
        <v>45474</v>
      </c>
      <c r="J11" s="16" cm="1">
        <f t="array" ref="J11:AN11">_xlfn.SEQUENCE(1,DAY(EOMONTH(DATE($H$10,$H$11,1),0)),DATE($H$10,$H$11,1),1)</f>
        <v>45474</v>
      </c>
      <c r="K11" s="16">
        <v>45475</v>
      </c>
      <c r="L11" s="16">
        <v>45476</v>
      </c>
      <c r="M11" s="16">
        <v>45477</v>
      </c>
      <c r="N11" s="16">
        <v>45478</v>
      </c>
      <c r="O11" s="16">
        <v>45479</v>
      </c>
      <c r="P11" s="16">
        <v>45480</v>
      </c>
      <c r="Q11" s="16">
        <v>45481</v>
      </c>
      <c r="R11" s="16">
        <v>45482</v>
      </c>
      <c r="S11" s="16">
        <v>45483</v>
      </c>
      <c r="T11" s="16">
        <v>45484</v>
      </c>
      <c r="U11" s="16">
        <v>45485</v>
      </c>
      <c r="V11" s="16">
        <v>45486</v>
      </c>
      <c r="W11" s="16">
        <v>45487</v>
      </c>
      <c r="X11" s="16">
        <v>45488</v>
      </c>
      <c r="Y11" s="16">
        <v>45489</v>
      </c>
      <c r="Z11" s="16">
        <v>45490</v>
      </c>
      <c r="AA11" s="16">
        <v>45491</v>
      </c>
      <c r="AB11" s="16">
        <v>45492</v>
      </c>
      <c r="AC11" s="16">
        <v>45493</v>
      </c>
      <c r="AD11" s="16">
        <v>45494</v>
      </c>
      <c r="AE11" s="16">
        <v>45495</v>
      </c>
      <c r="AF11" s="16">
        <v>45496</v>
      </c>
      <c r="AG11" s="16">
        <v>45497</v>
      </c>
      <c r="AH11" s="16">
        <v>45498</v>
      </c>
      <c r="AI11" s="16">
        <v>45499</v>
      </c>
      <c r="AJ11" s="16">
        <v>45500</v>
      </c>
      <c r="AK11" s="16">
        <v>45501</v>
      </c>
      <c r="AL11" s="16">
        <v>45502</v>
      </c>
      <c r="AM11" s="16">
        <v>45503</v>
      </c>
      <c r="AN11" s="16">
        <v>45504</v>
      </c>
    </row>
    <row r="12" spans="6:40" x14ac:dyDescent="0.25">
      <c r="F12" s="71"/>
      <c r="G12" s="64">
        <f>(EOMONTH(DATE(H10,H11,1),0))</f>
        <v>45504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>
        <f>IF(K11="","",IF(WEEKDAY(K11,1)=6,Regulierung!$F$12,IF(OR(WEEKDAY(K11,1)=7,(WEEKDAY(K11,1)=1)),"FREI",Regulierung!$F$8)))</f>
        <v>8.3333333333333329E-2</v>
      </c>
      <c r="L12" s="22">
        <f>IF(L11="","",IF(WEEKDAY(L11,1)=6,Regulierung!$F$12,IF(OR(WEEKDAY(L11,1)=7,(WEEKDAY(L11,1)=1)),"FREI",Regulierung!$F$8)))</f>
        <v>8.3333333333333329E-2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 t="str">
        <f>IF(O11="","",IF(WEEKDAY(O11,1)=6,Regulierung!$F$12,IF(OR(WEEKDAY(O11,1)=7,(WEEKDAY(O11,1)=1)),"FREI",Regulierung!$F$8)))</f>
        <v>FREI</v>
      </c>
      <c r="P12" s="22" t="str">
        <f>IF(P11="","",IF(WEEKDAY(P11,1)=6,Regulierung!$F$12,IF(OR(WEEKDAY(P11,1)=7,(WEEKDAY(P11,1)=1)),"FREI",Regulierung!$F$8)))</f>
        <v>FREI</v>
      </c>
      <c r="Q12" s="22">
        <f>IF(Q11="","",IF(WEEKDAY(Q11,1)=6,Regulierung!$F$12,IF(OR(WEEKDAY(Q11,1)=7,(WEEKDAY(Q11,1)=1)),"FREI",Regulierung!$F$8)))</f>
        <v>8.3333333333333329E-2</v>
      </c>
      <c r="R12" s="22">
        <f>IF(R11="","",IF(WEEKDAY(R11,1)=6,Regulierung!$F$12,IF(OR(WEEKDAY(R11,1)=7,(WEEKDAY(R11,1)=1)),"FREI",Regulierung!$F$8)))</f>
        <v>8.3333333333333329E-2</v>
      </c>
      <c r="S12" s="22">
        <f>IF(S11="","",IF(WEEKDAY(S11,1)=6,Regulierung!$F$12,IF(OR(WEEKDAY(S11,1)=7,(WEEKDAY(S11,1)=1)),"FREI",Regulierung!$F$8)))</f>
        <v>8.3333333333333329E-2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 t="str">
        <f>IF(V11="","",IF(WEEKDAY(V11,1)=6,Regulierung!$F$12,IF(OR(WEEKDAY(V11,1)=7,(WEEKDAY(V11,1)=1)),"FREI",Regulierung!$F$8)))</f>
        <v>FREI</v>
      </c>
      <c r="W12" s="22" t="str">
        <f>IF(W11="","",IF(WEEKDAY(W11,1)=6,Regulierung!$F$12,IF(OR(WEEKDAY(W11,1)=7,(WEEKDAY(W11,1)=1)),"FREI",Regulierung!$F$8)))</f>
        <v>FREI</v>
      </c>
      <c r="X12" s="22">
        <f>IF(X11="","",IF(WEEKDAY(X11,1)=6,Regulierung!$F$12,IF(OR(WEEKDAY(X11,1)=7,(WEEKDAY(X11,1)=1)),"FREI",Regulierung!$F$8)))</f>
        <v>8.3333333333333329E-2</v>
      </c>
      <c r="Y12" s="22">
        <f>IF(Y11="","",IF(WEEKDAY(Y11,1)=6,Regulierung!$F$12,IF(OR(WEEKDAY(Y11,1)=7,(WEEKDAY(Y11,1)=1)),"FREI",Regulierung!$F$8)))</f>
        <v>8.3333333333333329E-2</v>
      </c>
      <c r="Z12" s="22">
        <f>IF(Z11="","",IF(WEEKDAY(Z11,1)=6,Regulierung!$F$12,IF(OR(WEEKDAY(Z11,1)=7,(WEEKDAY(Z11,1)=1)),"FREI",Regulierung!$F$8)))</f>
        <v>8.3333333333333329E-2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 t="str">
        <f>IF(AC11="","",IF(WEEKDAY(AC11,1)=6,Regulierung!$F$12,IF(OR(WEEKDAY(AC11,1)=7,(WEEKDAY(AC11,1)=1)),"FREI",Regulierung!$F$8)))</f>
        <v>FREI</v>
      </c>
      <c r="AD12" s="22" t="str">
        <f>IF(AD11="","",IF(WEEKDAY(AD11,1)=6,Regulierung!$F$12,IF(OR(WEEKDAY(AD11,1)=7,(WEEKDAY(AD11,1)=1)),"FREI",Regulierung!$F$8)))</f>
        <v>FREI</v>
      </c>
      <c r="AE12" s="22">
        <f>IF(AE11="","",IF(WEEKDAY(AE11,1)=6,Regulierung!$F$12,IF(OR(WEEKDAY(AE11,1)=7,(WEEKDAY(AE11,1)=1)),"FREI",Regulierung!$F$8)))</f>
        <v>8.3333333333333329E-2</v>
      </c>
      <c r="AF12" s="22">
        <f>IF(AF11="","",IF(WEEKDAY(AF11,1)=6,Regulierung!$F$12,IF(OR(WEEKDAY(AF11,1)=7,(WEEKDAY(AF11,1)=1)),"FREI",Regulierung!$F$8)))</f>
        <v>8.3333333333333329E-2</v>
      </c>
      <c r="AG12" s="22">
        <f>IF(AG11="","",IF(WEEKDAY(AG11,1)=6,Regulierung!$F$12,IF(OR(WEEKDAY(AG11,1)=7,(WEEKDAY(AG11,1)=1)),"FREI",Regulierung!$F$8)))</f>
        <v>8.3333333333333329E-2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 t="str">
        <f>IF(AJ11="","",IF(WEEKDAY(AJ11,1)=6,Regulierung!$F$12,IF(OR(WEEKDAY(AJ11,1)=7,(WEEKDAY(AJ11,1)=1)),"FREI",Regulierung!$F$8)))</f>
        <v>FREI</v>
      </c>
      <c r="AK12" s="22" t="str">
        <f>IF(AK11="","",IF(WEEKDAY(AK11,1)=6,Regulierung!$F$12,IF(OR(WEEKDAY(AK11,1)=7,(WEEKDAY(AK11,1)=1)),"FREI",Regulierung!$F$8)))</f>
        <v>FREI</v>
      </c>
      <c r="AL12" s="22">
        <f>IF(AL11="","",IF(WEEKDAY(AL11,1)=6,Regulierung!$F$12,IF(OR(WEEKDAY(AL11,1)=7,(WEEKDAY(AL11,1)=1)),"FREI",Regulierung!$F$8)))</f>
        <v>8.3333333333333329E-2</v>
      </c>
      <c r="AM12" s="22">
        <f>IF(AM11="","",IF(WEEKDAY(AM11,1)=6,Regulierung!$F$12,IF(OR(WEEKDAY(AM11,1)=7,(WEEKDAY(AM11,1)=1)),"FREI",Regulierung!$F$8)))</f>
        <v>8.3333333333333329E-2</v>
      </c>
      <c r="AN12" s="22">
        <f>IF(AN11="","",IF(WEEKDAY(AN11,1)=6,Regulierung!$F$12,IF(OR(WEEKDAY(AN11,1)=7,(WEEKDAY(AN11,1)=1)),"FREI",Regulierung!$F$8)))</f>
        <v>8.3333333333333329E-2</v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>
        <f t="shared" ref="K13:AN13" si="1">IF(K12="","",IF(K12="FREI","-",K12*60*24))</f>
        <v>120</v>
      </c>
      <c r="L13" s="3">
        <f t="shared" si="1"/>
        <v>120</v>
      </c>
      <c r="M13" s="3">
        <f t="shared" si="1"/>
        <v>120</v>
      </c>
      <c r="N13" s="3">
        <f t="shared" si="1"/>
        <v>120</v>
      </c>
      <c r="O13" s="3" t="str">
        <f t="shared" si="1"/>
        <v>-</v>
      </c>
      <c r="P13" s="3" t="str">
        <f t="shared" si="1"/>
        <v>-</v>
      </c>
      <c r="Q13" s="3">
        <f t="shared" si="1"/>
        <v>120</v>
      </c>
      <c r="R13" s="3">
        <f t="shared" si="1"/>
        <v>120</v>
      </c>
      <c r="S13" s="3">
        <f t="shared" si="1"/>
        <v>120</v>
      </c>
      <c r="T13" s="3">
        <f t="shared" si="1"/>
        <v>120</v>
      </c>
      <c r="U13" s="3">
        <f t="shared" si="1"/>
        <v>120</v>
      </c>
      <c r="V13" s="3" t="str">
        <f t="shared" si="1"/>
        <v>-</v>
      </c>
      <c r="W13" s="3" t="str">
        <f t="shared" si="1"/>
        <v>-</v>
      </c>
      <c r="X13" s="3">
        <f t="shared" si="1"/>
        <v>120</v>
      </c>
      <c r="Y13" s="3">
        <f t="shared" si="1"/>
        <v>120</v>
      </c>
      <c r="Z13" s="3">
        <f t="shared" si="1"/>
        <v>120</v>
      </c>
      <c r="AA13" s="3">
        <f t="shared" si="1"/>
        <v>120</v>
      </c>
      <c r="AB13" s="3">
        <f t="shared" si="1"/>
        <v>120</v>
      </c>
      <c r="AC13" s="3" t="str">
        <f t="shared" si="1"/>
        <v>-</v>
      </c>
      <c r="AD13" s="3" t="str">
        <f t="shared" si="1"/>
        <v>-</v>
      </c>
      <c r="AE13" s="3">
        <f t="shared" si="1"/>
        <v>120</v>
      </c>
      <c r="AF13" s="3">
        <f t="shared" si="1"/>
        <v>120</v>
      </c>
      <c r="AG13" s="3">
        <f t="shared" si="1"/>
        <v>120</v>
      </c>
      <c r="AH13" s="3">
        <f t="shared" si="1"/>
        <v>120</v>
      </c>
      <c r="AI13" s="3">
        <f t="shared" si="1"/>
        <v>120</v>
      </c>
      <c r="AJ13" s="3" t="str">
        <f t="shared" si="1"/>
        <v>-</v>
      </c>
      <c r="AK13" s="3" t="str">
        <f t="shared" si="1"/>
        <v>-</v>
      </c>
      <c r="AL13" s="3">
        <f t="shared" si="1"/>
        <v>120</v>
      </c>
      <c r="AM13" s="3">
        <f t="shared" si="1"/>
        <v>120</v>
      </c>
      <c r="AN13" s="3">
        <f t="shared" si="1"/>
        <v>120</v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>
        <f t="shared" ref="K14:AN14" si="2">IF(K12="","",IF(K12="FREI","-",K13/60))</f>
        <v>2</v>
      </c>
      <c r="L14" s="12">
        <f t="shared" si="2"/>
        <v>2</v>
      </c>
      <c r="M14" s="12">
        <f t="shared" si="2"/>
        <v>2</v>
      </c>
      <c r="N14" s="12">
        <f t="shared" si="2"/>
        <v>2</v>
      </c>
      <c r="O14" s="12" t="str">
        <f t="shared" si="2"/>
        <v>-</v>
      </c>
      <c r="P14" s="12" t="str">
        <f t="shared" si="2"/>
        <v>-</v>
      </c>
      <c r="Q14" s="12">
        <f t="shared" si="2"/>
        <v>2</v>
      </c>
      <c r="R14" s="12">
        <f t="shared" si="2"/>
        <v>2</v>
      </c>
      <c r="S14" s="12">
        <f t="shared" si="2"/>
        <v>2</v>
      </c>
      <c r="T14" s="12">
        <f t="shared" si="2"/>
        <v>2</v>
      </c>
      <c r="U14" s="12">
        <f t="shared" si="2"/>
        <v>2</v>
      </c>
      <c r="V14" s="12" t="str">
        <f t="shared" si="2"/>
        <v>-</v>
      </c>
      <c r="W14" s="12" t="str">
        <f t="shared" si="2"/>
        <v>-</v>
      </c>
      <c r="X14" s="12">
        <f t="shared" si="2"/>
        <v>2</v>
      </c>
      <c r="Y14" s="12">
        <f t="shared" si="2"/>
        <v>2</v>
      </c>
      <c r="Z14" s="12">
        <f t="shared" si="2"/>
        <v>2</v>
      </c>
      <c r="AA14" s="12">
        <f t="shared" si="2"/>
        <v>2</v>
      </c>
      <c r="AB14" s="12">
        <f t="shared" si="2"/>
        <v>2</v>
      </c>
      <c r="AC14" s="12" t="str">
        <f t="shared" si="2"/>
        <v>-</v>
      </c>
      <c r="AD14" s="12" t="str">
        <f t="shared" si="2"/>
        <v>-</v>
      </c>
      <c r="AE14" s="12">
        <f t="shared" si="2"/>
        <v>2</v>
      </c>
      <c r="AF14" s="12">
        <f t="shared" si="2"/>
        <v>2</v>
      </c>
      <c r="AG14" s="12">
        <f t="shared" si="2"/>
        <v>2</v>
      </c>
      <c r="AH14" s="12">
        <f t="shared" si="2"/>
        <v>2</v>
      </c>
      <c r="AI14" s="12">
        <f t="shared" si="2"/>
        <v>2</v>
      </c>
      <c r="AJ14" s="12" t="str">
        <f t="shared" si="2"/>
        <v>-</v>
      </c>
      <c r="AK14" s="12" t="str">
        <f t="shared" si="2"/>
        <v>-</v>
      </c>
      <c r="AL14" s="12">
        <f t="shared" si="2"/>
        <v>2</v>
      </c>
      <c r="AM14" s="12">
        <f t="shared" si="2"/>
        <v>2</v>
      </c>
      <c r="AN14" s="12">
        <f t="shared" si="2"/>
        <v>2</v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27</v>
      </c>
      <c r="K32" s="82">
        <f t="shared" ref="K32:AN32" si="8">_xlfn.ISOWEEKNUM(K11)</f>
        <v>27</v>
      </c>
      <c r="L32" s="82">
        <f t="shared" si="8"/>
        <v>27</v>
      </c>
      <c r="M32" s="82">
        <f t="shared" si="8"/>
        <v>27</v>
      </c>
      <c r="N32" s="82">
        <f t="shared" si="8"/>
        <v>27</v>
      </c>
      <c r="O32" s="82">
        <f t="shared" si="8"/>
        <v>27</v>
      </c>
      <c r="P32" s="82">
        <f t="shared" si="8"/>
        <v>27</v>
      </c>
      <c r="Q32" s="82">
        <f t="shared" si="8"/>
        <v>28</v>
      </c>
      <c r="R32" s="82">
        <f t="shared" si="8"/>
        <v>28</v>
      </c>
      <c r="S32" s="82">
        <f t="shared" si="8"/>
        <v>28</v>
      </c>
      <c r="T32" s="82">
        <f t="shared" si="8"/>
        <v>28</v>
      </c>
      <c r="U32" s="82">
        <f t="shared" si="8"/>
        <v>28</v>
      </c>
      <c r="V32" s="82">
        <f t="shared" si="8"/>
        <v>28</v>
      </c>
      <c r="W32" s="82">
        <f t="shared" si="8"/>
        <v>28</v>
      </c>
      <c r="X32" s="82">
        <f t="shared" si="8"/>
        <v>29</v>
      </c>
      <c r="Y32" s="82">
        <f t="shared" si="8"/>
        <v>29</v>
      </c>
      <c r="Z32" s="82">
        <f t="shared" si="8"/>
        <v>29</v>
      </c>
      <c r="AA32" s="82">
        <f t="shared" si="8"/>
        <v>29</v>
      </c>
      <c r="AB32" s="82">
        <f t="shared" si="8"/>
        <v>29</v>
      </c>
      <c r="AC32" s="82">
        <f t="shared" si="8"/>
        <v>29</v>
      </c>
      <c r="AD32" s="82">
        <f t="shared" si="8"/>
        <v>29</v>
      </c>
      <c r="AE32" s="82">
        <f t="shared" si="8"/>
        <v>30</v>
      </c>
      <c r="AF32" s="82">
        <f t="shared" si="8"/>
        <v>30</v>
      </c>
      <c r="AG32" s="82">
        <f t="shared" si="8"/>
        <v>30</v>
      </c>
      <c r="AH32" s="82">
        <f t="shared" si="8"/>
        <v>30</v>
      </c>
      <c r="AI32" s="82">
        <f t="shared" si="8"/>
        <v>30</v>
      </c>
      <c r="AJ32" s="82">
        <f t="shared" si="8"/>
        <v>30</v>
      </c>
      <c r="AK32" s="82">
        <f t="shared" si="8"/>
        <v>30</v>
      </c>
      <c r="AL32" s="82">
        <f t="shared" si="8"/>
        <v>31</v>
      </c>
      <c r="AM32" s="82">
        <f t="shared" si="8"/>
        <v>31</v>
      </c>
      <c r="AN32" s="82">
        <f t="shared" si="8"/>
        <v>31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N45">TRANSPOSE(_xlfn.UNIQUE(TRANSPOSE(J5:AN5)))</f>
        <v>27</v>
      </c>
      <c r="K45" s="81">
        <v>28</v>
      </c>
      <c r="L45" s="81">
        <v>29</v>
      </c>
      <c r="M45" s="81">
        <v>30</v>
      </c>
      <c r="N45" s="81">
        <v>31</v>
      </c>
      <c r="O45" s="81"/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0.58333333333333326</v>
      </c>
      <c r="L46" s="183">
        <f t="shared" si="16"/>
        <v>0.14583333333333331</v>
      </c>
      <c r="M46" s="183">
        <f t="shared" si="16"/>
        <v>0.14583333333333331</v>
      </c>
      <c r="N46" s="183">
        <f t="shared" si="16"/>
        <v>0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839.99999999999977</v>
      </c>
      <c r="L47" s="184">
        <f>L46*60*24</f>
        <v>209.99999999999994</v>
      </c>
      <c r="M47" s="184">
        <f t="shared" ref="M47:N47" si="18">M46*60*24</f>
        <v>209.99999999999994</v>
      </c>
      <c r="N47" s="184">
        <f t="shared" si="18"/>
        <v>0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20" priority="1">
      <formula>IF(ISNA(VLOOKUP(J$11,Feiertage,1,FALSE)),"",VLOOKUP(J$11,Feiertage,1,FALSE))</formula>
    </cfRule>
    <cfRule type="expression" dxfId="19" priority="2">
      <formula>AND(J$11&lt;&gt;"",WEEKDAY(J$11,2)=7)</formula>
    </cfRule>
    <cfRule type="expression" dxfId="18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F2FEC9-1091-489F-B869-F50E1523436B}">
  <dimension ref="F5:AO66"/>
  <sheetViews>
    <sheetView topLeftCell="A24" workbookViewId="0">
      <selection activeCell="H11" sqref="H11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31</v>
      </c>
      <c r="K5" s="25">
        <f t="shared" ref="K5:AN5" si="0">_xlfn.ISOWEEKNUM(K11)</f>
        <v>31</v>
      </c>
      <c r="L5" s="25">
        <f t="shared" si="0"/>
        <v>31</v>
      </c>
      <c r="M5" s="25">
        <f t="shared" si="0"/>
        <v>31</v>
      </c>
      <c r="N5" s="25">
        <f t="shared" si="0"/>
        <v>32</v>
      </c>
      <c r="O5" s="25">
        <f t="shared" si="0"/>
        <v>32</v>
      </c>
      <c r="P5" s="25">
        <f t="shared" si="0"/>
        <v>32</v>
      </c>
      <c r="Q5" s="25">
        <f t="shared" si="0"/>
        <v>32</v>
      </c>
      <c r="R5" s="25">
        <f t="shared" si="0"/>
        <v>32</v>
      </c>
      <c r="S5" s="25">
        <f t="shared" si="0"/>
        <v>32</v>
      </c>
      <c r="T5" s="25">
        <f t="shared" si="0"/>
        <v>32</v>
      </c>
      <c r="U5" s="25">
        <f t="shared" si="0"/>
        <v>33</v>
      </c>
      <c r="V5" s="25">
        <f t="shared" si="0"/>
        <v>33</v>
      </c>
      <c r="W5" s="25">
        <f t="shared" si="0"/>
        <v>33</v>
      </c>
      <c r="X5" s="25">
        <f t="shared" si="0"/>
        <v>33</v>
      </c>
      <c r="Y5" s="25">
        <f t="shared" si="0"/>
        <v>33</v>
      </c>
      <c r="Z5" s="25">
        <f t="shared" si="0"/>
        <v>33</v>
      </c>
      <c r="AA5" s="25">
        <f t="shared" si="0"/>
        <v>33</v>
      </c>
      <c r="AB5" s="25">
        <f t="shared" si="0"/>
        <v>34</v>
      </c>
      <c r="AC5" s="25">
        <f t="shared" si="0"/>
        <v>34</v>
      </c>
      <c r="AD5" s="25">
        <f t="shared" si="0"/>
        <v>34</v>
      </c>
      <c r="AE5" s="25">
        <f t="shared" si="0"/>
        <v>34</v>
      </c>
      <c r="AF5" s="25">
        <f t="shared" si="0"/>
        <v>34</v>
      </c>
      <c r="AG5" s="25">
        <f t="shared" si="0"/>
        <v>34</v>
      </c>
      <c r="AH5" s="25">
        <f t="shared" si="0"/>
        <v>34</v>
      </c>
      <c r="AI5" s="25">
        <f t="shared" si="0"/>
        <v>35</v>
      </c>
      <c r="AJ5" s="25">
        <f t="shared" si="0"/>
        <v>35</v>
      </c>
      <c r="AK5" s="25">
        <f t="shared" si="0"/>
        <v>35</v>
      </c>
      <c r="AL5" s="25">
        <f t="shared" si="0"/>
        <v>35</v>
      </c>
      <c r="AM5" s="25">
        <f t="shared" si="0"/>
        <v>35</v>
      </c>
      <c r="AN5" s="25">
        <f t="shared" si="0"/>
        <v>35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45505</v>
      </c>
      <c r="H9" s="14" t="s">
        <v>7</v>
      </c>
      <c r="I9" s="150" t="s">
        <v>4</v>
      </c>
      <c r="J9" s="149" t="str">
        <f>IFERROR(VLOOKUP(J11,tab_feit_nick,2,FALSE),"")</f>
        <v/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>Mariä</v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N10">_xlfn.SEQUENCE(1,DAY(EOMONTH(DATE($H$10,$H$11,1),0)),DATE($H$10,$H$11,1),1)</f>
        <v>45505</v>
      </c>
      <c r="K10" s="151">
        <v>45506</v>
      </c>
      <c r="L10" s="151">
        <v>45507</v>
      </c>
      <c r="M10" s="151">
        <v>45508</v>
      </c>
      <c r="N10" s="151">
        <v>45509</v>
      </c>
      <c r="O10" s="151">
        <v>45510</v>
      </c>
      <c r="P10" s="151">
        <v>45511</v>
      </c>
      <c r="Q10" s="151">
        <v>45512</v>
      </c>
      <c r="R10" s="151">
        <v>45513</v>
      </c>
      <c r="S10" s="151">
        <v>45514</v>
      </c>
      <c r="T10" s="151">
        <v>45515</v>
      </c>
      <c r="U10" s="151">
        <v>45516</v>
      </c>
      <c r="V10" s="151">
        <v>45517</v>
      </c>
      <c r="W10" s="151">
        <v>45518</v>
      </c>
      <c r="X10" s="151">
        <v>45519</v>
      </c>
      <c r="Y10" s="151">
        <v>45520</v>
      </c>
      <c r="Z10" s="151">
        <v>45521</v>
      </c>
      <c r="AA10" s="151">
        <v>45522</v>
      </c>
      <c r="AB10" s="151">
        <v>45523</v>
      </c>
      <c r="AC10" s="151">
        <v>45524</v>
      </c>
      <c r="AD10" s="151">
        <v>45525</v>
      </c>
      <c r="AE10" s="151">
        <v>45526</v>
      </c>
      <c r="AF10" s="151">
        <v>45527</v>
      </c>
      <c r="AG10" s="151">
        <v>45528</v>
      </c>
      <c r="AH10" s="151">
        <v>45529</v>
      </c>
      <c r="AI10" s="151">
        <v>45530</v>
      </c>
      <c r="AJ10" s="151">
        <v>45531</v>
      </c>
      <c r="AK10" s="151">
        <v>45532</v>
      </c>
      <c r="AL10" s="151">
        <v>45533</v>
      </c>
      <c r="AM10" s="151">
        <v>45534</v>
      </c>
      <c r="AN10" s="151">
        <v>45535</v>
      </c>
    </row>
    <row r="11" spans="6:40" ht="30" customHeight="1" x14ac:dyDescent="0.25">
      <c r="F11" s="71"/>
      <c r="G11" s="23">
        <f>NETWORKDAYS.INTL(G9,G12,1)</f>
        <v>22</v>
      </c>
      <c r="H11" s="15">
        <v>8</v>
      </c>
      <c r="I11" s="13">
        <f>IF(J11="","",J11)</f>
        <v>45505</v>
      </c>
      <c r="J11" s="16" cm="1">
        <f t="array" ref="J11:AN11">_xlfn.SEQUENCE(1,DAY(EOMONTH(DATE($H$10,$H$11,1),0)),DATE($H$10,$H$11,1),1)</f>
        <v>45505</v>
      </c>
      <c r="K11" s="16">
        <v>45506</v>
      </c>
      <c r="L11" s="16">
        <v>45507</v>
      </c>
      <c r="M11" s="16">
        <v>45508</v>
      </c>
      <c r="N11" s="16">
        <v>45509</v>
      </c>
      <c r="O11" s="16">
        <v>45510</v>
      </c>
      <c r="P11" s="16">
        <v>45511</v>
      </c>
      <c r="Q11" s="16">
        <v>45512</v>
      </c>
      <c r="R11" s="16">
        <v>45513</v>
      </c>
      <c r="S11" s="16">
        <v>45514</v>
      </c>
      <c r="T11" s="16">
        <v>45515</v>
      </c>
      <c r="U11" s="16">
        <v>45516</v>
      </c>
      <c r="V11" s="16">
        <v>45517</v>
      </c>
      <c r="W11" s="16">
        <v>45518</v>
      </c>
      <c r="X11" s="16">
        <v>45519</v>
      </c>
      <c r="Y11" s="16">
        <v>45520</v>
      </c>
      <c r="Z11" s="16">
        <v>45521</v>
      </c>
      <c r="AA11" s="16">
        <v>45522</v>
      </c>
      <c r="AB11" s="16">
        <v>45523</v>
      </c>
      <c r="AC11" s="16">
        <v>45524</v>
      </c>
      <c r="AD11" s="16">
        <v>45525</v>
      </c>
      <c r="AE11" s="16">
        <v>45526</v>
      </c>
      <c r="AF11" s="16">
        <v>45527</v>
      </c>
      <c r="AG11" s="16">
        <v>45528</v>
      </c>
      <c r="AH11" s="16">
        <v>45529</v>
      </c>
      <c r="AI11" s="16">
        <v>45530</v>
      </c>
      <c r="AJ11" s="16">
        <v>45531</v>
      </c>
      <c r="AK11" s="16">
        <v>45532</v>
      </c>
      <c r="AL11" s="16">
        <v>45533</v>
      </c>
      <c r="AM11" s="16">
        <v>45534</v>
      </c>
      <c r="AN11" s="16">
        <v>45535</v>
      </c>
    </row>
    <row r="12" spans="6:40" x14ac:dyDescent="0.25">
      <c r="F12" s="71"/>
      <c r="G12" s="64">
        <f>(EOMONTH(DATE(H10,H11,1),0))</f>
        <v>45535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>
        <f>IF(K11="","",IF(WEEKDAY(K11,1)=6,Regulierung!$F$12,IF(OR(WEEKDAY(K11,1)=7,(WEEKDAY(K11,1)=1)),"FREI",Regulierung!$F$8)))</f>
        <v>8.3333333333333329E-2</v>
      </c>
      <c r="L12" s="22" t="str">
        <f>IF(L11="","",IF(WEEKDAY(L11,1)=6,Regulierung!$F$12,IF(OR(WEEKDAY(L11,1)=7,(WEEKDAY(L11,1)=1)),"FREI",Regulierung!$F$8)))</f>
        <v>FREI</v>
      </c>
      <c r="M12" s="22" t="str">
        <f>IF(M11="","",IF(WEEKDAY(M11,1)=6,Regulierung!$F$12,IF(OR(WEEKDAY(M11,1)=7,(WEEKDAY(M11,1)=1)),"FREI",Regulierung!$F$8)))</f>
        <v>FREI</v>
      </c>
      <c r="N12" s="22">
        <f>IF(N11="","",IF(WEEKDAY(N11,1)=6,Regulierung!$F$12,IF(OR(WEEKDAY(N11,1)=7,(WEEKDAY(N11,1)=1)),"FREI",Regulierung!$F$8)))</f>
        <v>8.3333333333333329E-2</v>
      </c>
      <c r="O12" s="22">
        <f>IF(O11="","",IF(WEEKDAY(O11,1)=6,Regulierung!$F$12,IF(OR(WEEKDAY(O11,1)=7,(WEEKDAY(O11,1)=1)),"FREI",Regulierung!$F$8)))</f>
        <v>8.3333333333333329E-2</v>
      </c>
      <c r="P12" s="22">
        <f>IF(P11="","",IF(WEEKDAY(P11,1)=6,Regulierung!$F$12,IF(OR(WEEKDAY(P11,1)=7,(WEEKDAY(P11,1)=1)),"FREI",Regulierung!$F$8)))</f>
        <v>8.3333333333333329E-2</v>
      </c>
      <c r="Q12" s="22">
        <f>IF(Q11="","",IF(WEEKDAY(Q11,1)=6,Regulierung!$F$12,IF(OR(WEEKDAY(Q11,1)=7,(WEEKDAY(Q11,1)=1)),"FREI",Regulierung!$F$8)))</f>
        <v>8.3333333333333329E-2</v>
      </c>
      <c r="R12" s="22">
        <f>IF(R11="","",IF(WEEKDAY(R11,1)=6,Regulierung!$F$12,IF(OR(WEEKDAY(R11,1)=7,(WEEKDAY(R11,1)=1)),"FREI",Regulierung!$F$8)))</f>
        <v>8.3333333333333329E-2</v>
      </c>
      <c r="S12" s="22" t="str">
        <f>IF(S11="","",IF(WEEKDAY(S11,1)=6,Regulierung!$F$12,IF(OR(WEEKDAY(S11,1)=7,(WEEKDAY(S11,1)=1)),"FREI",Regulierung!$F$8)))</f>
        <v>FREI</v>
      </c>
      <c r="T12" s="22" t="str">
        <f>IF(T11="","",IF(WEEKDAY(T11,1)=6,Regulierung!$F$12,IF(OR(WEEKDAY(T11,1)=7,(WEEKDAY(T11,1)=1)),"FREI",Regulierung!$F$8)))</f>
        <v>FREI</v>
      </c>
      <c r="U12" s="22">
        <f>IF(U11="","",IF(WEEKDAY(U11,1)=6,Regulierung!$F$12,IF(OR(WEEKDAY(U11,1)=7,(WEEKDAY(U11,1)=1)),"FREI",Regulierung!$F$8)))</f>
        <v>8.3333333333333329E-2</v>
      </c>
      <c r="V12" s="22">
        <f>IF(V11="","",IF(WEEKDAY(V11,1)=6,Regulierung!$F$12,IF(OR(WEEKDAY(V11,1)=7,(WEEKDAY(V11,1)=1)),"FREI",Regulierung!$F$8)))</f>
        <v>8.3333333333333329E-2</v>
      </c>
      <c r="W12" s="22">
        <f>IF(W11="","",IF(WEEKDAY(W11,1)=6,Regulierung!$F$12,IF(OR(WEEKDAY(W11,1)=7,(WEEKDAY(W11,1)=1)),"FREI",Regulierung!$F$8)))</f>
        <v>8.3333333333333329E-2</v>
      </c>
      <c r="X12" s="22">
        <f>IF(X11="","",IF(WEEKDAY(X11,1)=6,Regulierung!$F$12,IF(OR(WEEKDAY(X11,1)=7,(WEEKDAY(X11,1)=1)),"FREI",Regulierung!$F$8)))</f>
        <v>8.3333333333333329E-2</v>
      </c>
      <c r="Y12" s="22">
        <f>IF(Y11="","",IF(WEEKDAY(Y11,1)=6,Regulierung!$F$12,IF(OR(WEEKDAY(Y11,1)=7,(WEEKDAY(Y11,1)=1)),"FREI",Regulierung!$F$8)))</f>
        <v>8.3333333333333329E-2</v>
      </c>
      <c r="Z12" s="22" t="str">
        <f>IF(Z11="","",IF(WEEKDAY(Z11,1)=6,Regulierung!$F$12,IF(OR(WEEKDAY(Z11,1)=7,(WEEKDAY(Z11,1)=1)),"FREI",Regulierung!$F$8)))</f>
        <v>FREI</v>
      </c>
      <c r="AA12" s="22" t="str">
        <f>IF(AA11="","",IF(WEEKDAY(AA11,1)=6,Regulierung!$F$12,IF(OR(WEEKDAY(AA11,1)=7,(WEEKDAY(AA11,1)=1)),"FREI",Regulierung!$F$8)))</f>
        <v>FREI</v>
      </c>
      <c r="AB12" s="22">
        <f>IF(AB11="","",IF(WEEKDAY(AB11,1)=6,Regulierung!$F$12,IF(OR(WEEKDAY(AB11,1)=7,(WEEKDAY(AB11,1)=1)),"FREI",Regulierung!$F$8)))</f>
        <v>8.3333333333333329E-2</v>
      </c>
      <c r="AC12" s="22">
        <f>IF(AC11="","",IF(WEEKDAY(AC11,1)=6,Regulierung!$F$12,IF(OR(WEEKDAY(AC11,1)=7,(WEEKDAY(AC11,1)=1)),"FREI",Regulierung!$F$8)))</f>
        <v>8.3333333333333329E-2</v>
      </c>
      <c r="AD12" s="22">
        <f>IF(AD11="","",IF(WEEKDAY(AD11,1)=6,Regulierung!$F$12,IF(OR(WEEKDAY(AD11,1)=7,(WEEKDAY(AD11,1)=1)),"FREI",Regulierung!$F$8)))</f>
        <v>8.3333333333333329E-2</v>
      </c>
      <c r="AE12" s="22">
        <f>IF(AE11="","",IF(WEEKDAY(AE11,1)=6,Regulierung!$F$12,IF(OR(WEEKDAY(AE11,1)=7,(WEEKDAY(AE11,1)=1)),"FREI",Regulierung!$F$8)))</f>
        <v>8.3333333333333329E-2</v>
      </c>
      <c r="AF12" s="22">
        <f>IF(AF11="","",IF(WEEKDAY(AF11,1)=6,Regulierung!$F$12,IF(OR(WEEKDAY(AF11,1)=7,(WEEKDAY(AF11,1)=1)),"FREI",Regulierung!$F$8)))</f>
        <v>8.3333333333333329E-2</v>
      </c>
      <c r="AG12" s="22" t="str">
        <f>IF(AG11="","",IF(WEEKDAY(AG11,1)=6,Regulierung!$F$12,IF(OR(WEEKDAY(AG11,1)=7,(WEEKDAY(AG11,1)=1)),"FREI",Regulierung!$F$8)))</f>
        <v>FREI</v>
      </c>
      <c r="AH12" s="22" t="str">
        <f>IF(AH11="","",IF(WEEKDAY(AH11,1)=6,Regulierung!$F$12,IF(OR(WEEKDAY(AH11,1)=7,(WEEKDAY(AH11,1)=1)),"FREI",Regulierung!$F$8)))</f>
        <v>FREI</v>
      </c>
      <c r="AI12" s="22">
        <f>IF(AI11="","",IF(WEEKDAY(AI11,1)=6,Regulierung!$F$12,IF(OR(WEEKDAY(AI11,1)=7,(WEEKDAY(AI11,1)=1)),"FREI",Regulierung!$F$8)))</f>
        <v>8.3333333333333329E-2</v>
      </c>
      <c r="AJ12" s="22">
        <f>IF(AJ11="","",IF(WEEKDAY(AJ11,1)=6,Regulierung!$F$12,IF(OR(WEEKDAY(AJ11,1)=7,(WEEKDAY(AJ11,1)=1)),"FREI",Regulierung!$F$8)))</f>
        <v>8.3333333333333329E-2</v>
      </c>
      <c r="AK12" s="22">
        <f>IF(AK11="","",IF(WEEKDAY(AK11,1)=6,Regulierung!$F$12,IF(OR(WEEKDAY(AK11,1)=7,(WEEKDAY(AK11,1)=1)),"FREI",Regulierung!$F$8)))</f>
        <v>8.3333333333333329E-2</v>
      </c>
      <c r="AL12" s="22">
        <f>IF(AL11="","",IF(WEEKDAY(AL11,1)=6,Regulierung!$F$12,IF(OR(WEEKDAY(AL11,1)=7,(WEEKDAY(AL11,1)=1)),"FREI",Regulierung!$F$8)))</f>
        <v>8.3333333333333329E-2</v>
      </c>
      <c r="AM12" s="22">
        <f>IF(AM11="","",IF(WEEKDAY(AM11,1)=6,Regulierung!$F$12,IF(OR(WEEKDAY(AM11,1)=7,(WEEKDAY(AM11,1)=1)),"FREI",Regulierung!$F$8)))</f>
        <v>8.3333333333333329E-2</v>
      </c>
      <c r="AN12" s="22" t="str">
        <f>IF(AN11="","",IF(WEEKDAY(AN11,1)=6,Regulierung!$F$12,IF(OR(WEEKDAY(AN11,1)=7,(WEEKDAY(AN11,1)=1)),"FREI",Regulierung!$F$8)))</f>
        <v>FREI</v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>
        <f t="shared" ref="K13:AN13" si="1">IF(K12="","",IF(K12="FREI","-",K12*60*24))</f>
        <v>120</v>
      </c>
      <c r="L13" s="3" t="str">
        <f t="shared" si="1"/>
        <v>-</v>
      </c>
      <c r="M13" s="3" t="str">
        <f t="shared" si="1"/>
        <v>-</v>
      </c>
      <c r="N13" s="3">
        <f t="shared" si="1"/>
        <v>120</v>
      </c>
      <c r="O13" s="3">
        <f t="shared" si="1"/>
        <v>120</v>
      </c>
      <c r="P13" s="3">
        <f t="shared" si="1"/>
        <v>120</v>
      </c>
      <c r="Q13" s="3">
        <f t="shared" si="1"/>
        <v>120</v>
      </c>
      <c r="R13" s="3">
        <f t="shared" si="1"/>
        <v>120</v>
      </c>
      <c r="S13" s="3" t="str">
        <f t="shared" si="1"/>
        <v>-</v>
      </c>
      <c r="T13" s="3" t="str">
        <f t="shared" si="1"/>
        <v>-</v>
      </c>
      <c r="U13" s="3">
        <f t="shared" si="1"/>
        <v>120</v>
      </c>
      <c r="V13" s="3">
        <f t="shared" si="1"/>
        <v>120</v>
      </c>
      <c r="W13" s="3">
        <f t="shared" si="1"/>
        <v>120</v>
      </c>
      <c r="X13" s="3">
        <f t="shared" si="1"/>
        <v>120</v>
      </c>
      <c r="Y13" s="3">
        <f t="shared" si="1"/>
        <v>120</v>
      </c>
      <c r="Z13" s="3" t="str">
        <f t="shared" si="1"/>
        <v>-</v>
      </c>
      <c r="AA13" s="3" t="str">
        <f t="shared" si="1"/>
        <v>-</v>
      </c>
      <c r="AB13" s="3">
        <f t="shared" si="1"/>
        <v>120</v>
      </c>
      <c r="AC13" s="3">
        <f t="shared" si="1"/>
        <v>120</v>
      </c>
      <c r="AD13" s="3">
        <f t="shared" si="1"/>
        <v>120</v>
      </c>
      <c r="AE13" s="3">
        <f t="shared" si="1"/>
        <v>120</v>
      </c>
      <c r="AF13" s="3">
        <f t="shared" si="1"/>
        <v>120</v>
      </c>
      <c r="AG13" s="3" t="str">
        <f t="shared" si="1"/>
        <v>-</v>
      </c>
      <c r="AH13" s="3" t="str">
        <f t="shared" si="1"/>
        <v>-</v>
      </c>
      <c r="AI13" s="3">
        <f t="shared" si="1"/>
        <v>120</v>
      </c>
      <c r="AJ13" s="3">
        <f t="shared" si="1"/>
        <v>120</v>
      </c>
      <c r="AK13" s="3">
        <f t="shared" si="1"/>
        <v>120</v>
      </c>
      <c r="AL13" s="3">
        <f t="shared" si="1"/>
        <v>120</v>
      </c>
      <c r="AM13" s="3">
        <f t="shared" si="1"/>
        <v>120</v>
      </c>
      <c r="AN13" s="3" t="str">
        <f t="shared" si="1"/>
        <v>-</v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>
        <f t="shared" ref="K14:AN14" si="2">IF(K12="","",IF(K12="FREI","-",K13/60))</f>
        <v>2</v>
      </c>
      <c r="L14" s="12" t="str">
        <f t="shared" si="2"/>
        <v>-</v>
      </c>
      <c r="M14" s="12" t="str">
        <f t="shared" si="2"/>
        <v>-</v>
      </c>
      <c r="N14" s="12">
        <f t="shared" si="2"/>
        <v>2</v>
      </c>
      <c r="O14" s="12">
        <f t="shared" si="2"/>
        <v>2</v>
      </c>
      <c r="P14" s="12">
        <f t="shared" si="2"/>
        <v>2</v>
      </c>
      <c r="Q14" s="12">
        <f t="shared" si="2"/>
        <v>2</v>
      </c>
      <c r="R14" s="12">
        <f t="shared" si="2"/>
        <v>2</v>
      </c>
      <c r="S14" s="12" t="str">
        <f t="shared" si="2"/>
        <v>-</v>
      </c>
      <c r="T14" s="12" t="str">
        <f t="shared" si="2"/>
        <v>-</v>
      </c>
      <c r="U14" s="12">
        <f t="shared" si="2"/>
        <v>2</v>
      </c>
      <c r="V14" s="12">
        <f t="shared" si="2"/>
        <v>2</v>
      </c>
      <c r="W14" s="12">
        <f t="shared" si="2"/>
        <v>2</v>
      </c>
      <c r="X14" s="12">
        <f t="shared" si="2"/>
        <v>2</v>
      </c>
      <c r="Y14" s="12">
        <f t="shared" si="2"/>
        <v>2</v>
      </c>
      <c r="Z14" s="12" t="str">
        <f t="shared" si="2"/>
        <v>-</v>
      </c>
      <c r="AA14" s="12" t="str">
        <f t="shared" si="2"/>
        <v>-</v>
      </c>
      <c r="AB14" s="12">
        <f t="shared" si="2"/>
        <v>2</v>
      </c>
      <c r="AC14" s="12">
        <f t="shared" si="2"/>
        <v>2</v>
      </c>
      <c r="AD14" s="12">
        <f t="shared" si="2"/>
        <v>2</v>
      </c>
      <c r="AE14" s="12">
        <f t="shared" si="2"/>
        <v>2</v>
      </c>
      <c r="AF14" s="12">
        <f t="shared" si="2"/>
        <v>2</v>
      </c>
      <c r="AG14" s="12" t="str">
        <f t="shared" si="2"/>
        <v>-</v>
      </c>
      <c r="AH14" s="12" t="str">
        <f t="shared" si="2"/>
        <v>-</v>
      </c>
      <c r="AI14" s="12">
        <f t="shared" si="2"/>
        <v>2</v>
      </c>
      <c r="AJ14" s="12">
        <f t="shared" si="2"/>
        <v>2</v>
      </c>
      <c r="AK14" s="12">
        <f t="shared" si="2"/>
        <v>2</v>
      </c>
      <c r="AL14" s="12">
        <f t="shared" si="2"/>
        <v>2</v>
      </c>
      <c r="AM14" s="12">
        <f t="shared" si="2"/>
        <v>2</v>
      </c>
      <c r="AN14" s="12" t="str">
        <f t="shared" si="2"/>
        <v>-</v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31</v>
      </c>
      <c r="K32" s="82">
        <f t="shared" ref="K32:AN32" si="8">_xlfn.ISOWEEKNUM(K11)</f>
        <v>31</v>
      </c>
      <c r="L32" s="82">
        <f t="shared" si="8"/>
        <v>31</v>
      </c>
      <c r="M32" s="82">
        <f t="shared" si="8"/>
        <v>31</v>
      </c>
      <c r="N32" s="82">
        <f t="shared" si="8"/>
        <v>32</v>
      </c>
      <c r="O32" s="82">
        <f t="shared" si="8"/>
        <v>32</v>
      </c>
      <c r="P32" s="82">
        <f t="shared" si="8"/>
        <v>32</v>
      </c>
      <c r="Q32" s="82">
        <f t="shared" si="8"/>
        <v>32</v>
      </c>
      <c r="R32" s="82">
        <f t="shared" si="8"/>
        <v>32</v>
      </c>
      <c r="S32" s="82">
        <f t="shared" si="8"/>
        <v>32</v>
      </c>
      <c r="T32" s="82">
        <f t="shared" si="8"/>
        <v>32</v>
      </c>
      <c r="U32" s="82">
        <f t="shared" si="8"/>
        <v>33</v>
      </c>
      <c r="V32" s="82">
        <f t="shared" si="8"/>
        <v>33</v>
      </c>
      <c r="W32" s="82">
        <f t="shared" si="8"/>
        <v>33</v>
      </c>
      <c r="X32" s="82">
        <f t="shared" si="8"/>
        <v>33</v>
      </c>
      <c r="Y32" s="82">
        <f t="shared" si="8"/>
        <v>33</v>
      </c>
      <c r="Z32" s="82">
        <f t="shared" si="8"/>
        <v>33</v>
      </c>
      <c r="AA32" s="82">
        <f t="shared" si="8"/>
        <v>33</v>
      </c>
      <c r="AB32" s="82">
        <f t="shared" si="8"/>
        <v>34</v>
      </c>
      <c r="AC32" s="82">
        <f t="shared" si="8"/>
        <v>34</v>
      </c>
      <c r="AD32" s="82">
        <f t="shared" si="8"/>
        <v>34</v>
      </c>
      <c r="AE32" s="82">
        <f t="shared" si="8"/>
        <v>34</v>
      </c>
      <c r="AF32" s="82">
        <f t="shared" si="8"/>
        <v>34</v>
      </c>
      <c r="AG32" s="82">
        <f t="shared" si="8"/>
        <v>34</v>
      </c>
      <c r="AH32" s="82">
        <f t="shared" si="8"/>
        <v>34</v>
      </c>
      <c r="AI32" s="82">
        <f t="shared" si="8"/>
        <v>35</v>
      </c>
      <c r="AJ32" s="82">
        <f t="shared" si="8"/>
        <v>35</v>
      </c>
      <c r="AK32" s="82">
        <f t="shared" si="8"/>
        <v>35</v>
      </c>
      <c r="AL32" s="82">
        <f t="shared" si="8"/>
        <v>35</v>
      </c>
      <c r="AM32" s="82">
        <f t="shared" si="8"/>
        <v>35</v>
      </c>
      <c r="AN32" s="82">
        <f t="shared" si="8"/>
        <v>35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N45">TRANSPOSE(_xlfn.UNIQUE(TRANSPOSE(J5:AN5)))</f>
        <v>31</v>
      </c>
      <c r="K45" s="81">
        <v>32</v>
      </c>
      <c r="L45" s="81">
        <v>33</v>
      </c>
      <c r="M45" s="81">
        <v>34</v>
      </c>
      <c r="N45" s="81">
        <v>35</v>
      </c>
      <c r="O45" s="81"/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0.39583333333333348</v>
      </c>
      <c r="L46" s="183">
        <f t="shared" si="16"/>
        <v>5.2083333333333315E-2</v>
      </c>
      <c r="M46" s="183">
        <f t="shared" si="16"/>
        <v>0.11458333333333331</v>
      </c>
      <c r="N46" s="183">
        <f t="shared" si="16"/>
        <v>8.333333333333337E-2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570.00000000000023</v>
      </c>
      <c r="L47" s="184">
        <f>L46*60*24</f>
        <v>74.999999999999972</v>
      </c>
      <c r="M47" s="184">
        <f t="shared" ref="M47:N47" si="18">M46*60*24</f>
        <v>164.99999999999997</v>
      </c>
      <c r="N47" s="184">
        <f t="shared" si="18"/>
        <v>120.00000000000004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17" priority="1">
      <formula>IF(ISNA(VLOOKUP(J$11,Feiertage,1,FALSE)),"",VLOOKUP(J$11,Feiertage,1,FALSE))</formula>
    </cfRule>
    <cfRule type="expression" dxfId="16" priority="2">
      <formula>AND(J$11&lt;&gt;"",WEEKDAY(J$11,2)=7)</formula>
    </cfRule>
    <cfRule type="expression" dxfId="15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7954D5-8CA2-475A-A4F4-56F806FDDCA2}">
  <dimension ref="F5:AO66"/>
  <sheetViews>
    <sheetView topLeftCell="A15" workbookViewId="0">
      <selection activeCell="P45" sqref="P45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35</v>
      </c>
      <c r="K5" s="25">
        <f t="shared" ref="K5:AN5" si="0">_xlfn.ISOWEEKNUM(K11)</f>
        <v>36</v>
      </c>
      <c r="L5" s="25">
        <f t="shared" si="0"/>
        <v>36</v>
      </c>
      <c r="M5" s="25">
        <f t="shared" si="0"/>
        <v>36</v>
      </c>
      <c r="N5" s="25">
        <f t="shared" si="0"/>
        <v>36</v>
      </c>
      <c r="O5" s="25">
        <f t="shared" si="0"/>
        <v>36</v>
      </c>
      <c r="P5" s="25">
        <f t="shared" si="0"/>
        <v>36</v>
      </c>
      <c r="Q5" s="25">
        <f t="shared" si="0"/>
        <v>36</v>
      </c>
      <c r="R5" s="25">
        <f t="shared" si="0"/>
        <v>37</v>
      </c>
      <c r="S5" s="25">
        <f t="shared" si="0"/>
        <v>37</v>
      </c>
      <c r="T5" s="25">
        <f t="shared" si="0"/>
        <v>37</v>
      </c>
      <c r="U5" s="25">
        <f t="shared" si="0"/>
        <v>37</v>
      </c>
      <c r="V5" s="25">
        <f t="shared" si="0"/>
        <v>37</v>
      </c>
      <c r="W5" s="25">
        <f t="shared" si="0"/>
        <v>37</v>
      </c>
      <c r="X5" s="25">
        <f t="shared" si="0"/>
        <v>37</v>
      </c>
      <c r="Y5" s="25">
        <f t="shared" si="0"/>
        <v>38</v>
      </c>
      <c r="Z5" s="25">
        <f t="shared" si="0"/>
        <v>38</v>
      </c>
      <c r="AA5" s="25">
        <f t="shared" si="0"/>
        <v>38</v>
      </c>
      <c r="AB5" s="25">
        <f t="shared" si="0"/>
        <v>38</v>
      </c>
      <c r="AC5" s="25">
        <f t="shared" si="0"/>
        <v>38</v>
      </c>
      <c r="AD5" s="25">
        <f t="shared" si="0"/>
        <v>38</v>
      </c>
      <c r="AE5" s="25">
        <f t="shared" si="0"/>
        <v>38</v>
      </c>
      <c r="AF5" s="25">
        <f t="shared" si="0"/>
        <v>39</v>
      </c>
      <c r="AG5" s="25">
        <f t="shared" si="0"/>
        <v>39</v>
      </c>
      <c r="AH5" s="25">
        <f t="shared" si="0"/>
        <v>39</v>
      </c>
      <c r="AI5" s="25">
        <f t="shared" si="0"/>
        <v>39</v>
      </c>
      <c r="AJ5" s="25">
        <f t="shared" si="0"/>
        <v>39</v>
      </c>
      <c r="AK5" s="25">
        <f t="shared" si="0"/>
        <v>39</v>
      </c>
      <c r="AL5" s="25">
        <f t="shared" si="0"/>
        <v>39</v>
      </c>
      <c r="AM5" s="25">
        <f t="shared" si="0"/>
        <v>40</v>
      </c>
      <c r="AN5" s="25">
        <f t="shared" si="0"/>
        <v>52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45536</v>
      </c>
      <c r="H9" s="14" t="s">
        <v>7</v>
      </c>
      <c r="I9" s="150" t="s">
        <v>4</v>
      </c>
      <c r="J9" s="149" t="str">
        <f>IFERROR(VLOOKUP(J11,tab_feit_nick,2,FALSE),"")</f>
        <v/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M10">_xlfn.SEQUENCE(1,DAY(EOMONTH(DATE($H$10,$H$11,1),0)),DATE($H$10,$H$11,1),1)</f>
        <v>45536</v>
      </c>
      <c r="K10" s="151">
        <v>45537</v>
      </c>
      <c r="L10" s="151">
        <v>45538</v>
      </c>
      <c r="M10" s="151">
        <v>45539</v>
      </c>
      <c r="N10" s="151">
        <v>45540</v>
      </c>
      <c r="O10" s="151">
        <v>45541</v>
      </c>
      <c r="P10" s="151">
        <v>45542</v>
      </c>
      <c r="Q10" s="151">
        <v>45543</v>
      </c>
      <c r="R10" s="151">
        <v>45544</v>
      </c>
      <c r="S10" s="151">
        <v>45545</v>
      </c>
      <c r="T10" s="151">
        <v>45546</v>
      </c>
      <c r="U10" s="151">
        <v>45547</v>
      </c>
      <c r="V10" s="151">
        <v>45548</v>
      </c>
      <c r="W10" s="151">
        <v>45549</v>
      </c>
      <c r="X10" s="151">
        <v>45550</v>
      </c>
      <c r="Y10" s="151">
        <v>45551</v>
      </c>
      <c r="Z10" s="151">
        <v>45552</v>
      </c>
      <c r="AA10" s="151">
        <v>45553</v>
      </c>
      <c r="AB10" s="151">
        <v>45554</v>
      </c>
      <c r="AC10" s="151">
        <v>45555</v>
      </c>
      <c r="AD10" s="151">
        <v>45556</v>
      </c>
      <c r="AE10" s="151">
        <v>45557</v>
      </c>
      <c r="AF10" s="151">
        <v>45558</v>
      </c>
      <c r="AG10" s="151">
        <v>45559</v>
      </c>
      <c r="AH10" s="151">
        <v>45560</v>
      </c>
      <c r="AI10" s="151">
        <v>45561</v>
      </c>
      <c r="AJ10" s="151">
        <v>45562</v>
      </c>
      <c r="AK10" s="151">
        <v>45563</v>
      </c>
      <c r="AL10" s="151">
        <v>45564</v>
      </c>
      <c r="AM10" s="151">
        <v>45565</v>
      </c>
      <c r="AN10" s="151"/>
    </row>
    <row r="11" spans="6:40" ht="30" customHeight="1" x14ac:dyDescent="0.25">
      <c r="F11" s="71"/>
      <c r="G11" s="23">
        <f>NETWORKDAYS.INTL(G9,G12,1)</f>
        <v>21</v>
      </c>
      <c r="H11" s="15">
        <v>9</v>
      </c>
      <c r="I11" s="13">
        <f>IF(J11="","",J11)</f>
        <v>45536</v>
      </c>
      <c r="J11" s="16" cm="1">
        <f t="array" ref="J11:AM11">_xlfn.SEQUENCE(1,DAY(EOMONTH(DATE($H$10,$H$11,1),0)),DATE($H$10,$H$11,1),1)</f>
        <v>45536</v>
      </c>
      <c r="K11" s="16">
        <v>45537</v>
      </c>
      <c r="L11" s="16">
        <v>45538</v>
      </c>
      <c r="M11" s="16">
        <v>45539</v>
      </c>
      <c r="N11" s="16">
        <v>45540</v>
      </c>
      <c r="O11" s="16">
        <v>45541</v>
      </c>
      <c r="P11" s="16">
        <v>45542</v>
      </c>
      <c r="Q11" s="16">
        <v>45543</v>
      </c>
      <c r="R11" s="16">
        <v>45544</v>
      </c>
      <c r="S11" s="16">
        <v>45545</v>
      </c>
      <c r="T11" s="16">
        <v>45546</v>
      </c>
      <c r="U11" s="16">
        <v>45547</v>
      </c>
      <c r="V11" s="16">
        <v>45548</v>
      </c>
      <c r="W11" s="16">
        <v>45549</v>
      </c>
      <c r="X11" s="16">
        <v>45550</v>
      </c>
      <c r="Y11" s="16">
        <v>45551</v>
      </c>
      <c r="Z11" s="16">
        <v>45552</v>
      </c>
      <c r="AA11" s="16">
        <v>45553</v>
      </c>
      <c r="AB11" s="16">
        <v>45554</v>
      </c>
      <c r="AC11" s="16">
        <v>45555</v>
      </c>
      <c r="AD11" s="16">
        <v>45556</v>
      </c>
      <c r="AE11" s="16">
        <v>45557</v>
      </c>
      <c r="AF11" s="16">
        <v>45558</v>
      </c>
      <c r="AG11" s="16">
        <v>45559</v>
      </c>
      <c r="AH11" s="16">
        <v>45560</v>
      </c>
      <c r="AI11" s="16">
        <v>45561</v>
      </c>
      <c r="AJ11" s="16">
        <v>45562</v>
      </c>
      <c r="AK11" s="16">
        <v>45563</v>
      </c>
      <c r="AL11" s="16">
        <v>45564</v>
      </c>
      <c r="AM11" s="16">
        <v>45565</v>
      </c>
      <c r="AN11" s="16"/>
    </row>
    <row r="12" spans="6:40" x14ac:dyDescent="0.25">
      <c r="F12" s="71"/>
      <c r="G12" s="64">
        <f>(EOMONTH(DATE(H10,H11,1),0))</f>
        <v>45565</v>
      </c>
      <c r="H12" s="14" t="s">
        <v>14</v>
      </c>
      <c r="I12" s="61" t="s">
        <v>16</v>
      </c>
      <c r="J12" s="22" t="str">
        <f>IF(J11="","",IF(WEEKDAY(J11,1)=6,Regulierung!$F$12,IF(OR(WEEKDAY(J11,1)=7,(WEEKDAY(J11,1)=1)),"FREI",Regulierung!$F$8)))</f>
        <v>FREI</v>
      </c>
      <c r="K12" s="22">
        <f>IF(K11="","",IF(WEEKDAY(K11,1)=6,Regulierung!$F$12,IF(OR(WEEKDAY(K11,1)=7,(WEEKDAY(K11,1)=1)),"FREI",Regulierung!$F$8)))</f>
        <v>8.3333333333333329E-2</v>
      </c>
      <c r="L12" s="22">
        <f>IF(L11="","",IF(WEEKDAY(L11,1)=6,Regulierung!$F$12,IF(OR(WEEKDAY(L11,1)=7,(WEEKDAY(L11,1)=1)),"FREI",Regulierung!$F$8)))</f>
        <v>8.3333333333333329E-2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>
        <f>IF(O11="","",IF(WEEKDAY(O11,1)=6,Regulierung!$F$12,IF(OR(WEEKDAY(O11,1)=7,(WEEKDAY(O11,1)=1)),"FREI",Regulierung!$F$8)))</f>
        <v>8.3333333333333329E-2</v>
      </c>
      <c r="P12" s="22" t="str">
        <f>IF(P11="","",IF(WEEKDAY(P11,1)=6,Regulierung!$F$12,IF(OR(WEEKDAY(P11,1)=7,(WEEKDAY(P11,1)=1)),"FREI",Regulierung!$F$8)))</f>
        <v>FREI</v>
      </c>
      <c r="Q12" s="22" t="str">
        <f>IF(Q11="","",IF(WEEKDAY(Q11,1)=6,Regulierung!$F$12,IF(OR(WEEKDAY(Q11,1)=7,(WEEKDAY(Q11,1)=1)),"FREI",Regulierung!$F$8)))</f>
        <v>FREI</v>
      </c>
      <c r="R12" s="22">
        <f>IF(R11="","",IF(WEEKDAY(R11,1)=6,Regulierung!$F$12,IF(OR(WEEKDAY(R11,1)=7,(WEEKDAY(R11,1)=1)),"FREI",Regulierung!$F$8)))</f>
        <v>8.3333333333333329E-2</v>
      </c>
      <c r="S12" s="22">
        <f>IF(S11="","",IF(WEEKDAY(S11,1)=6,Regulierung!$F$12,IF(OR(WEEKDAY(S11,1)=7,(WEEKDAY(S11,1)=1)),"FREI",Regulierung!$F$8)))</f>
        <v>8.3333333333333329E-2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>
        <f>IF(V11="","",IF(WEEKDAY(V11,1)=6,Regulierung!$F$12,IF(OR(WEEKDAY(V11,1)=7,(WEEKDAY(V11,1)=1)),"FREI",Regulierung!$F$8)))</f>
        <v>8.3333333333333329E-2</v>
      </c>
      <c r="W12" s="22" t="str">
        <f>IF(W11="","",IF(WEEKDAY(W11,1)=6,Regulierung!$F$12,IF(OR(WEEKDAY(W11,1)=7,(WEEKDAY(W11,1)=1)),"FREI",Regulierung!$F$8)))</f>
        <v>FREI</v>
      </c>
      <c r="X12" s="22" t="str">
        <f>IF(X11="","",IF(WEEKDAY(X11,1)=6,Regulierung!$F$12,IF(OR(WEEKDAY(X11,1)=7,(WEEKDAY(X11,1)=1)),"FREI",Regulierung!$F$8)))</f>
        <v>FREI</v>
      </c>
      <c r="Y12" s="22">
        <f>IF(Y11="","",IF(WEEKDAY(Y11,1)=6,Regulierung!$F$12,IF(OR(WEEKDAY(Y11,1)=7,(WEEKDAY(Y11,1)=1)),"FREI",Regulierung!$F$8)))</f>
        <v>8.3333333333333329E-2</v>
      </c>
      <c r="Z12" s="22">
        <f>IF(Z11="","",IF(WEEKDAY(Z11,1)=6,Regulierung!$F$12,IF(OR(WEEKDAY(Z11,1)=7,(WEEKDAY(Z11,1)=1)),"FREI",Regulierung!$F$8)))</f>
        <v>8.3333333333333329E-2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>
        <f>IF(AC11="","",IF(WEEKDAY(AC11,1)=6,Regulierung!$F$12,IF(OR(WEEKDAY(AC11,1)=7,(WEEKDAY(AC11,1)=1)),"FREI",Regulierung!$F$8)))</f>
        <v>8.3333333333333329E-2</v>
      </c>
      <c r="AD12" s="22" t="str">
        <f>IF(AD11="","",IF(WEEKDAY(AD11,1)=6,Regulierung!$F$12,IF(OR(WEEKDAY(AD11,1)=7,(WEEKDAY(AD11,1)=1)),"FREI",Regulierung!$F$8)))</f>
        <v>FREI</v>
      </c>
      <c r="AE12" s="22" t="str">
        <f>IF(AE11="","",IF(WEEKDAY(AE11,1)=6,Regulierung!$F$12,IF(OR(WEEKDAY(AE11,1)=7,(WEEKDAY(AE11,1)=1)),"FREI",Regulierung!$F$8)))</f>
        <v>FREI</v>
      </c>
      <c r="AF12" s="22">
        <f>IF(AF11="","",IF(WEEKDAY(AF11,1)=6,Regulierung!$F$12,IF(OR(WEEKDAY(AF11,1)=7,(WEEKDAY(AF11,1)=1)),"FREI",Regulierung!$F$8)))</f>
        <v>8.3333333333333329E-2</v>
      </c>
      <c r="AG12" s="22">
        <f>IF(AG11="","",IF(WEEKDAY(AG11,1)=6,Regulierung!$F$12,IF(OR(WEEKDAY(AG11,1)=7,(WEEKDAY(AG11,1)=1)),"FREI",Regulierung!$F$8)))</f>
        <v>8.3333333333333329E-2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>
        <f>IF(AJ11="","",IF(WEEKDAY(AJ11,1)=6,Regulierung!$F$12,IF(OR(WEEKDAY(AJ11,1)=7,(WEEKDAY(AJ11,1)=1)),"FREI",Regulierung!$F$8)))</f>
        <v>8.3333333333333329E-2</v>
      </c>
      <c r="AK12" s="22" t="str">
        <f>IF(AK11="","",IF(WEEKDAY(AK11,1)=6,Regulierung!$F$12,IF(OR(WEEKDAY(AK11,1)=7,(WEEKDAY(AK11,1)=1)),"FREI",Regulierung!$F$8)))</f>
        <v>FREI</v>
      </c>
      <c r="AL12" s="22" t="str">
        <f>IF(AL11="","",IF(WEEKDAY(AL11,1)=6,Regulierung!$F$12,IF(OR(WEEKDAY(AL11,1)=7,(WEEKDAY(AL11,1)=1)),"FREI",Regulierung!$F$8)))</f>
        <v>FREI</v>
      </c>
      <c r="AM12" s="22">
        <f>IF(AM11="","",IF(WEEKDAY(AM11,1)=6,Regulierung!$F$12,IF(OR(WEEKDAY(AM11,1)=7,(WEEKDAY(AM11,1)=1)),"FREI",Regulierung!$F$8)))</f>
        <v>8.3333333333333329E-2</v>
      </c>
      <c r="AN12" s="22" t="str">
        <f>IF(AN11="","",IF(WEEKDAY(AN11,1)=6,Regulierung!$F$12,IF(OR(WEEKDAY(AN11,1)=7,(WEEKDAY(AN11,1)=1)),"FREI",Regulierung!$F$8)))</f>
        <v/>
      </c>
    </row>
    <row r="13" spans="6:40" x14ac:dyDescent="0.25">
      <c r="F13" s="71"/>
      <c r="G13" s="65"/>
      <c r="H13" s="14" t="s">
        <v>15</v>
      </c>
      <c r="I13" s="61"/>
      <c r="J13" s="3" t="str">
        <f>IF(J12="","",IF(J12="FREI","-",J12*60*24))</f>
        <v>-</v>
      </c>
      <c r="K13" s="3">
        <f t="shared" ref="K13:AN13" si="1">IF(K12="","",IF(K12="FREI","-",K12*60*24))</f>
        <v>120</v>
      </c>
      <c r="L13" s="3">
        <f t="shared" si="1"/>
        <v>120</v>
      </c>
      <c r="M13" s="3">
        <f t="shared" si="1"/>
        <v>120</v>
      </c>
      <c r="N13" s="3">
        <f t="shared" si="1"/>
        <v>120</v>
      </c>
      <c r="O13" s="3">
        <f t="shared" si="1"/>
        <v>120</v>
      </c>
      <c r="P13" s="3" t="str">
        <f t="shared" si="1"/>
        <v>-</v>
      </c>
      <c r="Q13" s="3" t="str">
        <f t="shared" si="1"/>
        <v>-</v>
      </c>
      <c r="R13" s="3">
        <f t="shared" si="1"/>
        <v>120</v>
      </c>
      <c r="S13" s="3">
        <f t="shared" si="1"/>
        <v>120</v>
      </c>
      <c r="T13" s="3">
        <f t="shared" si="1"/>
        <v>120</v>
      </c>
      <c r="U13" s="3">
        <f t="shared" si="1"/>
        <v>120</v>
      </c>
      <c r="V13" s="3">
        <f t="shared" si="1"/>
        <v>120</v>
      </c>
      <c r="W13" s="3" t="str">
        <f t="shared" si="1"/>
        <v>-</v>
      </c>
      <c r="X13" s="3" t="str">
        <f t="shared" si="1"/>
        <v>-</v>
      </c>
      <c r="Y13" s="3">
        <f t="shared" si="1"/>
        <v>120</v>
      </c>
      <c r="Z13" s="3">
        <f t="shared" si="1"/>
        <v>120</v>
      </c>
      <c r="AA13" s="3">
        <f t="shared" si="1"/>
        <v>120</v>
      </c>
      <c r="AB13" s="3">
        <f t="shared" si="1"/>
        <v>120</v>
      </c>
      <c r="AC13" s="3">
        <f t="shared" si="1"/>
        <v>120</v>
      </c>
      <c r="AD13" s="3" t="str">
        <f t="shared" si="1"/>
        <v>-</v>
      </c>
      <c r="AE13" s="3" t="str">
        <f t="shared" si="1"/>
        <v>-</v>
      </c>
      <c r="AF13" s="3">
        <f t="shared" si="1"/>
        <v>120</v>
      </c>
      <c r="AG13" s="3">
        <f t="shared" si="1"/>
        <v>120</v>
      </c>
      <c r="AH13" s="3">
        <f t="shared" si="1"/>
        <v>120</v>
      </c>
      <c r="AI13" s="3">
        <f t="shared" si="1"/>
        <v>120</v>
      </c>
      <c r="AJ13" s="3">
        <f t="shared" si="1"/>
        <v>120</v>
      </c>
      <c r="AK13" s="3" t="str">
        <f t="shared" si="1"/>
        <v>-</v>
      </c>
      <c r="AL13" s="3" t="str">
        <f t="shared" si="1"/>
        <v>-</v>
      </c>
      <c r="AM13" s="3">
        <f t="shared" si="1"/>
        <v>120</v>
      </c>
      <c r="AN13" s="3" t="str">
        <f t="shared" si="1"/>
        <v/>
      </c>
    </row>
    <row r="14" spans="6:40" x14ac:dyDescent="0.25">
      <c r="F14" s="24"/>
      <c r="G14" s="21"/>
      <c r="H14" s="62" t="s">
        <v>31</v>
      </c>
      <c r="I14" s="61"/>
      <c r="J14" s="12" t="str">
        <f>IF(J12="","",IF(J12="FREI","-",J13/60))</f>
        <v>-</v>
      </c>
      <c r="K14" s="12">
        <f t="shared" ref="K14:AN14" si="2">IF(K12="","",IF(K12="FREI","-",K13/60))</f>
        <v>2</v>
      </c>
      <c r="L14" s="12">
        <f t="shared" si="2"/>
        <v>2</v>
      </c>
      <c r="M14" s="12">
        <f t="shared" si="2"/>
        <v>2</v>
      </c>
      <c r="N14" s="12">
        <f t="shared" si="2"/>
        <v>2</v>
      </c>
      <c r="O14" s="12">
        <f t="shared" si="2"/>
        <v>2</v>
      </c>
      <c r="P14" s="12" t="str">
        <f t="shared" si="2"/>
        <v>-</v>
      </c>
      <c r="Q14" s="12" t="str">
        <f t="shared" si="2"/>
        <v>-</v>
      </c>
      <c r="R14" s="12">
        <f t="shared" si="2"/>
        <v>2</v>
      </c>
      <c r="S14" s="12">
        <f t="shared" si="2"/>
        <v>2</v>
      </c>
      <c r="T14" s="12">
        <f t="shared" si="2"/>
        <v>2</v>
      </c>
      <c r="U14" s="12">
        <f t="shared" si="2"/>
        <v>2</v>
      </c>
      <c r="V14" s="12">
        <f t="shared" si="2"/>
        <v>2</v>
      </c>
      <c r="W14" s="12" t="str">
        <f t="shared" si="2"/>
        <v>-</v>
      </c>
      <c r="X14" s="12" t="str">
        <f t="shared" si="2"/>
        <v>-</v>
      </c>
      <c r="Y14" s="12">
        <f t="shared" si="2"/>
        <v>2</v>
      </c>
      <c r="Z14" s="12">
        <f t="shared" si="2"/>
        <v>2</v>
      </c>
      <c r="AA14" s="12">
        <f t="shared" si="2"/>
        <v>2</v>
      </c>
      <c r="AB14" s="12">
        <f t="shared" si="2"/>
        <v>2</v>
      </c>
      <c r="AC14" s="12">
        <f t="shared" si="2"/>
        <v>2</v>
      </c>
      <c r="AD14" s="12" t="str">
        <f t="shared" si="2"/>
        <v>-</v>
      </c>
      <c r="AE14" s="12" t="str">
        <f t="shared" si="2"/>
        <v>-</v>
      </c>
      <c r="AF14" s="12">
        <f t="shared" si="2"/>
        <v>2</v>
      </c>
      <c r="AG14" s="12">
        <f t="shared" si="2"/>
        <v>2</v>
      </c>
      <c r="AH14" s="12">
        <f t="shared" si="2"/>
        <v>2</v>
      </c>
      <c r="AI14" s="12">
        <f t="shared" si="2"/>
        <v>2</v>
      </c>
      <c r="AJ14" s="12">
        <f t="shared" si="2"/>
        <v>2</v>
      </c>
      <c r="AK14" s="12" t="str">
        <f t="shared" si="2"/>
        <v>-</v>
      </c>
      <c r="AL14" s="12" t="str">
        <f t="shared" si="2"/>
        <v>-</v>
      </c>
      <c r="AM14" s="12">
        <f t="shared" si="2"/>
        <v>2</v>
      </c>
      <c r="AN14" s="12" t="str">
        <f t="shared" si="2"/>
        <v/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35</v>
      </c>
      <c r="K32" s="82">
        <f t="shared" ref="K32:AN32" si="8">_xlfn.ISOWEEKNUM(K11)</f>
        <v>36</v>
      </c>
      <c r="L32" s="82">
        <f t="shared" si="8"/>
        <v>36</v>
      </c>
      <c r="M32" s="82">
        <f t="shared" si="8"/>
        <v>36</v>
      </c>
      <c r="N32" s="82">
        <f t="shared" si="8"/>
        <v>36</v>
      </c>
      <c r="O32" s="82">
        <f t="shared" si="8"/>
        <v>36</v>
      </c>
      <c r="P32" s="82">
        <f t="shared" si="8"/>
        <v>36</v>
      </c>
      <c r="Q32" s="82">
        <f t="shared" si="8"/>
        <v>36</v>
      </c>
      <c r="R32" s="82">
        <f t="shared" si="8"/>
        <v>37</v>
      </c>
      <c r="S32" s="82">
        <f t="shared" si="8"/>
        <v>37</v>
      </c>
      <c r="T32" s="82">
        <f t="shared" si="8"/>
        <v>37</v>
      </c>
      <c r="U32" s="82">
        <f t="shared" si="8"/>
        <v>37</v>
      </c>
      <c r="V32" s="82">
        <f t="shared" si="8"/>
        <v>37</v>
      </c>
      <c r="W32" s="82">
        <f t="shared" si="8"/>
        <v>37</v>
      </c>
      <c r="X32" s="82">
        <f t="shared" si="8"/>
        <v>37</v>
      </c>
      <c r="Y32" s="82">
        <f t="shared" si="8"/>
        <v>38</v>
      </c>
      <c r="Z32" s="82">
        <f t="shared" si="8"/>
        <v>38</v>
      </c>
      <c r="AA32" s="82">
        <f t="shared" si="8"/>
        <v>38</v>
      </c>
      <c r="AB32" s="82">
        <f t="shared" si="8"/>
        <v>38</v>
      </c>
      <c r="AC32" s="82">
        <f t="shared" si="8"/>
        <v>38</v>
      </c>
      <c r="AD32" s="82">
        <f t="shared" si="8"/>
        <v>38</v>
      </c>
      <c r="AE32" s="82">
        <f t="shared" si="8"/>
        <v>38</v>
      </c>
      <c r="AF32" s="82">
        <f t="shared" si="8"/>
        <v>39</v>
      </c>
      <c r="AG32" s="82">
        <f t="shared" si="8"/>
        <v>39</v>
      </c>
      <c r="AH32" s="82">
        <f t="shared" si="8"/>
        <v>39</v>
      </c>
      <c r="AI32" s="82">
        <f t="shared" si="8"/>
        <v>39</v>
      </c>
      <c r="AJ32" s="82">
        <f t="shared" si="8"/>
        <v>39</v>
      </c>
      <c r="AK32" s="82">
        <f t="shared" si="8"/>
        <v>39</v>
      </c>
      <c r="AL32" s="82">
        <f t="shared" si="8"/>
        <v>39</v>
      </c>
      <c r="AM32" s="82">
        <f t="shared" si="8"/>
        <v>40</v>
      </c>
      <c r="AN32" s="82">
        <f t="shared" si="8"/>
        <v>52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P45">TRANSPOSE(_xlfn.UNIQUE(TRANSPOSE(J5:AN5)))</f>
        <v>35</v>
      </c>
      <c r="K45" s="81">
        <v>36</v>
      </c>
      <c r="L45" s="81">
        <v>37</v>
      </c>
      <c r="M45" s="81">
        <v>38</v>
      </c>
      <c r="N45" s="81">
        <v>39</v>
      </c>
      <c r="O45" s="81">
        <v>40</v>
      </c>
      <c r="P45" s="2">
        <v>52</v>
      </c>
    </row>
    <row r="46" spans="6:41" x14ac:dyDescent="0.25">
      <c r="H46" s="80" t="s">
        <v>41</v>
      </c>
      <c r="I46" s="80"/>
      <c r="J46" s="183">
        <f t="shared" ref="J46:N46" si="16">SUMIF($J$5:$AN$5,J$45,J33:AN33)</f>
        <v>4.1666666666666685E-2</v>
      </c>
      <c r="K46" s="183">
        <f t="shared" si="16"/>
        <v>2.0833333333333315E-2</v>
      </c>
      <c r="L46" s="183">
        <f t="shared" si="16"/>
        <v>0.55208333333333326</v>
      </c>
      <c r="M46" s="183">
        <f t="shared" si="16"/>
        <v>9.375E-2</v>
      </c>
      <c r="N46" s="183">
        <f t="shared" si="16"/>
        <v>0.14583333333333331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60.000000000000021</v>
      </c>
      <c r="K47" s="184">
        <f t="shared" si="17"/>
        <v>29.999999999999972</v>
      </c>
      <c r="L47" s="184">
        <f>L46*60*24</f>
        <v>794.99999999999977</v>
      </c>
      <c r="M47" s="184">
        <f t="shared" ref="M47:N47" si="18">M46*60*24</f>
        <v>135</v>
      </c>
      <c r="N47" s="184">
        <f t="shared" si="18"/>
        <v>209.99999999999994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14" priority="1">
      <formula>IF(ISNA(VLOOKUP(J$11,Feiertage,1,FALSE)),"",VLOOKUP(J$11,Feiertage,1,FALSE))</formula>
    </cfRule>
    <cfRule type="expression" dxfId="13" priority="2">
      <formula>AND(J$11&lt;&gt;"",WEEKDAY(J$11,2)=7)</formula>
    </cfRule>
    <cfRule type="expression" dxfId="12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E211E5-3AA0-4CED-9B0B-206ECF88B65C}">
  <dimension ref="F5:AO66"/>
  <sheetViews>
    <sheetView topLeftCell="A18" workbookViewId="0">
      <selection activeCell="H11" sqref="H11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40</v>
      </c>
      <c r="K5" s="25">
        <f t="shared" ref="K5:AN5" si="0">_xlfn.ISOWEEKNUM(K11)</f>
        <v>40</v>
      </c>
      <c r="L5" s="25">
        <f t="shared" si="0"/>
        <v>40</v>
      </c>
      <c r="M5" s="25">
        <f t="shared" si="0"/>
        <v>40</v>
      </c>
      <c r="N5" s="25">
        <f t="shared" si="0"/>
        <v>40</v>
      </c>
      <c r="O5" s="25">
        <f t="shared" si="0"/>
        <v>40</v>
      </c>
      <c r="P5" s="25">
        <f t="shared" si="0"/>
        <v>41</v>
      </c>
      <c r="Q5" s="25">
        <f t="shared" si="0"/>
        <v>41</v>
      </c>
      <c r="R5" s="25">
        <f t="shared" si="0"/>
        <v>41</v>
      </c>
      <c r="S5" s="25">
        <f t="shared" si="0"/>
        <v>41</v>
      </c>
      <c r="T5" s="25">
        <f t="shared" si="0"/>
        <v>41</v>
      </c>
      <c r="U5" s="25">
        <f t="shared" si="0"/>
        <v>41</v>
      </c>
      <c r="V5" s="25">
        <f t="shared" si="0"/>
        <v>41</v>
      </c>
      <c r="W5" s="25">
        <f t="shared" si="0"/>
        <v>42</v>
      </c>
      <c r="X5" s="25">
        <f t="shared" si="0"/>
        <v>42</v>
      </c>
      <c r="Y5" s="25">
        <f t="shared" si="0"/>
        <v>42</v>
      </c>
      <c r="Z5" s="25">
        <f t="shared" si="0"/>
        <v>42</v>
      </c>
      <c r="AA5" s="25">
        <f t="shared" si="0"/>
        <v>42</v>
      </c>
      <c r="AB5" s="25">
        <f t="shared" si="0"/>
        <v>42</v>
      </c>
      <c r="AC5" s="25">
        <f t="shared" si="0"/>
        <v>42</v>
      </c>
      <c r="AD5" s="25">
        <f t="shared" si="0"/>
        <v>43</v>
      </c>
      <c r="AE5" s="25">
        <f t="shared" si="0"/>
        <v>43</v>
      </c>
      <c r="AF5" s="25">
        <f t="shared" si="0"/>
        <v>43</v>
      </c>
      <c r="AG5" s="25">
        <f t="shared" si="0"/>
        <v>43</v>
      </c>
      <c r="AH5" s="25">
        <f t="shared" si="0"/>
        <v>43</v>
      </c>
      <c r="AI5" s="25">
        <f t="shared" si="0"/>
        <v>43</v>
      </c>
      <c r="AJ5" s="25">
        <f t="shared" si="0"/>
        <v>43</v>
      </c>
      <c r="AK5" s="25">
        <f t="shared" si="0"/>
        <v>44</v>
      </c>
      <c r="AL5" s="25">
        <f t="shared" si="0"/>
        <v>44</v>
      </c>
      <c r="AM5" s="25">
        <f t="shared" si="0"/>
        <v>44</v>
      </c>
      <c r="AN5" s="25">
        <f t="shared" si="0"/>
        <v>44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45566</v>
      </c>
      <c r="H9" s="14" t="s">
        <v>7</v>
      </c>
      <c r="I9" s="150" t="s">
        <v>4</v>
      </c>
      <c r="J9" s="149" t="str">
        <f>IFERROR(VLOOKUP(J11,tab_feit_nick,2,FALSE),"")</f>
        <v/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>Nationalf.</v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N10">_xlfn.SEQUENCE(1,DAY(EOMONTH(DATE($H$10,$H$11,1),0)),DATE($H$10,$H$11,1),1)</f>
        <v>45566</v>
      </c>
      <c r="K10" s="151">
        <v>45567</v>
      </c>
      <c r="L10" s="151">
        <v>45568</v>
      </c>
      <c r="M10" s="151">
        <v>45569</v>
      </c>
      <c r="N10" s="151">
        <v>45570</v>
      </c>
      <c r="O10" s="151">
        <v>45571</v>
      </c>
      <c r="P10" s="151">
        <v>45572</v>
      </c>
      <c r="Q10" s="151">
        <v>45573</v>
      </c>
      <c r="R10" s="151">
        <v>45574</v>
      </c>
      <c r="S10" s="151">
        <v>45575</v>
      </c>
      <c r="T10" s="151">
        <v>45576</v>
      </c>
      <c r="U10" s="151">
        <v>45577</v>
      </c>
      <c r="V10" s="151">
        <v>45578</v>
      </c>
      <c r="W10" s="151">
        <v>45579</v>
      </c>
      <c r="X10" s="151">
        <v>45580</v>
      </c>
      <c r="Y10" s="151">
        <v>45581</v>
      </c>
      <c r="Z10" s="151">
        <v>45582</v>
      </c>
      <c r="AA10" s="151">
        <v>45583</v>
      </c>
      <c r="AB10" s="151">
        <v>45584</v>
      </c>
      <c r="AC10" s="151">
        <v>45585</v>
      </c>
      <c r="AD10" s="151">
        <v>45586</v>
      </c>
      <c r="AE10" s="151">
        <v>45587</v>
      </c>
      <c r="AF10" s="151">
        <v>45588</v>
      </c>
      <c r="AG10" s="151">
        <v>45589</v>
      </c>
      <c r="AH10" s="151">
        <v>45590</v>
      </c>
      <c r="AI10" s="151">
        <v>45591</v>
      </c>
      <c r="AJ10" s="151">
        <v>45592</v>
      </c>
      <c r="AK10" s="151">
        <v>45593</v>
      </c>
      <c r="AL10" s="151">
        <v>45594</v>
      </c>
      <c r="AM10" s="151">
        <v>45595</v>
      </c>
      <c r="AN10" s="151">
        <v>45596</v>
      </c>
    </row>
    <row r="11" spans="6:40" ht="30" customHeight="1" x14ac:dyDescent="0.25">
      <c r="F11" s="71"/>
      <c r="G11" s="23">
        <f>NETWORKDAYS.INTL(G9,G12,1)</f>
        <v>23</v>
      </c>
      <c r="H11" s="15">
        <v>10</v>
      </c>
      <c r="I11" s="13">
        <f>IF(J11="","",J11)</f>
        <v>45566</v>
      </c>
      <c r="J11" s="16" cm="1">
        <f t="array" ref="J11:AN11">_xlfn.SEQUENCE(1,DAY(EOMONTH(DATE($H$10,$H$11,1),0)),DATE($H$10,$H$11,1),1)</f>
        <v>45566</v>
      </c>
      <c r="K11" s="16">
        <v>45567</v>
      </c>
      <c r="L11" s="16">
        <v>45568</v>
      </c>
      <c r="M11" s="16">
        <v>45569</v>
      </c>
      <c r="N11" s="16">
        <v>45570</v>
      </c>
      <c r="O11" s="16">
        <v>45571</v>
      </c>
      <c r="P11" s="16">
        <v>45572</v>
      </c>
      <c r="Q11" s="16">
        <v>45573</v>
      </c>
      <c r="R11" s="16">
        <v>45574</v>
      </c>
      <c r="S11" s="16">
        <v>45575</v>
      </c>
      <c r="T11" s="16">
        <v>45576</v>
      </c>
      <c r="U11" s="16">
        <v>45577</v>
      </c>
      <c r="V11" s="16">
        <v>45578</v>
      </c>
      <c r="W11" s="16">
        <v>45579</v>
      </c>
      <c r="X11" s="16">
        <v>45580</v>
      </c>
      <c r="Y11" s="16">
        <v>45581</v>
      </c>
      <c r="Z11" s="16">
        <v>45582</v>
      </c>
      <c r="AA11" s="16">
        <v>45583</v>
      </c>
      <c r="AB11" s="16">
        <v>45584</v>
      </c>
      <c r="AC11" s="16">
        <v>45585</v>
      </c>
      <c r="AD11" s="16">
        <v>45586</v>
      </c>
      <c r="AE11" s="16">
        <v>45587</v>
      </c>
      <c r="AF11" s="16">
        <v>45588</v>
      </c>
      <c r="AG11" s="16">
        <v>45589</v>
      </c>
      <c r="AH11" s="16">
        <v>45590</v>
      </c>
      <c r="AI11" s="16">
        <v>45591</v>
      </c>
      <c r="AJ11" s="16">
        <v>45592</v>
      </c>
      <c r="AK11" s="16">
        <v>45593</v>
      </c>
      <c r="AL11" s="16">
        <v>45594</v>
      </c>
      <c r="AM11" s="16">
        <v>45595</v>
      </c>
      <c r="AN11" s="16">
        <v>45596</v>
      </c>
    </row>
    <row r="12" spans="6:40" x14ac:dyDescent="0.25">
      <c r="F12" s="71"/>
      <c r="G12" s="64">
        <f>(EOMONTH(DATE(H10,H11,1),0))</f>
        <v>45596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>
        <f>IF(K11="","",IF(WEEKDAY(K11,1)=6,Regulierung!$F$12,IF(OR(WEEKDAY(K11,1)=7,(WEEKDAY(K11,1)=1)),"FREI",Regulierung!$F$8)))</f>
        <v>8.3333333333333329E-2</v>
      </c>
      <c r="L12" s="22">
        <f>IF(L11="","",IF(WEEKDAY(L11,1)=6,Regulierung!$F$12,IF(OR(WEEKDAY(L11,1)=7,(WEEKDAY(L11,1)=1)),"FREI",Regulierung!$F$8)))</f>
        <v>8.3333333333333329E-2</v>
      </c>
      <c r="M12" s="22">
        <f>IF(M11="","",IF(WEEKDAY(M11,1)=6,Regulierung!$F$12,IF(OR(WEEKDAY(M11,1)=7,(WEEKDAY(M11,1)=1)),"FREI",Regulierung!$F$8)))</f>
        <v>8.3333333333333329E-2</v>
      </c>
      <c r="N12" s="22" t="str">
        <f>IF(N11="","",IF(WEEKDAY(N11,1)=6,Regulierung!$F$12,IF(OR(WEEKDAY(N11,1)=7,(WEEKDAY(N11,1)=1)),"FREI",Regulierung!$F$8)))</f>
        <v>FREI</v>
      </c>
      <c r="O12" s="22" t="str">
        <f>IF(O11="","",IF(WEEKDAY(O11,1)=6,Regulierung!$F$12,IF(OR(WEEKDAY(O11,1)=7,(WEEKDAY(O11,1)=1)),"FREI",Regulierung!$F$8)))</f>
        <v>FREI</v>
      </c>
      <c r="P12" s="22">
        <f>IF(P11="","",IF(WEEKDAY(P11,1)=6,Regulierung!$F$12,IF(OR(WEEKDAY(P11,1)=7,(WEEKDAY(P11,1)=1)),"FREI",Regulierung!$F$8)))</f>
        <v>8.3333333333333329E-2</v>
      </c>
      <c r="Q12" s="22">
        <f>IF(Q11="","",IF(WEEKDAY(Q11,1)=6,Regulierung!$F$12,IF(OR(WEEKDAY(Q11,1)=7,(WEEKDAY(Q11,1)=1)),"FREI",Regulierung!$F$8)))</f>
        <v>8.3333333333333329E-2</v>
      </c>
      <c r="R12" s="22">
        <f>IF(R11="","",IF(WEEKDAY(R11,1)=6,Regulierung!$F$12,IF(OR(WEEKDAY(R11,1)=7,(WEEKDAY(R11,1)=1)),"FREI",Regulierung!$F$8)))</f>
        <v>8.3333333333333329E-2</v>
      </c>
      <c r="S12" s="22">
        <f>IF(S11="","",IF(WEEKDAY(S11,1)=6,Regulierung!$F$12,IF(OR(WEEKDAY(S11,1)=7,(WEEKDAY(S11,1)=1)),"FREI",Regulierung!$F$8)))</f>
        <v>8.3333333333333329E-2</v>
      </c>
      <c r="T12" s="22">
        <f>IF(T11="","",IF(WEEKDAY(T11,1)=6,Regulierung!$F$12,IF(OR(WEEKDAY(T11,1)=7,(WEEKDAY(T11,1)=1)),"FREI",Regulierung!$F$8)))</f>
        <v>8.3333333333333329E-2</v>
      </c>
      <c r="U12" s="22" t="str">
        <f>IF(U11="","",IF(WEEKDAY(U11,1)=6,Regulierung!$F$12,IF(OR(WEEKDAY(U11,1)=7,(WEEKDAY(U11,1)=1)),"FREI",Regulierung!$F$8)))</f>
        <v>FREI</v>
      </c>
      <c r="V12" s="22" t="str">
        <f>IF(V11="","",IF(WEEKDAY(V11,1)=6,Regulierung!$F$12,IF(OR(WEEKDAY(V11,1)=7,(WEEKDAY(V11,1)=1)),"FREI",Regulierung!$F$8)))</f>
        <v>FREI</v>
      </c>
      <c r="W12" s="22">
        <f>IF(W11="","",IF(WEEKDAY(W11,1)=6,Regulierung!$F$12,IF(OR(WEEKDAY(W11,1)=7,(WEEKDAY(W11,1)=1)),"FREI",Regulierung!$F$8)))</f>
        <v>8.3333333333333329E-2</v>
      </c>
      <c r="X12" s="22">
        <f>IF(X11="","",IF(WEEKDAY(X11,1)=6,Regulierung!$F$12,IF(OR(WEEKDAY(X11,1)=7,(WEEKDAY(X11,1)=1)),"FREI",Regulierung!$F$8)))</f>
        <v>8.3333333333333329E-2</v>
      </c>
      <c r="Y12" s="22">
        <f>IF(Y11="","",IF(WEEKDAY(Y11,1)=6,Regulierung!$F$12,IF(OR(WEEKDAY(Y11,1)=7,(WEEKDAY(Y11,1)=1)),"FREI",Regulierung!$F$8)))</f>
        <v>8.3333333333333329E-2</v>
      </c>
      <c r="Z12" s="22">
        <f>IF(Z11="","",IF(WEEKDAY(Z11,1)=6,Regulierung!$F$12,IF(OR(WEEKDAY(Z11,1)=7,(WEEKDAY(Z11,1)=1)),"FREI",Regulierung!$F$8)))</f>
        <v>8.3333333333333329E-2</v>
      </c>
      <c r="AA12" s="22">
        <f>IF(AA11="","",IF(WEEKDAY(AA11,1)=6,Regulierung!$F$12,IF(OR(WEEKDAY(AA11,1)=7,(WEEKDAY(AA11,1)=1)),"FREI",Regulierung!$F$8)))</f>
        <v>8.3333333333333329E-2</v>
      </c>
      <c r="AB12" s="22" t="str">
        <f>IF(AB11="","",IF(WEEKDAY(AB11,1)=6,Regulierung!$F$12,IF(OR(WEEKDAY(AB11,1)=7,(WEEKDAY(AB11,1)=1)),"FREI",Regulierung!$F$8)))</f>
        <v>FREI</v>
      </c>
      <c r="AC12" s="22" t="str">
        <f>IF(AC11="","",IF(WEEKDAY(AC11,1)=6,Regulierung!$F$12,IF(OR(WEEKDAY(AC11,1)=7,(WEEKDAY(AC11,1)=1)),"FREI",Regulierung!$F$8)))</f>
        <v>FREI</v>
      </c>
      <c r="AD12" s="22">
        <f>IF(AD11="","",IF(WEEKDAY(AD11,1)=6,Regulierung!$F$12,IF(OR(WEEKDAY(AD11,1)=7,(WEEKDAY(AD11,1)=1)),"FREI",Regulierung!$F$8)))</f>
        <v>8.3333333333333329E-2</v>
      </c>
      <c r="AE12" s="22">
        <f>IF(AE11="","",IF(WEEKDAY(AE11,1)=6,Regulierung!$F$12,IF(OR(WEEKDAY(AE11,1)=7,(WEEKDAY(AE11,1)=1)),"FREI",Regulierung!$F$8)))</f>
        <v>8.3333333333333329E-2</v>
      </c>
      <c r="AF12" s="22">
        <f>IF(AF11="","",IF(WEEKDAY(AF11,1)=6,Regulierung!$F$12,IF(OR(WEEKDAY(AF11,1)=7,(WEEKDAY(AF11,1)=1)),"FREI",Regulierung!$F$8)))</f>
        <v>8.3333333333333329E-2</v>
      </c>
      <c r="AG12" s="22">
        <f>IF(AG11="","",IF(WEEKDAY(AG11,1)=6,Regulierung!$F$12,IF(OR(WEEKDAY(AG11,1)=7,(WEEKDAY(AG11,1)=1)),"FREI",Regulierung!$F$8)))</f>
        <v>8.3333333333333329E-2</v>
      </c>
      <c r="AH12" s="22">
        <f>IF(AH11="","",IF(WEEKDAY(AH11,1)=6,Regulierung!$F$12,IF(OR(WEEKDAY(AH11,1)=7,(WEEKDAY(AH11,1)=1)),"FREI",Regulierung!$F$8)))</f>
        <v>8.3333333333333329E-2</v>
      </c>
      <c r="AI12" s="22" t="str">
        <f>IF(AI11="","",IF(WEEKDAY(AI11,1)=6,Regulierung!$F$12,IF(OR(WEEKDAY(AI11,1)=7,(WEEKDAY(AI11,1)=1)),"FREI",Regulierung!$F$8)))</f>
        <v>FREI</v>
      </c>
      <c r="AJ12" s="22" t="str">
        <f>IF(AJ11="","",IF(WEEKDAY(AJ11,1)=6,Regulierung!$F$12,IF(OR(WEEKDAY(AJ11,1)=7,(WEEKDAY(AJ11,1)=1)),"FREI",Regulierung!$F$8)))</f>
        <v>FREI</v>
      </c>
      <c r="AK12" s="22">
        <f>IF(AK11="","",IF(WEEKDAY(AK11,1)=6,Regulierung!$F$12,IF(OR(WEEKDAY(AK11,1)=7,(WEEKDAY(AK11,1)=1)),"FREI",Regulierung!$F$8)))</f>
        <v>8.3333333333333329E-2</v>
      </c>
      <c r="AL12" s="22">
        <f>IF(AL11="","",IF(WEEKDAY(AL11,1)=6,Regulierung!$F$12,IF(OR(WEEKDAY(AL11,1)=7,(WEEKDAY(AL11,1)=1)),"FREI",Regulierung!$F$8)))</f>
        <v>8.3333333333333329E-2</v>
      </c>
      <c r="AM12" s="22">
        <f>IF(AM11="","",IF(WEEKDAY(AM11,1)=6,Regulierung!$F$12,IF(OR(WEEKDAY(AM11,1)=7,(WEEKDAY(AM11,1)=1)),"FREI",Regulierung!$F$8)))</f>
        <v>8.3333333333333329E-2</v>
      </c>
      <c r="AN12" s="22">
        <f>IF(AN11="","",IF(WEEKDAY(AN11,1)=6,Regulierung!$F$12,IF(OR(WEEKDAY(AN11,1)=7,(WEEKDAY(AN11,1)=1)),"FREI",Regulierung!$F$8)))</f>
        <v>8.3333333333333329E-2</v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>
        <f t="shared" ref="K13:AN13" si="1">IF(K12="","",IF(K12="FREI","-",K12*60*24))</f>
        <v>120</v>
      </c>
      <c r="L13" s="3">
        <f t="shared" si="1"/>
        <v>120</v>
      </c>
      <c r="M13" s="3">
        <f t="shared" si="1"/>
        <v>120</v>
      </c>
      <c r="N13" s="3" t="str">
        <f t="shared" si="1"/>
        <v>-</v>
      </c>
      <c r="O13" s="3" t="str">
        <f t="shared" si="1"/>
        <v>-</v>
      </c>
      <c r="P13" s="3">
        <f t="shared" si="1"/>
        <v>120</v>
      </c>
      <c r="Q13" s="3">
        <f t="shared" si="1"/>
        <v>120</v>
      </c>
      <c r="R13" s="3">
        <f t="shared" si="1"/>
        <v>120</v>
      </c>
      <c r="S13" s="3">
        <f t="shared" si="1"/>
        <v>120</v>
      </c>
      <c r="T13" s="3">
        <f t="shared" si="1"/>
        <v>120</v>
      </c>
      <c r="U13" s="3" t="str">
        <f t="shared" si="1"/>
        <v>-</v>
      </c>
      <c r="V13" s="3" t="str">
        <f t="shared" si="1"/>
        <v>-</v>
      </c>
      <c r="W13" s="3">
        <f t="shared" si="1"/>
        <v>120</v>
      </c>
      <c r="X13" s="3">
        <f t="shared" si="1"/>
        <v>120</v>
      </c>
      <c r="Y13" s="3">
        <f t="shared" si="1"/>
        <v>120</v>
      </c>
      <c r="Z13" s="3">
        <f t="shared" si="1"/>
        <v>120</v>
      </c>
      <c r="AA13" s="3">
        <f t="shared" si="1"/>
        <v>120</v>
      </c>
      <c r="AB13" s="3" t="str">
        <f t="shared" si="1"/>
        <v>-</v>
      </c>
      <c r="AC13" s="3" t="str">
        <f t="shared" si="1"/>
        <v>-</v>
      </c>
      <c r="AD13" s="3">
        <f t="shared" si="1"/>
        <v>120</v>
      </c>
      <c r="AE13" s="3">
        <f t="shared" si="1"/>
        <v>120</v>
      </c>
      <c r="AF13" s="3">
        <f t="shared" si="1"/>
        <v>120</v>
      </c>
      <c r="AG13" s="3">
        <f t="shared" si="1"/>
        <v>120</v>
      </c>
      <c r="AH13" s="3">
        <f t="shared" si="1"/>
        <v>120</v>
      </c>
      <c r="AI13" s="3" t="str">
        <f t="shared" si="1"/>
        <v>-</v>
      </c>
      <c r="AJ13" s="3" t="str">
        <f t="shared" si="1"/>
        <v>-</v>
      </c>
      <c r="AK13" s="3">
        <f t="shared" si="1"/>
        <v>120</v>
      </c>
      <c r="AL13" s="3">
        <f t="shared" si="1"/>
        <v>120</v>
      </c>
      <c r="AM13" s="3">
        <f t="shared" si="1"/>
        <v>120</v>
      </c>
      <c r="AN13" s="3">
        <f t="shared" si="1"/>
        <v>120</v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>
        <f t="shared" ref="K14:AN14" si="2">IF(K12="","",IF(K12="FREI","-",K13/60))</f>
        <v>2</v>
      </c>
      <c r="L14" s="12">
        <f t="shared" si="2"/>
        <v>2</v>
      </c>
      <c r="M14" s="12">
        <f t="shared" si="2"/>
        <v>2</v>
      </c>
      <c r="N14" s="12" t="str">
        <f t="shared" si="2"/>
        <v>-</v>
      </c>
      <c r="O14" s="12" t="str">
        <f t="shared" si="2"/>
        <v>-</v>
      </c>
      <c r="P14" s="12">
        <f t="shared" si="2"/>
        <v>2</v>
      </c>
      <c r="Q14" s="12">
        <f t="shared" si="2"/>
        <v>2</v>
      </c>
      <c r="R14" s="12">
        <f t="shared" si="2"/>
        <v>2</v>
      </c>
      <c r="S14" s="12">
        <f t="shared" si="2"/>
        <v>2</v>
      </c>
      <c r="T14" s="12">
        <f t="shared" si="2"/>
        <v>2</v>
      </c>
      <c r="U14" s="12" t="str">
        <f t="shared" si="2"/>
        <v>-</v>
      </c>
      <c r="V14" s="12" t="str">
        <f t="shared" si="2"/>
        <v>-</v>
      </c>
      <c r="W14" s="12">
        <f t="shared" si="2"/>
        <v>2</v>
      </c>
      <c r="X14" s="12">
        <f t="shared" si="2"/>
        <v>2</v>
      </c>
      <c r="Y14" s="12">
        <f t="shared" si="2"/>
        <v>2</v>
      </c>
      <c r="Z14" s="12">
        <f t="shared" si="2"/>
        <v>2</v>
      </c>
      <c r="AA14" s="12">
        <f t="shared" si="2"/>
        <v>2</v>
      </c>
      <c r="AB14" s="12" t="str">
        <f t="shared" si="2"/>
        <v>-</v>
      </c>
      <c r="AC14" s="12" t="str">
        <f t="shared" si="2"/>
        <v>-</v>
      </c>
      <c r="AD14" s="12">
        <f t="shared" si="2"/>
        <v>2</v>
      </c>
      <c r="AE14" s="12">
        <f t="shared" si="2"/>
        <v>2</v>
      </c>
      <c r="AF14" s="12">
        <f t="shared" si="2"/>
        <v>2</v>
      </c>
      <c r="AG14" s="12">
        <f t="shared" si="2"/>
        <v>2</v>
      </c>
      <c r="AH14" s="12">
        <f t="shared" si="2"/>
        <v>2</v>
      </c>
      <c r="AI14" s="12" t="str">
        <f t="shared" si="2"/>
        <v>-</v>
      </c>
      <c r="AJ14" s="12" t="str">
        <f t="shared" si="2"/>
        <v>-</v>
      </c>
      <c r="AK14" s="12">
        <f t="shared" si="2"/>
        <v>2</v>
      </c>
      <c r="AL14" s="12">
        <f t="shared" si="2"/>
        <v>2</v>
      </c>
      <c r="AM14" s="12">
        <f t="shared" si="2"/>
        <v>2</v>
      </c>
      <c r="AN14" s="12">
        <f t="shared" si="2"/>
        <v>2</v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40</v>
      </c>
      <c r="K32" s="82">
        <f t="shared" ref="K32:AN32" si="8">_xlfn.ISOWEEKNUM(K11)</f>
        <v>40</v>
      </c>
      <c r="L32" s="82">
        <f t="shared" si="8"/>
        <v>40</v>
      </c>
      <c r="M32" s="82">
        <f t="shared" si="8"/>
        <v>40</v>
      </c>
      <c r="N32" s="82">
        <f t="shared" si="8"/>
        <v>40</v>
      </c>
      <c r="O32" s="82">
        <f t="shared" si="8"/>
        <v>40</v>
      </c>
      <c r="P32" s="82">
        <f t="shared" si="8"/>
        <v>41</v>
      </c>
      <c r="Q32" s="82">
        <f t="shared" si="8"/>
        <v>41</v>
      </c>
      <c r="R32" s="82">
        <f t="shared" si="8"/>
        <v>41</v>
      </c>
      <c r="S32" s="82">
        <f t="shared" si="8"/>
        <v>41</v>
      </c>
      <c r="T32" s="82">
        <f t="shared" si="8"/>
        <v>41</v>
      </c>
      <c r="U32" s="82">
        <f t="shared" si="8"/>
        <v>41</v>
      </c>
      <c r="V32" s="82">
        <f t="shared" si="8"/>
        <v>41</v>
      </c>
      <c r="W32" s="82">
        <f t="shared" si="8"/>
        <v>42</v>
      </c>
      <c r="X32" s="82">
        <f t="shared" si="8"/>
        <v>42</v>
      </c>
      <c r="Y32" s="82">
        <f t="shared" si="8"/>
        <v>42</v>
      </c>
      <c r="Z32" s="82">
        <f t="shared" si="8"/>
        <v>42</v>
      </c>
      <c r="AA32" s="82">
        <f t="shared" si="8"/>
        <v>42</v>
      </c>
      <c r="AB32" s="82">
        <f t="shared" si="8"/>
        <v>42</v>
      </c>
      <c r="AC32" s="82">
        <f t="shared" si="8"/>
        <v>42</v>
      </c>
      <c r="AD32" s="82">
        <f t="shared" si="8"/>
        <v>43</v>
      </c>
      <c r="AE32" s="82">
        <f t="shared" si="8"/>
        <v>43</v>
      </c>
      <c r="AF32" s="82">
        <f t="shared" si="8"/>
        <v>43</v>
      </c>
      <c r="AG32" s="82">
        <f t="shared" si="8"/>
        <v>43</v>
      </c>
      <c r="AH32" s="82">
        <f t="shared" si="8"/>
        <v>43</v>
      </c>
      <c r="AI32" s="82">
        <f t="shared" si="8"/>
        <v>43</v>
      </c>
      <c r="AJ32" s="82">
        <f t="shared" si="8"/>
        <v>43</v>
      </c>
      <c r="AK32" s="82">
        <f t="shared" si="8"/>
        <v>44</v>
      </c>
      <c r="AL32" s="82">
        <f t="shared" si="8"/>
        <v>44</v>
      </c>
      <c r="AM32" s="82">
        <f t="shared" si="8"/>
        <v>44</v>
      </c>
      <c r="AN32" s="82">
        <f t="shared" si="8"/>
        <v>44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N45">TRANSPOSE(_xlfn.UNIQUE(TRANSPOSE(J5:AN5)))</f>
        <v>40</v>
      </c>
      <c r="K45" s="81">
        <v>41</v>
      </c>
      <c r="L45" s="81">
        <v>42</v>
      </c>
      <c r="M45" s="81">
        <v>43</v>
      </c>
      <c r="N45" s="81">
        <v>44</v>
      </c>
      <c r="O45" s="81"/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0.58333333333333326</v>
      </c>
      <c r="L46" s="183">
        <f t="shared" si="16"/>
        <v>5.2083333333333315E-2</v>
      </c>
      <c r="M46" s="183">
        <f t="shared" si="16"/>
        <v>0.10416666666666663</v>
      </c>
      <c r="N46" s="183">
        <f t="shared" si="16"/>
        <v>0</v>
      </c>
      <c r="O46" s="183">
        <f>IF(WEEKDAY(O11,2)=7,SUM(IF(AND(WEEKDAY(O11,2)&gt;=1,WEEKDAY(O11,2)&lt;=7),O32:AS32,"")),"")</f>
        <v>1098</v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839.99999999999977</v>
      </c>
      <c r="L47" s="184">
        <f>L46*60*24</f>
        <v>74.999999999999972</v>
      </c>
      <c r="M47" s="184">
        <f t="shared" ref="M47:N47" si="18">M46*60*24</f>
        <v>149.99999999999994</v>
      </c>
      <c r="N47" s="184">
        <f t="shared" si="18"/>
        <v>0</v>
      </c>
      <c r="O47" s="184">
        <f>IF(O46="","",O46*60*24)</f>
        <v>1581120</v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11" priority="1">
      <formula>IF(ISNA(VLOOKUP(J$11,Feiertage,1,FALSE)),"",VLOOKUP(J$11,Feiertage,1,FALSE))</formula>
    </cfRule>
    <cfRule type="expression" dxfId="10" priority="2">
      <formula>AND(J$11&lt;&gt;"",WEEKDAY(J$11,2)=7)</formula>
    </cfRule>
    <cfRule type="expression" dxfId="9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EF250-B7FC-4DBE-B883-49CBD9407992}">
  <dimension ref="F5:AO66"/>
  <sheetViews>
    <sheetView workbookViewId="0">
      <selection activeCell="G9" sqref="G9:G10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44</v>
      </c>
      <c r="K5" s="25">
        <f t="shared" ref="K5:AN5" si="0">_xlfn.ISOWEEKNUM(K11)</f>
        <v>44</v>
      </c>
      <c r="L5" s="25">
        <f t="shared" si="0"/>
        <v>44</v>
      </c>
      <c r="M5" s="25">
        <f t="shared" si="0"/>
        <v>45</v>
      </c>
      <c r="N5" s="25">
        <f t="shared" si="0"/>
        <v>45</v>
      </c>
      <c r="O5" s="25">
        <f t="shared" si="0"/>
        <v>45</v>
      </c>
      <c r="P5" s="25">
        <f t="shared" si="0"/>
        <v>45</v>
      </c>
      <c r="Q5" s="25">
        <f t="shared" si="0"/>
        <v>45</v>
      </c>
      <c r="R5" s="25">
        <f t="shared" si="0"/>
        <v>45</v>
      </c>
      <c r="S5" s="25">
        <f t="shared" si="0"/>
        <v>45</v>
      </c>
      <c r="T5" s="25">
        <f t="shared" si="0"/>
        <v>46</v>
      </c>
      <c r="U5" s="25">
        <f t="shared" si="0"/>
        <v>46</v>
      </c>
      <c r="V5" s="25">
        <f t="shared" si="0"/>
        <v>46</v>
      </c>
      <c r="W5" s="25">
        <f t="shared" si="0"/>
        <v>46</v>
      </c>
      <c r="X5" s="25">
        <f t="shared" si="0"/>
        <v>46</v>
      </c>
      <c r="Y5" s="25">
        <f t="shared" si="0"/>
        <v>46</v>
      </c>
      <c r="Z5" s="25">
        <f t="shared" si="0"/>
        <v>46</v>
      </c>
      <c r="AA5" s="25">
        <f t="shared" si="0"/>
        <v>47</v>
      </c>
      <c r="AB5" s="25">
        <f t="shared" si="0"/>
        <v>47</v>
      </c>
      <c r="AC5" s="25">
        <f t="shared" si="0"/>
        <v>47</v>
      </c>
      <c r="AD5" s="25">
        <f t="shared" si="0"/>
        <v>47</v>
      </c>
      <c r="AE5" s="25">
        <f t="shared" si="0"/>
        <v>47</v>
      </c>
      <c r="AF5" s="25">
        <f t="shared" si="0"/>
        <v>47</v>
      </c>
      <c r="AG5" s="25">
        <f t="shared" si="0"/>
        <v>47</v>
      </c>
      <c r="AH5" s="25">
        <f t="shared" si="0"/>
        <v>48</v>
      </c>
      <c r="AI5" s="25">
        <f t="shared" si="0"/>
        <v>48</v>
      </c>
      <c r="AJ5" s="25">
        <f t="shared" si="0"/>
        <v>48</v>
      </c>
      <c r="AK5" s="25">
        <f t="shared" si="0"/>
        <v>48</v>
      </c>
      <c r="AL5" s="25">
        <f t="shared" si="0"/>
        <v>48</v>
      </c>
      <c r="AM5" s="25">
        <f t="shared" si="0"/>
        <v>48</v>
      </c>
      <c r="AN5" s="25">
        <f t="shared" si="0"/>
        <v>52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45597</v>
      </c>
      <c r="H9" s="14" t="s">
        <v>7</v>
      </c>
      <c r="I9" s="150" t="s">
        <v>4</v>
      </c>
      <c r="J9" s="149" t="str">
        <f>IFERROR(VLOOKUP(J11,tab_feit_nick,2,FALSE),"")</f>
        <v>Allerh.</v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M10">_xlfn.SEQUENCE(1,DAY(EOMONTH(DATE($H$10,$H$11,1),0)),DATE($H$10,$H$11,1),1)</f>
        <v>45597</v>
      </c>
      <c r="K10" s="151">
        <v>45598</v>
      </c>
      <c r="L10" s="151">
        <v>45599</v>
      </c>
      <c r="M10" s="151">
        <v>45600</v>
      </c>
      <c r="N10" s="151">
        <v>45601</v>
      </c>
      <c r="O10" s="151">
        <v>45602</v>
      </c>
      <c r="P10" s="151">
        <v>45603</v>
      </c>
      <c r="Q10" s="151">
        <v>45604</v>
      </c>
      <c r="R10" s="151">
        <v>45605</v>
      </c>
      <c r="S10" s="151">
        <v>45606</v>
      </c>
      <c r="T10" s="151">
        <v>45607</v>
      </c>
      <c r="U10" s="151">
        <v>45608</v>
      </c>
      <c r="V10" s="151">
        <v>45609</v>
      </c>
      <c r="W10" s="151">
        <v>45610</v>
      </c>
      <c r="X10" s="151">
        <v>45611</v>
      </c>
      <c r="Y10" s="151">
        <v>45612</v>
      </c>
      <c r="Z10" s="151">
        <v>45613</v>
      </c>
      <c r="AA10" s="151">
        <v>45614</v>
      </c>
      <c r="AB10" s="151">
        <v>45615</v>
      </c>
      <c r="AC10" s="151">
        <v>45616</v>
      </c>
      <c r="AD10" s="151">
        <v>45617</v>
      </c>
      <c r="AE10" s="151">
        <v>45618</v>
      </c>
      <c r="AF10" s="151">
        <v>45619</v>
      </c>
      <c r="AG10" s="151">
        <v>45620</v>
      </c>
      <c r="AH10" s="151">
        <v>45621</v>
      </c>
      <c r="AI10" s="151">
        <v>45622</v>
      </c>
      <c r="AJ10" s="151">
        <v>45623</v>
      </c>
      <c r="AK10" s="151">
        <v>45624</v>
      </c>
      <c r="AL10" s="151">
        <v>45625</v>
      </c>
      <c r="AM10" s="151">
        <v>45626</v>
      </c>
      <c r="AN10" s="151"/>
    </row>
    <row r="11" spans="6:40" ht="30" customHeight="1" x14ac:dyDescent="0.25">
      <c r="F11" s="71"/>
      <c r="G11" s="23">
        <f>NETWORKDAYS.INTL(G9,G12,1)</f>
        <v>21</v>
      </c>
      <c r="H11" s="15">
        <v>11</v>
      </c>
      <c r="I11" s="13">
        <f>IF(J11="","",J11)</f>
        <v>45597</v>
      </c>
      <c r="J11" s="16" cm="1">
        <f t="array" ref="J11:AM11">_xlfn.SEQUENCE(1,DAY(EOMONTH(DATE($H$10,$H$11,1),0)),DATE($H$10,$H$11,1),1)</f>
        <v>45597</v>
      </c>
      <c r="K11" s="16">
        <v>45598</v>
      </c>
      <c r="L11" s="16">
        <v>45599</v>
      </c>
      <c r="M11" s="16">
        <v>45600</v>
      </c>
      <c r="N11" s="16">
        <v>45601</v>
      </c>
      <c r="O11" s="16">
        <v>45602</v>
      </c>
      <c r="P11" s="16">
        <v>45603</v>
      </c>
      <c r="Q11" s="16">
        <v>45604</v>
      </c>
      <c r="R11" s="16">
        <v>45605</v>
      </c>
      <c r="S11" s="16">
        <v>45606</v>
      </c>
      <c r="T11" s="16">
        <v>45607</v>
      </c>
      <c r="U11" s="16">
        <v>45608</v>
      </c>
      <c r="V11" s="16">
        <v>45609</v>
      </c>
      <c r="W11" s="16">
        <v>45610</v>
      </c>
      <c r="X11" s="16">
        <v>45611</v>
      </c>
      <c r="Y11" s="16">
        <v>45612</v>
      </c>
      <c r="Z11" s="16">
        <v>45613</v>
      </c>
      <c r="AA11" s="16">
        <v>45614</v>
      </c>
      <c r="AB11" s="16">
        <v>45615</v>
      </c>
      <c r="AC11" s="16">
        <v>45616</v>
      </c>
      <c r="AD11" s="16">
        <v>45617</v>
      </c>
      <c r="AE11" s="16">
        <v>45618</v>
      </c>
      <c r="AF11" s="16">
        <v>45619</v>
      </c>
      <c r="AG11" s="16">
        <v>45620</v>
      </c>
      <c r="AH11" s="16">
        <v>45621</v>
      </c>
      <c r="AI11" s="16">
        <v>45622</v>
      </c>
      <c r="AJ11" s="16">
        <v>45623</v>
      </c>
      <c r="AK11" s="16">
        <v>45624</v>
      </c>
      <c r="AL11" s="16">
        <v>45625</v>
      </c>
      <c r="AM11" s="16">
        <v>45626</v>
      </c>
      <c r="AN11" s="16"/>
    </row>
    <row r="12" spans="6:40" x14ac:dyDescent="0.25">
      <c r="F12" s="71"/>
      <c r="G12" s="64">
        <f>(EOMONTH(DATE(H10,H11,1),0))</f>
        <v>45626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 t="str">
        <f>IF(K11="","",IF(WEEKDAY(K11,1)=6,Regulierung!$F$12,IF(OR(WEEKDAY(K11,1)=7,(WEEKDAY(K11,1)=1)),"FREI",Regulierung!$F$8)))</f>
        <v>FREI</v>
      </c>
      <c r="L12" s="22" t="str">
        <f>IF(L11="","",IF(WEEKDAY(L11,1)=6,Regulierung!$F$12,IF(OR(WEEKDAY(L11,1)=7,(WEEKDAY(L11,1)=1)),"FREI",Regulierung!$F$8)))</f>
        <v>FREI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>
        <f>IF(O11="","",IF(WEEKDAY(O11,1)=6,Regulierung!$F$12,IF(OR(WEEKDAY(O11,1)=7,(WEEKDAY(O11,1)=1)),"FREI",Regulierung!$F$8)))</f>
        <v>8.3333333333333329E-2</v>
      </c>
      <c r="P12" s="22">
        <f>IF(P11="","",IF(WEEKDAY(P11,1)=6,Regulierung!$F$12,IF(OR(WEEKDAY(P11,1)=7,(WEEKDAY(P11,1)=1)),"FREI",Regulierung!$F$8)))</f>
        <v>8.3333333333333329E-2</v>
      </c>
      <c r="Q12" s="22">
        <f>IF(Q11="","",IF(WEEKDAY(Q11,1)=6,Regulierung!$F$12,IF(OR(WEEKDAY(Q11,1)=7,(WEEKDAY(Q11,1)=1)),"FREI",Regulierung!$F$8)))</f>
        <v>8.3333333333333329E-2</v>
      </c>
      <c r="R12" s="22" t="str">
        <f>IF(R11="","",IF(WEEKDAY(R11,1)=6,Regulierung!$F$12,IF(OR(WEEKDAY(R11,1)=7,(WEEKDAY(R11,1)=1)),"FREI",Regulierung!$F$8)))</f>
        <v>FREI</v>
      </c>
      <c r="S12" s="22" t="str">
        <f>IF(S11="","",IF(WEEKDAY(S11,1)=6,Regulierung!$F$12,IF(OR(WEEKDAY(S11,1)=7,(WEEKDAY(S11,1)=1)),"FREI",Regulierung!$F$8)))</f>
        <v>FREI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>
        <f>IF(V11="","",IF(WEEKDAY(V11,1)=6,Regulierung!$F$12,IF(OR(WEEKDAY(V11,1)=7,(WEEKDAY(V11,1)=1)),"FREI",Regulierung!$F$8)))</f>
        <v>8.3333333333333329E-2</v>
      </c>
      <c r="W12" s="22">
        <f>IF(W11="","",IF(WEEKDAY(W11,1)=6,Regulierung!$F$12,IF(OR(WEEKDAY(W11,1)=7,(WEEKDAY(W11,1)=1)),"FREI",Regulierung!$F$8)))</f>
        <v>8.3333333333333329E-2</v>
      </c>
      <c r="X12" s="22">
        <f>IF(X11="","",IF(WEEKDAY(X11,1)=6,Regulierung!$F$12,IF(OR(WEEKDAY(X11,1)=7,(WEEKDAY(X11,1)=1)),"FREI",Regulierung!$F$8)))</f>
        <v>8.3333333333333329E-2</v>
      </c>
      <c r="Y12" s="22" t="str">
        <f>IF(Y11="","",IF(WEEKDAY(Y11,1)=6,Regulierung!$F$12,IF(OR(WEEKDAY(Y11,1)=7,(WEEKDAY(Y11,1)=1)),"FREI",Regulierung!$F$8)))</f>
        <v>FREI</v>
      </c>
      <c r="Z12" s="22" t="str">
        <f>IF(Z11="","",IF(WEEKDAY(Z11,1)=6,Regulierung!$F$12,IF(OR(WEEKDAY(Z11,1)=7,(WEEKDAY(Z11,1)=1)),"FREI",Regulierung!$F$8)))</f>
        <v>FREI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>
        <f>IF(AC11="","",IF(WEEKDAY(AC11,1)=6,Regulierung!$F$12,IF(OR(WEEKDAY(AC11,1)=7,(WEEKDAY(AC11,1)=1)),"FREI",Regulierung!$F$8)))</f>
        <v>8.3333333333333329E-2</v>
      </c>
      <c r="AD12" s="22">
        <f>IF(AD11="","",IF(WEEKDAY(AD11,1)=6,Regulierung!$F$12,IF(OR(WEEKDAY(AD11,1)=7,(WEEKDAY(AD11,1)=1)),"FREI",Regulierung!$F$8)))</f>
        <v>8.3333333333333329E-2</v>
      </c>
      <c r="AE12" s="22">
        <f>IF(AE11="","",IF(WEEKDAY(AE11,1)=6,Regulierung!$F$12,IF(OR(WEEKDAY(AE11,1)=7,(WEEKDAY(AE11,1)=1)),"FREI",Regulierung!$F$8)))</f>
        <v>8.3333333333333329E-2</v>
      </c>
      <c r="AF12" s="22" t="str">
        <f>IF(AF11="","",IF(WEEKDAY(AF11,1)=6,Regulierung!$F$12,IF(OR(WEEKDAY(AF11,1)=7,(WEEKDAY(AF11,1)=1)),"FREI",Regulierung!$F$8)))</f>
        <v>FREI</v>
      </c>
      <c r="AG12" s="22" t="str">
        <f>IF(AG11="","",IF(WEEKDAY(AG11,1)=6,Regulierung!$F$12,IF(OR(WEEKDAY(AG11,1)=7,(WEEKDAY(AG11,1)=1)),"FREI",Regulierung!$F$8)))</f>
        <v>FREI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>
        <f>IF(AJ11="","",IF(WEEKDAY(AJ11,1)=6,Regulierung!$F$12,IF(OR(WEEKDAY(AJ11,1)=7,(WEEKDAY(AJ11,1)=1)),"FREI",Regulierung!$F$8)))</f>
        <v>8.3333333333333329E-2</v>
      </c>
      <c r="AK12" s="22">
        <f>IF(AK11="","",IF(WEEKDAY(AK11,1)=6,Regulierung!$F$12,IF(OR(WEEKDAY(AK11,1)=7,(WEEKDAY(AK11,1)=1)),"FREI",Regulierung!$F$8)))</f>
        <v>8.3333333333333329E-2</v>
      </c>
      <c r="AL12" s="22">
        <f>IF(AL11="","",IF(WEEKDAY(AL11,1)=6,Regulierung!$F$12,IF(OR(WEEKDAY(AL11,1)=7,(WEEKDAY(AL11,1)=1)),"FREI",Regulierung!$F$8)))</f>
        <v>8.3333333333333329E-2</v>
      </c>
      <c r="AM12" s="22" t="str">
        <f>IF(AM11="","",IF(WEEKDAY(AM11,1)=6,Regulierung!$F$12,IF(OR(WEEKDAY(AM11,1)=7,(WEEKDAY(AM11,1)=1)),"FREI",Regulierung!$F$8)))</f>
        <v>FREI</v>
      </c>
      <c r="AN12" s="22" t="str">
        <f>IF(AN11="","",IF(WEEKDAY(AN11,1)=6,Regulierung!$F$12,IF(OR(WEEKDAY(AN11,1)=7,(WEEKDAY(AN11,1)=1)),"FREI",Regulierung!$F$8)))</f>
        <v/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 t="str">
        <f t="shared" ref="K13:AN13" si="1">IF(K12="","",IF(K12="FREI","-",K12*60*24))</f>
        <v>-</v>
      </c>
      <c r="L13" s="3" t="str">
        <f t="shared" si="1"/>
        <v>-</v>
      </c>
      <c r="M13" s="3">
        <f t="shared" si="1"/>
        <v>120</v>
      </c>
      <c r="N13" s="3">
        <f t="shared" si="1"/>
        <v>120</v>
      </c>
      <c r="O13" s="3">
        <f t="shared" si="1"/>
        <v>120</v>
      </c>
      <c r="P13" s="3">
        <f t="shared" si="1"/>
        <v>120</v>
      </c>
      <c r="Q13" s="3">
        <f t="shared" si="1"/>
        <v>120</v>
      </c>
      <c r="R13" s="3" t="str">
        <f t="shared" si="1"/>
        <v>-</v>
      </c>
      <c r="S13" s="3" t="str">
        <f t="shared" si="1"/>
        <v>-</v>
      </c>
      <c r="T13" s="3">
        <f t="shared" si="1"/>
        <v>120</v>
      </c>
      <c r="U13" s="3">
        <f t="shared" si="1"/>
        <v>120</v>
      </c>
      <c r="V13" s="3">
        <f t="shared" si="1"/>
        <v>120</v>
      </c>
      <c r="W13" s="3">
        <f t="shared" si="1"/>
        <v>120</v>
      </c>
      <c r="X13" s="3">
        <f t="shared" si="1"/>
        <v>120</v>
      </c>
      <c r="Y13" s="3" t="str">
        <f t="shared" si="1"/>
        <v>-</v>
      </c>
      <c r="Z13" s="3" t="str">
        <f t="shared" si="1"/>
        <v>-</v>
      </c>
      <c r="AA13" s="3">
        <f t="shared" si="1"/>
        <v>120</v>
      </c>
      <c r="AB13" s="3">
        <f t="shared" si="1"/>
        <v>120</v>
      </c>
      <c r="AC13" s="3">
        <f t="shared" si="1"/>
        <v>120</v>
      </c>
      <c r="AD13" s="3">
        <f t="shared" si="1"/>
        <v>120</v>
      </c>
      <c r="AE13" s="3">
        <f t="shared" si="1"/>
        <v>120</v>
      </c>
      <c r="AF13" s="3" t="str">
        <f t="shared" si="1"/>
        <v>-</v>
      </c>
      <c r="AG13" s="3" t="str">
        <f t="shared" si="1"/>
        <v>-</v>
      </c>
      <c r="AH13" s="3">
        <f t="shared" si="1"/>
        <v>120</v>
      </c>
      <c r="AI13" s="3">
        <f t="shared" si="1"/>
        <v>120</v>
      </c>
      <c r="AJ13" s="3">
        <f t="shared" si="1"/>
        <v>120</v>
      </c>
      <c r="AK13" s="3">
        <f t="shared" si="1"/>
        <v>120</v>
      </c>
      <c r="AL13" s="3">
        <f t="shared" si="1"/>
        <v>120</v>
      </c>
      <c r="AM13" s="3" t="str">
        <f t="shared" si="1"/>
        <v>-</v>
      </c>
      <c r="AN13" s="3" t="str">
        <f t="shared" si="1"/>
        <v/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 t="str">
        <f t="shared" ref="K14:AN14" si="2">IF(K12="","",IF(K12="FREI","-",K13/60))</f>
        <v>-</v>
      </c>
      <c r="L14" s="12" t="str">
        <f t="shared" si="2"/>
        <v>-</v>
      </c>
      <c r="M14" s="12">
        <f t="shared" si="2"/>
        <v>2</v>
      </c>
      <c r="N14" s="12">
        <f t="shared" si="2"/>
        <v>2</v>
      </c>
      <c r="O14" s="12">
        <f t="shared" si="2"/>
        <v>2</v>
      </c>
      <c r="P14" s="12">
        <f t="shared" si="2"/>
        <v>2</v>
      </c>
      <c r="Q14" s="12">
        <f t="shared" si="2"/>
        <v>2</v>
      </c>
      <c r="R14" s="12" t="str">
        <f t="shared" si="2"/>
        <v>-</v>
      </c>
      <c r="S14" s="12" t="str">
        <f t="shared" si="2"/>
        <v>-</v>
      </c>
      <c r="T14" s="12">
        <f t="shared" si="2"/>
        <v>2</v>
      </c>
      <c r="U14" s="12">
        <f t="shared" si="2"/>
        <v>2</v>
      </c>
      <c r="V14" s="12">
        <f t="shared" si="2"/>
        <v>2</v>
      </c>
      <c r="W14" s="12">
        <f t="shared" si="2"/>
        <v>2</v>
      </c>
      <c r="X14" s="12">
        <f t="shared" si="2"/>
        <v>2</v>
      </c>
      <c r="Y14" s="12" t="str">
        <f t="shared" si="2"/>
        <v>-</v>
      </c>
      <c r="Z14" s="12" t="str">
        <f t="shared" si="2"/>
        <v>-</v>
      </c>
      <c r="AA14" s="12">
        <f t="shared" si="2"/>
        <v>2</v>
      </c>
      <c r="AB14" s="12">
        <f t="shared" si="2"/>
        <v>2</v>
      </c>
      <c r="AC14" s="12">
        <f t="shared" si="2"/>
        <v>2</v>
      </c>
      <c r="AD14" s="12">
        <f t="shared" si="2"/>
        <v>2</v>
      </c>
      <c r="AE14" s="12">
        <f t="shared" si="2"/>
        <v>2</v>
      </c>
      <c r="AF14" s="12" t="str">
        <f t="shared" si="2"/>
        <v>-</v>
      </c>
      <c r="AG14" s="12" t="str">
        <f t="shared" si="2"/>
        <v>-</v>
      </c>
      <c r="AH14" s="12">
        <f t="shared" si="2"/>
        <v>2</v>
      </c>
      <c r="AI14" s="12">
        <f t="shared" si="2"/>
        <v>2</v>
      </c>
      <c r="AJ14" s="12">
        <f t="shared" si="2"/>
        <v>2</v>
      </c>
      <c r="AK14" s="12">
        <f t="shared" si="2"/>
        <v>2</v>
      </c>
      <c r="AL14" s="12">
        <f t="shared" si="2"/>
        <v>2</v>
      </c>
      <c r="AM14" s="12" t="str">
        <f t="shared" si="2"/>
        <v>-</v>
      </c>
      <c r="AN14" s="12" t="str">
        <f t="shared" si="2"/>
        <v/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44</v>
      </c>
      <c r="K32" s="82">
        <f t="shared" ref="K32:AN32" si="8">_xlfn.ISOWEEKNUM(K11)</f>
        <v>44</v>
      </c>
      <c r="L32" s="82">
        <f t="shared" si="8"/>
        <v>44</v>
      </c>
      <c r="M32" s="82">
        <f t="shared" si="8"/>
        <v>45</v>
      </c>
      <c r="N32" s="82">
        <f t="shared" si="8"/>
        <v>45</v>
      </c>
      <c r="O32" s="82">
        <f t="shared" si="8"/>
        <v>45</v>
      </c>
      <c r="P32" s="82">
        <f t="shared" si="8"/>
        <v>45</v>
      </c>
      <c r="Q32" s="82">
        <f t="shared" si="8"/>
        <v>45</v>
      </c>
      <c r="R32" s="82">
        <f t="shared" si="8"/>
        <v>45</v>
      </c>
      <c r="S32" s="82">
        <f t="shared" si="8"/>
        <v>45</v>
      </c>
      <c r="T32" s="82">
        <f t="shared" si="8"/>
        <v>46</v>
      </c>
      <c r="U32" s="82">
        <f t="shared" si="8"/>
        <v>46</v>
      </c>
      <c r="V32" s="82">
        <f t="shared" si="8"/>
        <v>46</v>
      </c>
      <c r="W32" s="82">
        <f t="shared" si="8"/>
        <v>46</v>
      </c>
      <c r="X32" s="82">
        <f t="shared" si="8"/>
        <v>46</v>
      </c>
      <c r="Y32" s="82">
        <f t="shared" si="8"/>
        <v>46</v>
      </c>
      <c r="Z32" s="82">
        <f t="shared" si="8"/>
        <v>46</v>
      </c>
      <c r="AA32" s="82">
        <f t="shared" si="8"/>
        <v>47</v>
      </c>
      <c r="AB32" s="82">
        <f t="shared" si="8"/>
        <v>47</v>
      </c>
      <c r="AC32" s="82">
        <f t="shared" si="8"/>
        <v>47</v>
      </c>
      <c r="AD32" s="82">
        <f t="shared" si="8"/>
        <v>47</v>
      </c>
      <c r="AE32" s="82">
        <f t="shared" si="8"/>
        <v>47</v>
      </c>
      <c r="AF32" s="82">
        <f t="shared" si="8"/>
        <v>47</v>
      </c>
      <c r="AG32" s="82">
        <f t="shared" si="8"/>
        <v>47</v>
      </c>
      <c r="AH32" s="82">
        <f t="shared" si="8"/>
        <v>48</v>
      </c>
      <c r="AI32" s="82">
        <f t="shared" si="8"/>
        <v>48</v>
      </c>
      <c r="AJ32" s="82">
        <f t="shared" si="8"/>
        <v>48</v>
      </c>
      <c r="AK32" s="82">
        <f t="shared" si="8"/>
        <v>48</v>
      </c>
      <c r="AL32" s="82">
        <f t="shared" si="8"/>
        <v>48</v>
      </c>
      <c r="AM32" s="82">
        <f t="shared" si="8"/>
        <v>48</v>
      </c>
      <c r="AN32" s="82">
        <f t="shared" si="8"/>
        <v>52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O45">TRANSPOSE(_xlfn.UNIQUE(TRANSPOSE(J5:AN5)))</f>
        <v>44</v>
      </c>
      <c r="K45" s="81">
        <v>45</v>
      </c>
      <c r="L45" s="81">
        <v>46</v>
      </c>
      <c r="M45" s="81">
        <v>47</v>
      </c>
      <c r="N45" s="81">
        <v>48</v>
      </c>
      <c r="O45" s="81">
        <v>52</v>
      </c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0.25000000000000011</v>
      </c>
      <c r="L46" s="183">
        <f t="shared" si="16"/>
        <v>0.23958333333333315</v>
      </c>
      <c r="M46" s="183">
        <f t="shared" si="16"/>
        <v>0.11458333333333331</v>
      </c>
      <c r="N46" s="183">
        <f t="shared" si="16"/>
        <v>0.125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360.00000000000017</v>
      </c>
      <c r="L47" s="184">
        <f>L46*60*24</f>
        <v>344.99999999999977</v>
      </c>
      <c r="M47" s="184">
        <f t="shared" ref="M47:N47" si="18">M46*60*24</f>
        <v>164.99999999999997</v>
      </c>
      <c r="N47" s="184">
        <f t="shared" si="18"/>
        <v>180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10:AN14 J16:AN17 J19:AN20 J22:AN23 J25:AN26 J28:AN29 J35:AN35 J37:AN37 J39:AN39 J41:AN41 J43:AN43 J32:AN33 J5:AN5">
    <cfRule type="expression" dxfId="8" priority="1">
      <formula>IF(ISNA(VLOOKUP(J$11,Feiertage,1,FALSE)),"",VLOOKUP(J$11,Feiertage,1,FALSE))</formula>
    </cfRule>
    <cfRule type="expression" dxfId="7" priority="2">
      <formula>AND(J$11&lt;&gt;"",WEEKDAY(J$11,2)=7)</formula>
    </cfRule>
    <cfRule type="expression" dxfId="6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71A48-65D1-4705-9BC2-F5886026E038}">
  <dimension ref="F5:AO66"/>
  <sheetViews>
    <sheetView topLeftCell="H18" zoomScaleNormal="100" workbookViewId="0">
      <selection activeCell="N46" sqref="N46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48</v>
      </c>
      <c r="K5" s="25">
        <f t="shared" ref="K5:AN5" si="0">_xlfn.ISOWEEKNUM(K11)</f>
        <v>49</v>
      </c>
      <c r="L5" s="25">
        <f t="shared" si="0"/>
        <v>49</v>
      </c>
      <c r="M5" s="25">
        <f t="shared" si="0"/>
        <v>49</v>
      </c>
      <c r="N5" s="25">
        <f t="shared" si="0"/>
        <v>49</v>
      </c>
      <c r="O5" s="25">
        <f t="shared" si="0"/>
        <v>49</v>
      </c>
      <c r="P5" s="25">
        <f t="shared" si="0"/>
        <v>49</v>
      </c>
      <c r="Q5" s="25">
        <f t="shared" si="0"/>
        <v>49</v>
      </c>
      <c r="R5" s="25">
        <f t="shared" si="0"/>
        <v>50</v>
      </c>
      <c r="S5" s="25">
        <f t="shared" si="0"/>
        <v>50</v>
      </c>
      <c r="T5" s="25">
        <f t="shared" si="0"/>
        <v>50</v>
      </c>
      <c r="U5" s="25">
        <f t="shared" si="0"/>
        <v>50</v>
      </c>
      <c r="V5" s="25">
        <f t="shared" si="0"/>
        <v>50</v>
      </c>
      <c r="W5" s="25">
        <f t="shared" si="0"/>
        <v>50</v>
      </c>
      <c r="X5" s="25">
        <f t="shared" si="0"/>
        <v>50</v>
      </c>
      <c r="Y5" s="25">
        <f t="shared" si="0"/>
        <v>51</v>
      </c>
      <c r="Z5" s="25">
        <f t="shared" si="0"/>
        <v>51</v>
      </c>
      <c r="AA5" s="25">
        <f t="shared" si="0"/>
        <v>51</v>
      </c>
      <c r="AB5" s="25">
        <f t="shared" si="0"/>
        <v>51</v>
      </c>
      <c r="AC5" s="25">
        <f t="shared" si="0"/>
        <v>51</v>
      </c>
      <c r="AD5" s="25">
        <f t="shared" si="0"/>
        <v>51</v>
      </c>
      <c r="AE5" s="25">
        <f t="shared" si="0"/>
        <v>51</v>
      </c>
      <c r="AF5" s="25">
        <f t="shared" si="0"/>
        <v>52</v>
      </c>
      <c r="AG5" s="25">
        <f t="shared" si="0"/>
        <v>52</v>
      </c>
      <c r="AH5" s="25">
        <f t="shared" si="0"/>
        <v>52</v>
      </c>
      <c r="AI5" s="25">
        <f t="shared" si="0"/>
        <v>52</v>
      </c>
      <c r="AJ5" s="25">
        <f t="shared" si="0"/>
        <v>52</v>
      </c>
      <c r="AK5" s="25">
        <f t="shared" si="0"/>
        <v>52</v>
      </c>
      <c r="AL5" s="25">
        <f t="shared" si="0"/>
        <v>52</v>
      </c>
      <c r="AM5" s="25">
        <f t="shared" si="0"/>
        <v>1</v>
      </c>
      <c r="AN5" s="25">
        <f t="shared" si="0"/>
        <v>1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45627</v>
      </c>
      <c r="H9" s="14" t="s">
        <v>7</v>
      </c>
      <c r="I9" s="150" t="s">
        <v>4</v>
      </c>
      <c r="J9" s="149" t="str">
        <f>IFERROR(VLOOKUP(J11,tab_feit_nick,2,FALSE),"")</f>
        <v/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>Mariä E.</v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>Christkind</v>
      </c>
      <c r="AH9" s="152" t="str">
        <f>IFERROR(VLOOKUP(AH11,tab_feit_nick,2,FALSE),"")</f>
        <v>Christtag</v>
      </c>
      <c r="AI9" s="152" t="str">
        <f>IFERROR(VLOOKUP(AI11,tab_feit_nick,2,FALSE),"")</f>
        <v>Stephanit.</v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>Silvester</v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N10">_xlfn.SEQUENCE(1,DAY(EOMONTH(DATE($H$10,$H$11,1),0)),DATE($H$10,$H$11,1),1)</f>
        <v>45627</v>
      </c>
      <c r="K10" s="151">
        <v>45628</v>
      </c>
      <c r="L10" s="151">
        <v>45629</v>
      </c>
      <c r="M10" s="151">
        <v>45630</v>
      </c>
      <c r="N10" s="151">
        <v>45631</v>
      </c>
      <c r="O10" s="151">
        <v>45632</v>
      </c>
      <c r="P10" s="151">
        <v>45633</v>
      </c>
      <c r="Q10" s="151">
        <v>45634</v>
      </c>
      <c r="R10" s="151">
        <v>45635</v>
      </c>
      <c r="S10" s="151">
        <v>45636</v>
      </c>
      <c r="T10" s="151">
        <v>45637</v>
      </c>
      <c r="U10" s="151">
        <v>45638</v>
      </c>
      <c r="V10" s="151">
        <v>45639</v>
      </c>
      <c r="W10" s="151">
        <v>45640</v>
      </c>
      <c r="X10" s="151">
        <v>45641</v>
      </c>
      <c r="Y10" s="151">
        <v>45642</v>
      </c>
      <c r="Z10" s="151">
        <v>45643</v>
      </c>
      <c r="AA10" s="151">
        <v>45644</v>
      </c>
      <c r="AB10" s="151">
        <v>45645</v>
      </c>
      <c r="AC10" s="151">
        <v>45646</v>
      </c>
      <c r="AD10" s="151">
        <v>45647</v>
      </c>
      <c r="AE10" s="151">
        <v>45648</v>
      </c>
      <c r="AF10" s="151">
        <v>45649</v>
      </c>
      <c r="AG10" s="151">
        <v>45650</v>
      </c>
      <c r="AH10" s="151">
        <v>45651</v>
      </c>
      <c r="AI10" s="151">
        <v>45652</v>
      </c>
      <c r="AJ10" s="151">
        <v>45653</v>
      </c>
      <c r="AK10" s="151">
        <v>45654</v>
      </c>
      <c r="AL10" s="151">
        <v>45655</v>
      </c>
      <c r="AM10" s="151">
        <v>45656</v>
      </c>
      <c r="AN10" s="151">
        <v>45657</v>
      </c>
    </row>
    <row r="11" spans="6:40" ht="30" customHeight="1" x14ac:dyDescent="0.25">
      <c r="F11" s="71"/>
      <c r="G11" s="23">
        <f>NETWORKDAYS.INTL(G9,G12,1)</f>
        <v>22</v>
      </c>
      <c r="H11" s="15">
        <v>12</v>
      </c>
      <c r="I11" s="13">
        <f>IF(J11="","",J11)</f>
        <v>45627</v>
      </c>
      <c r="J11" s="16" cm="1">
        <f t="array" ref="J11:AN11">_xlfn.SEQUENCE(1,DAY(EOMONTH(DATE($H$10,$H$11,1),0)),DATE($H$10,$H$11,1),1)</f>
        <v>45627</v>
      </c>
      <c r="K11" s="16">
        <v>45628</v>
      </c>
      <c r="L11" s="16">
        <v>45629</v>
      </c>
      <c r="M11" s="16">
        <v>45630</v>
      </c>
      <c r="N11" s="16">
        <v>45631</v>
      </c>
      <c r="O11" s="16">
        <v>45632</v>
      </c>
      <c r="P11" s="16">
        <v>45633</v>
      </c>
      <c r="Q11" s="16">
        <v>45634</v>
      </c>
      <c r="R11" s="16">
        <v>45635</v>
      </c>
      <c r="S11" s="16">
        <v>45636</v>
      </c>
      <c r="T11" s="16">
        <v>45637</v>
      </c>
      <c r="U11" s="16">
        <v>45638</v>
      </c>
      <c r="V11" s="16">
        <v>45639</v>
      </c>
      <c r="W11" s="16">
        <v>45640</v>
      </c>
      <c r="X11" s="16">
        <v>45641</v>
      </c>
      <c r="Y11" s="16">
        <v>45642</v>
      </c>
      <c r="Z11" s="16">
        <v>45643</v>
      </c>
      <c r="AA11" s="16">
        <v>45644</v>
      </c>
      <c r="AB11" s="16">
        <v>45645</v>
      </c>
      <c r="AC11" s="16">
        <v>45646</v>
      </c>
      <c r="AD11" s="16">
        <v>45647</v>
      </c>
      <c r="AE11" s="16">
        <v>45648</v>
      </c>
      <c r="AF11" s="16">
        <v>45649</v>
      </c>
      <c r="AG11" s="16">
        <v>45650</v>
      </c>
      <c r="AH11" s="16">
        <v>45651</v>
      </c>
      <c r="AI11" s="16">
        <v>45652</v>
      </c>
      <c r="AJ11" s="16">
        <v>45653</v>
      </c>
      <c r="AK11" s="16">
        <v>45654</v>
      </c>
      <c r="AL11" s="16">
        <v>45655</v>
      </c>
      <c r="AM11" s="16">
        <v>45656</v>
      </c>
      <c r="AN11" s="16">
        <v>45657</v>
      </c>
    </row>
    <row r="12" spans="6:40" x14ac:dyDescent="0.25">
      <c r="F12" s="71"/>
      <c r="G12" s="64">
        <f>(EOMONTH(DATE(H10,H11,1),0))</f>
        <v>45657</v>
      </c>
      <c r="H12" s="14" t="s">
        <v>14</v>
      </c>
      <c r="I12" s="61" t="s">
        <v>16</v>
      </c>
      <c r="J12" s="22" t="str">
        <f>IF(J11="","",IF(WEEKDAY(J11,1)=6,Regulierung!$F$12,IF(OR(WEEKDAY(J11,1)=7,(WEEKDAY(J11,1)=1)),"FREI",Regulierung!$F$8)))</f>
        <v>FREI</v>
      </c>
      <c r="K12" s="22">
        <f>IF(K11="","",IF(WEEKDAY(K11,1)=6,Regulierung!$F$12,IF(OR(WEEKDAY(K11,1)=7,(WEEKDAY(K11,1)=1)),"FREI",Regulierung!$F$8)))</f>
        <v>8.3333333333333329E-2</v>
      </c>
      <c r="L12" s="22">
        <f>IF(L11="","",IF(WEEKDAY(L11,1)=6,Regulierung!$F$12,IF(OR(WEEKDAY(L11,1)=7,(WEEKDAY(L11,1)=1)),"FREI",Regulierung!$F$8)))</f>
        <v>8.3333333333333329E-2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>
        <f>IF(O11="","",IF(WEEKDAY(O11,1)=6,Regulierung!$F$12,IF(OR(WEEKDAY(O11,1)=7,(WEEKDAY(O11,1)=1)),"FREI",Regulierung!$F$8)))</f>
        <v>8.3333333333333329E-2</v>
      </c>
      <c r="P12" s="22" t="str">
        <f>IF(P11="","",IF(WEEKDAY(P11,1)=6,Regulierung!$F$12,IF(OR(WEEKDAY(P11,1)=7,(WEEKDAY(P11,1)=1)),"FREI",Regulierung!$F$8)))</f>
        <v>FREI</v>
      </c>
      <c r="Q12" s="22" t="str">
        <f>IF(Q11="","",IF(WEEKDAY(Q11,1)=6,Regulierung!$F$12,IF(OR(WEEKDAY(Q11,1)=7,(WEEKDAY(Q11,1)=1)),"FREI",Regulierung!$F$8)))</f>
        <v>FREI</v>
      </c>
      <c r="R12" s="22">
        <f>IF(R11="","",IF(WEEKDAY(R11,1)=6,Regulierung!$F$12,IF(OR(WEEKDAY(R11,1)=7,(WEEKDAY(R11,1)=1)),"FREI",Regulierung!$F$8)))</f>
        <v>8.3333333333333329E-2</v>
      </c>
      <c r="S12" s="22">
        <f>IF(S11="","",IF(WEEKDAY(S11,1)=6,Regulierung!$F$12,IF(OR(WEEKDAY(S11,1)=7,(WEEKDAY(S11,1)=1)),"FREI",Regulierung!$F$8)))</f>
        <v>8.3333333333333329E-2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>
        <f>IF(V11="","",IF(WEEKDAY(V11,1)=6,Regulierung!$F$12,IF(OR(WEEKDAY(V11,1)=7,(WEEKDAY(V11,1)=1)),"FREI",Regulierung!$F$8)))</f>
        <v>8.3333333333333329E-2</v>
      </c>
      <c r="W12" s="22" t="str">
        <f>IF(W11="","",IF(WEEKDAY(W11,1)=6,Regulierung!$F$12,IF(OR(WEEKDAY(W11,1)=7,(WEEKDAY(W11,1)=1)),"FREI",Regulierung!$F$8)))</f>
        <v>FREI</v>
      </c>
      <c r="X12" s="22" t="str">
        <f>IF(X11="","",IF(WEEKDAY(X11,1)=6,Regulierung!$F$12,IF(OR(WEEKDAY(X11,1)=7,(WEEKDAY(X11,1)=1)),"FREI",Regulierung!$F$8)))</f>
        <v>FREI</v>
      </c>
      <c r="Y12" s="22">
        <f>IF(Y11="","",IF(WEEKDAY(Y11,1)=6,Regulierung!$F$12,IF(OR(WEEKDAY(Y11,1)=7,(WEEKDAY(Y11,1)=1)),"FREI",Regulierung!$F$8)))</f>
        <v>8.3333333333333329E-2</v>
      </c>
      <c r="Z12" s="22">
        <f>IF(Z11="","",IF(WEEKDAY(Z11,1)=6,Regulierung!$F$12,IF(OR(WEEKDAY(Z11,1)=7,(WEEKDAY(Z11,1)=1)),"FREI",Regulierung!$F$8)))</f>
        <v>8.3333333333333329E-2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>
        <f>IF(AC11="","",IF(WEEKDAY(AC11,1)=6,Regulierung!$F$12,IF(OR(WEEKDAY(AC11,1)=7,(WEEKDAY(AC11,1)=1)),"FREI",Regulierung!$F$8)))</f>
        <v>8.3333333333333329E-2</v>
      </c>
      <c r="AD12" s="22" t="str">
        <f>IF(AD11="","",IF(WEEKDAY(AD11,1)=6,Regulierung!$F$12,IF(OR(WEEKDAY(AD11,1)=7,(WEEKDAY(AD11,1)=1)),"FREI",Regulierung!$F$8)))</f>
        <v>FREI</v>
      </c>
      <c r="AE12" s="22" t="str">
        <f>IF(AE11="","",IF(WEEKDAY(AE11,1)=6,Regulierung!$F$12,IF(OR(WEEKDAY(AE11,1)=7,(WEEKDAY(AE11,1)=1)),"FREI",Regulierung!$F$8)))</f>
        <v>FREI</v>
      </c>
      <c r="AF12" s="22">
        <f>IF(AF11="","",IF(WEEKDAY(AF11,1)=6,Regulierung!$F$12,IF(OR(WEEKDAY(AF11,1)=7,(WEEKDAY(AF11,1)=1)),"FREI",Regulierung!$F$8)))</f>
        <v>8.3333333333333329E-2</v>
      </c>
      <c r="AG12" s="22">
        <f>IF(AG11="","",IF(WEEKDAY(AG11,1)=6,Regulierung!$F$12,IF(OR(WEEKDAY(AG11,1)=7,(WEEKDAY(AG11,1)=1)),"FREI",Regulierung!$F$8)))</f>
        <v>8.3333333333333329E-2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>
        <f>IF(AJ11="","",IF(WEEKDAY(AJ11,1)=6,Regulierung!$F$12,IF(OR(WEEKDAY(AJ11,1)=7,(WEEKDAY(AJ11,1)=1)),"FREI",Regulierung!$F$8)))</f>
        <v>8.3333333333333329E-2</v>
      </c>
      <c r="AK12" s="22" t="str">
        <f>IF(AK11="","",IF(WEEKDAY(AK11,1)=6,Regulierung!$F$12,IF(OR(WEEKDAY(AK11,1)=7,(WEEKDAY(AK11,1)=1)),"FREI",Regulierung!$F$8)))</f>
        <v>FREI</v>
      </c>
      <c r="AL12" s="22" t="str">
        <f>IF(AL11="","",IF(WEEKDAY(AL11,1)=6,Regulierung!$F$12,IF(OR(WEEKDAY(AL11,1)=7,(WEEKDAY(AL11,1)=1)),"FREI",Regulierung!$F$8)))</f>
        <v>FREI</v>
      </c>
      <c r="AM12" s="22">
        <f>IF(AM11="","",IF(WEEKDAY(AM11,1)=6,Regulierung!$F$12,IF(OR(WEEKDAY(AM11,1)=7,(WEEKDAY(AM11,1)=1)),"FREI",Regulierung!$F$8)))</f>
        <v>8.3333333333333329E-2</v>
      </c>
      <c r="AN12" s="22">
        <f>IF(AN11="","",IF(WEEKDAY(AN11,1)=6,Regulierung!$F$12,IF(OR(WEEKDAY(AN11,1)=7,(WEEKDAY(AN11,1)=1)),"FREI",Regulierung!$F$8)))</f>
        <v>8.3333333333333329E-2</v>
      </c>
    </row>
    <row r="13" spans="6:40" x14ac:dyDescent="0.25">
      <c r="F13" s="71"/>
      <c r="G13" s="65"/>
      <c r="H13" s="14" t="s">
        <v>15</v>
      </c>
      <c r="I13" s="61"/>
      <c r="J13" s="3" t="str">
        <f>IF(J12="","",IF(J12="FREI","-",J12*60*24))</f>
        <v>-</v>
      </c>
      <c r="K13" s="3">
        <f t="shared" ref="K13:AN13" si="1">IF(K12="","",IF(K12="FREI","-",K12*60*24))</f>
        <v>120</v>
      </c>
      <c r="L13" s="3">
        <f t="shared" si="1"/>
        <v>120</v>
      </c>
      <c r="M13" s="3">
        <f t="shared" si="1"/>
        <v>120</v>
      </c>
      <c r="N13" s="3">
        <f t="shared" si="1"/>
        <v>120</v>
      </c>
      <c r="O13" s="3">
        <f t="shared" si="1"/>
        <v>120</v>
      </c>
      <c r="P13" s="3" t="str">
        <f t="shared" si="1"/>
        <v>-</v>
      </c>
      <c r="Q13" s="3" t="str">
        <f t="shared" si="1"/>
        <v>-</v>
      </c>
      <c r="R13" s="3">
        <f t="shared" si="1"/>
        <v>120</v>
      </c>
      <c r="S13" s="3">
        <f t="shared" si="1"/>
        <v>120</v>
      </c>
      <c r="T13" s="3">
        <f t="shared" si="1"/>
        <v>120</v>
      </c>
      <c r="U13" s="3">
        <f t="shared" si="1"/>
        <v>120</v>
      </c>
      <c r="V13" s="3">
        <f t="shared" si="1"/>
        <v>120</v>
      </c>
      <c r="W13" s="3" t="str">
        <f t="shared" si="1"/>
        <v>-</v>
      </c>
      <c r="X13" s="3" t="str">
        <f t="shared" si="1"/>
        <v>-</v>
      </c>
      <c r="Y13" s="3">
        <f t="shared" si="1"/>
        <v>120</v>
      </c>
      <c r="Z13" s="3">
        <f t="shared" si="1"/>
        <v>120</v>
      </c>
      <c r="AA13" s="3">
        <f t="shared" si="1"/>
        <v>120</v>
      </c>
      <c r="AB13" s="3">
        <f t="shared" si="1"/>
        <v>120</v>
      </c>
      <c r="AC13" s="3">
        <f t="shared" si="1"/>
        <v>120</v>
      </c>
      <c r="AD13" s="3" t="str">
        <f t="shared" si="1"/>
        <v>-</v>
      </c>
      <c r="AE13" s="3" t="str">
        <f t="shared" si="1"/>
        <v>-</v>
      </c>
      <c r="AF13" s="3">
        <f t="shared" si="1"/>
        <v>120</v>
      </c>
      <c r="AG13" s="3">
        <f t="shared" si="1"/>
        <v>120</v>
      </c>
      <c r="AH13" s="3">
        <f t="shared" si="1"/>
        <v>120</v>
      </c>
      <c r="AI13" s="3">
        <f t="shared" si="1"/>
        <v>120</v>
      </c>
      <c r="AJ13" s="3">
        <f t="shared" si="1"/>
        <v>120</v>
      </c>
      <c r="AK13" s="3" t="str">
        <f t="shared" si="1"/>
        <v>-</v>
      </c>
      <c r="AL13" s="3" t="str">
        <f t="shared" si="1"/>
        <v>-</v>
      </c>
      <c r="AM13" s="3">
        <f t="shared" si="1"/>
        <v>120</v>
      </c>
      <c r="AN13" s="3">
        <f t="shared" si="1"/>
        <v>120</v>
      </c>
    </row>
    <row r="14" spans="6:40" x14ac:dyDescent="0.25">
      <c r="F14" s="24"/>
      <c r="G14" s="21"/>
      <c r="H14" s="62" t="s">
        <v>31</v>
      </c>
      <c r="I14" s="61"/>
      <c r="J14" s="12" t="str">
        <f>IF(J12="","",IF(J12="FREI","-",J13/60))</f>
        <v>-</v>
      </c>
      <c r="K14" s="12">
        <f t="shared" ref="K14:AN14" si="2">IF(K12="","",IF(K12="FREI","-",K13/60))</f>
        <v>2</v>
      </c>
      <c r="L14" s="12">
        <f t="shared" si="2"/>
        <v>2</v>
      </c>
      <c r="M14" s="12">
        <f t="shared" si="2"/>
        <v>2</v>
      </c>
      <c r="N14" s="12">
        <f t="shared" si="2"/>
        <v>2</v>
      </c>
      <c r="O14" s="12">
        <f t="shared" si="2"/>
        <v>2</v>
      </c>
      <c r="P14" s="12" t="str">
        <f t="shared" si="2"/>
        <v>-</v>
      </c>
      <c r="Q14" s="12" t="str">
        <f t="shared" si="2"/>
        <v>-</v>
      </c>
      <c r="R14" s="12">
        <f t="shared" si="2"/>
        <v>2</v>
      </c>
      <c r="S14" s="12">
        <f t="shared" si="2"/>
        <v>2</v>
      </c>
      <c r="T14" s="12">
        <f t="shared" si="2"/>
        <v>2</v>
      </c>
      <c r="U14" s="12">
        <f t="shared" si="2"/>
        <v>2</v>
      </c>
      <c r="V14" s="12">
        <f t="shared" si="2"/>
        <v>2</v>
      </c>
      <c r="W14" s="12" t="str">
        <f t="shared" si="2"/>
        <v>-</v>
      </c>
      <c r="X14" s="12" t="str">
        <f t="shared" si="2"/>
        <v>-</v>
      </c>
      <c r="Y14" s="12">
        <f t="shared" si="2"/>
        <v>2</v>
      </c>
      <c r="Z14" s="12">
        <f t="shared" si="2"/>
        <v>2</v>
      </c>
      <c r="AA14" s="12">
        <f t="shared" si="2"/>
        <v>2</v>
      </c>
      <c r="AB14" s="12">
        <f t="shared" si="2"/>
        <v>2</v>
      </c>
      <c r="AC14" s="12">
        <f t="shared" si="2"/>
        <v>2</v>
      </c>
      <c r="AD14" s="12" t="str">
        <f t="shared" si="2"/>
        <v>-</v>
      </c>
      <c r="AE14" s="12" t="str">
        <f t="shared" si="2"/>
        <v>-</v>
      </c>
      <c r="AF14" s="12">
        <f t="shared" si="2"/>
        <v>2</v>
      </c>
      <c r="AG14" s="12">
        <f t="shared" si="2"/>
        <v>2</v>
      </c>
      <c r="AH14" s="12">
        <f t="shared" si="2"/>
        <v>2</v>
      </c>
      <c r="AI14" s="12">
        <f t="shared" si="2"/>
        <v>2</v>
      </c>
      <c r="AJ14" s="12">
        <f t="shared" si="2"/>
        <v>2</v>
      </c>
      <c r="AK14" s="12" t="str">
        <f t="shared" si="2"/>
        <v>-</v>
      </c>
      <c r="AL14" s="12" t="str">
        <f t="shared" si="2"/>
        <v>-</v>
      </c>
      <c r="AM14" s="12">
        <f t="shared" si="2"/>
        <v>2</v>
      </c>
      <c r="AN14" s="12">
        <f t="shared" si="2"/>
        <v>2</v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48</v>
      </c>
      <c r="K32" s="82">
        <f t="shared" ref="K32:AN32" si="8">_xlfn.ISOWEEKNUM(K11)</f>
        <v>49</v>
      </c>
      <c r="L32" s="82">
        <f t="shared" si="8"/>
        <v>49</v>
      </c>
      <c r="M32" s="82">
        <f t="shared" si="8"/>
        <v>49</v>
      </c>
      <c r="N32" s="82">
        <f t="shared" si="8"/>
        <v>49</v>
      </c>
      <c r="O32" s="82">
        <f t="shared" si="8"/>
        <v>49</v>
      </c>
      <c r="P32" s="82">
        <f t="shared" si="8"/>
        <v>49</v>
      </c>
      <c r="Q32" s="82">
        <f t="shared" si="8"/>
        <v>49</v>
      </c>
      <c r="R32" s="82">
        <f t="shared" si="8"/>
        <v>50</v>
      </c>
      <c r="S32" s="82">
        <f t="shared" si="8"/>
        <v>50</v>
      </c>
      <c r="T32" s="82">
        <f t="shared" si="8"/>
        <v>50</v>
      </c>
      <c r="U32" s="82">
        <f t="shared" si="8"/>
        <v>50</v>
      </c>
      <c r="V32" s="82">
        <f t="shared" si="8"/>
        <v>50</v>
      </c>
      <c r="W32" s="82">
        <f t="shared" si="8"/>
        <v>50</v>
      </c>
      <c r="X32" s="82">
        <f t="shared" si="8"/>
        <v>50</v>
      </c>
      <c r="Y32" s="82">
        <f t="shared" si="8"/>
        <v>51</v>
      </c>
      <c r="Z32" s="82">
        <f t="shared" si="8"/>
        <v>51</v>
      </c>
      <c r="AA32" s="82">
        <f t="shared" si="8"/>
        <v>51</v>
      </c>
      <c r="AB32" s="82">
        <f t="shared" si="8"/>
        <v>51</v>
      </c>
      <c r="AC32" s="82">
        <f t="shared" si="8"/>
        <v>51</v>
      </c>
      <c r="AD32" s="82">
        <f t="shared" si="8"/>
        <v>51</v>
      </c>
      <c r="AE32" s="82">
        <f t="shared" si="8"/>
        <v>51</v>
      </c>
      <c r="AF32" s="82">
        <f t="shared" si="8"/>
        <v>52</v>
      </c>
      <c r="AG32" s="82">
        <f t="shared" si="8"/>
        <v>52</v>
      </c>
      <c r="AH32" s="82">
        <f t="shared" si="8"/>
        <v>52</v>
      </c>
      <c r="AI32" s="82">
        <f t="shared" si="8"/>
        <v>52</v>
      </c>
      <c r="AJ32" s="82">
        <f t="shared" si="8"/>
        <v>52</v>
      </c>
      <c r="AK32" s="82">
        <f t="shared" si="8"/>
        <v>52</v>
      </c>
      <c r="AL32" s="82">
        <f t="shared" si="8"/>
        <v>52</v>
      </c>
      <c r="AM32" s="82">
        <f t="shared" si="8"/>
        <v>1</v>
      </c>
      <c r="AN32" s="82">
        <f t="shared" si="8"/>
        <v>1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O45">TRANSPOSE(_xlfn.UNIQUE(TRANSPOSE(J5:AN5)))</f>
        <v>48</v>
      </c>
      <c r="K45" s="81">
        <v>49</v>
      </c>
      <c r="L45" s="81">
        <v>50</v>
      </c>
      <c r="M45" s="81">
        <v>51</v>
      </c>
      <c r="N45" s="81">
        <v>52</v>
      </c>
      <c r="O45" s="81">
        <v>1</v>
      </c>
    </row>
    <row r="46" spans="6:41" x14ac:dyDescent="0.25">
      <c r="H46" s="80" t="s">
        <v>41</v>
      </c>
      <c r="I46" s="80"/>
      <c r="J46" s="183">
        <f t="shared" ref="J46" si="16">SUMIF($J$5:$AN$5,J$45,J33:AN33)</f>
        <v>4.1666666666666685E-2</v>
      </c>
      <c r="K46" s="183">
        <f t="shared" ref="K46" si="17">SUMIF($J$5:$AN$5,K$45,K33:AO33)</f>
        <v>2.0833333333333315E-2</v>
      </c>
      <c r="L46" s="183">
        <f t="shared" ref="L46" si="18">SUMIF($J$5:$AN$5,L$45,L33:AP33)</f>
        <v>0.55208333333333326</v>
      </c>
      <c r="M46" s="183">
        <f t="shared" ref="M46" si="19">SUMIF($J$5:$AN$5,M$45,M33:AQ33)</f>
        <v>9.375E-2</v>
      </c>
      <c r="N46" s="183">
        <f t="shared" ref="N46" si="20">SUMIF($J$5:$AN$5,N$45,N33:AR33)</f>
        <v>0.14583333333333331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21">J46*60*24</f>
        <v>60.000000000000021</v>
      </c>
      <c r="K47" s="184">
        <f t="shared" si="21"/>
        <v>29.999999999999972</v>
      </c>
      <c r="L47" s="184">
        <f>L46*60*24</f>
        <v>794.99999999999977</v>
      </c>
      <c r="M47" s="184">
        <f t="shared" ref="M47" si="22">M46*60*24</f>
        <v>135</v>
      </c>
      <c r="N47" s="184">
        <f t="shared" ref="N47" si="23">N46*60*24</f>
        <v>209.99999999999994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32:I32"/>
    <mergeCell ref="H47:I47"/>
    <mergeCell ref="H29:I29"/>
    <mergeCell ref="G22:G23"/>
    <mergeCell ref="G25:G26"/>
    <mergeCell ref="H33:I33"/>
    <mergeCell ref="F35:F43"/>
    <mergeCell ref="F33:G34"/>
    <mergeCell ref="H43:I43"/>
    <mergeCell ref="H41:I41"/>
    <mergeCell ref="H39:I39"/>
    <mergeCell ref="H37:I37"/>
    <mergeCell ref="H35:I35"/>
    <mergeCell ref="H20:I20"/>
    <mergeCell ref="G19:G20"/>
    <mergeCell ref="F16:F29"/>
    <mergeCell ref="H7:I7"/>
    <mergeCell ref="H6:I6"/>
    <mergeCell ref="F9:F13"/>
    <mergeCell ref="G16:G17"/>
    <mergeCell ref="H16:I16"/>
    <mergeCell ref="H17:I17"/>
    <mergeCell ref="H19:I19"/>
    <mergeCell ref="H22:I22"/>
    <mergeCell ref="H23:I23"/>
    <mergeCell ref="H25:I25"/>
    <mergeCell ref="H26:I26"/>
    <mergeCell ref="G28:G29"/>
    <mergeCell ref="H28:I28"/>
    <mergeCell ref="H5:I5"/>
    <mergeCell ref="F5:F7"/>
    <mergeCell ref="G5:G7"/>
    <mergeCell ref="I12:I13"/>
    <mergeCell ref="H14:I14"/>
    <mergeCell ref="G9:G10"/>
    <mergeCell ref="G12:G13"/>
    <mergeCell ref="H8:I8"/>
  </mergeCells>
  <conditionalFormatting sqref="J5:AN5 J10:AN14 J16:AN17 J19:AN20 J22:AN23 J25:AN26 J28:AN29 J35:AN35 J37:AN37 J39:AN39 J41:AN41 J43:AN43 J32:AN33">
    <cfRule type="expression" dxfId="5" priority="1">
      <formula>IF(ISNA(VLOOKUP(J$11,Feiertage,1,FALSE)),"",VLOOKUP(J$11,Feiertage,1,FALSE))</formula>
    </cfRule>
    <cfRule type="expression" dxfId="4" priority="3">
      <formula>AND(J$11&lt;&gt;"",WEEKDAY(J$11,2)=7)</formula>
    </cfRule>
    <cfRule type="expression" dxfId="3" priority="4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94856-D010-4A2B-B6ED-8F16631AD1D5}">
  <dimension ref="A1:P47"/>
  <sheetViews>
    <sheetView tabSelected="1" workbookViewId="0">
      <selection activeCell="D1" sqref="D1:F1"/>
    </sheetView>
  </sheetViews>
  <sheetFormatPr baseColWidth="10" defaultRowHeight="15" x14ac:dyDescent="0.25"/>
  <cols>
    <col min="1" max="1" width="6.7109375" customWidth="1"/>
    <col min="2" max="2" width="8.28515625" style="2" customWidth="1"/>
    <col min="3" max="3" width="2.85546875" style="2" customWidth="1"/>
    <col min="4" max="5" width="5.7109375" style="2" customWidth="1"/>
    <col min="6" max="6" width="9.28515625" customWidth="1"/>
    <col min="7" max="7" width="10.7109375" customWidth="1"/>
    <col min="8" max="8" width="12.7109375" customWidth="1"/>
    <col min="9" max="9" width="29.85546875" customWidth="1"/>
    <col min="10" max="40" width="4.7109375" customWidth="1"/>
  </cols>
  <sheetData>
    <row r="1" spans="1:16" x14ac:dyDescent="0.25">
      <c r="A1" s="155" t="s">
        <v>141</v>
      </c>
      <c r="B1" s="155"/>
      <c r="C1" s="159"/>
      <c r="D1" s="161"/>
      <c r="E1" s="161"/>
      <c r="F1" s="162"/>
      <c r="G1" s="179">
        <f>E7</f>
        <v>45627</v>
      </c>
      <c r="H1" s="160" t="s">
        <v>7</v>
      </c>
      <c r="I1" s="163">
        <f>current_year</f>
        <v>2024</v>
      </c>
    </row>
    <row r="2" spans="1:16" x14ac:dyDescent="0.25">
      <c r="A2" s="154"/>
      <c r="B2" s="154"/>
      <c r="C2" s="1"/>
    </row>
    <row r="3" spans="1:16" ht="15" customHeight="1" x14ac:dyDescent="0.25">
      <c r="A3" s="168" t="s">
        <v>150</v>
      </c>
      <c r="B3" s="164">
        <v>10</v>
      </c>
      <c r="C3" s="164"/>
      <c r="D3" s="156" t="s">
        <v>142</v>
      </c>
      <c r="E3" s="156"/>
      <c r="F3" s="156"/>
      <c r="G3" s="156"/>
      <c r="H3" s="156"/>
      <c r="I3" s="156"/>
    </row>
    <row r="4" spans="1:16" ht="15" customHeight="1" x14ac:dyDescent="0.25">
      <c r="A4" s="168" t="s">
        <v>143</v>
      </c>
      <c r="B4" s="2" t="s">
        <v>144</v>
      </c>
      <c r="D4" s="156"/>
      <c r="E4" s="156"/>
      <c r="F4" s="156"/>
      <c r="G4" s="156"/>
      <c r="H4" s="156"/>
      <c r="I4" s="156"/>
    </row>
    <row r="6" spans="1:16" x14ac:dyDescent="0.25">
      <c r="C6" s="167" t="s">
        <v>152</v>
      </c>
      <c r="D6" s="167" t="s">
        <v>145</v>
      </c>
      <c r="E6" s="167" t="s">
        <v>146</v>
      </c>
      <c r="F6" s="167" t="s">
        <v>147</v>
      </c>
      <c r="G6" s="166" t="s">
        <v>148</v>
      </c>
      <c r="H6" s="174" t="s">
        <v>149</v>
      </c>
      <c r="I6" s="175"/>
    </row>
    <row r="7" spans="1:16" x14ac:dyDescent="0.25">
      <c r="A7" s="169">
        <f>current_year</f>
        <v>2024</v>
      </c>
      <c r="B7" s="2" t="s">
        <v>7</v>
      </c>
      <c r="C7" s="2" t="str">
        <f>IF(WEEKDAY(E7,2)=1,_xlfn.ISOWEEKNUM(E7),"")</f>
        <v/>
      </c>
      <c r="D7" s="157" cm="1">
        <f t="array" ref="D7:D37">_xlfn.SEQUENCE(DAY(EOMONTH(DATE($A$7,$A$8,1),0)),1,DATE($A$7,$A$8,1),1)</f>
        <v>45627</v>
      </c>
      <c r="E7" s="158" cm="1">
        <f t="array" ref="E7:E37">_xlfn.SEQUENCE(DAY(EOMONTH(DATE($A$7,$A$8,1),0)),1,DATE($A$7,$A$8,1),1)</f>
        <v>45627</v>
      </c>
      <c r="F7" s="165" t="str">
        <f>IF(E7="","",IF(WEEKDAY(E7,1)=6,Regulierung!$F$12,IF(OR(WEEKDAY(E7,1)=7,(WEEKDAY(E7,1)=1)),"FREI",Regulierung!$F$8)))</f>
        <v>FREI</v>
      </c>
      <c r="G7" s="180">
        <f>'M12'!J$33</f>
        <v>4.1666666666666685E-2</v>
      </c>
      <c r="H7" s="176"/>
      <c r="I7" s="177"/>
    </row>
    <row r="8" spans="1:16" x14ac:dyDescent="0.25">
      <c r="A8" s="169">
        <f>'M12'!H11</f>
        <v>12</v>
      </c>
      <c r="B8" s="2" t="s">
        <v>13</v>
      </c>
      <c r="C8" s="2">
        <f t="shared" ref="C8:C37" si="0">IF(WEEKDAY(E8,2)=1,_xlfn.ISOWEEKNUM(E8),"")</f>
        <v>49</v>
      </c>
      <c r="D8" s="157">
        <v>45628</v>
      </c>
      <c r="E8" s="158">
        <v>45628</v>
      </c>
      <c r="F8" s="165">
        <f>IF(E8="","",IF(WEEKDAY(E8,1)=6,Regulierung!$F$12,IF(OR(WEEKDAY(E8,1)=7,(WEEKDAY(E8,1)=1)),"FREI",Regulierung!$F$8)))</f>
        <v>8.3333333333333329E-2</v>
      </c>
      <c r="G8" s="180">
        <f>'M12'!K$33</f>
        <v>6.2500000000000056E-2</v>
      </c>
      <c r="H8" s="176"/>
      <c r="I8" s="177"/>
    </row>
    <row r="9" spans="1:16" x14ac:dyDescent="0.25">
      <c r="C9" s="2" t="str">
        <f t="shared" si="0"/>
        <v/>
      </c>
      <c r="D9" s="157">
        <v>45629</v>
      </c>
      <c r="E9" s="158">
        <v>45629</v>
      </c>
      <c r="F9" s="165">
        <f>IF(E9="","",IF(WEEKDAY(E9,1)=6,Regulierung!$F$12,IF(OR(WEEKDAY(E9,1)=7,(WEEKDAY(E9,1)=1)),"FREI",Regulierung!$F$8)))</f>
        <v>8.3333333333333329E-2</v>
      </c>
      <c r="G9" s="180">
        <f>'M12'!L$33</f>
        <v>2.0833333333333315E-2</v>
      </c>
      <c r="H9" s="176"/>
      <c r="I9" s="177"/>
      <c r="P9" t="str">
        <f>IF(WEEKDAY(E7,2)=1,_xlfn.ISOWEEKNUM(E7),"")</f>
        <v/>
      </c>
    </row>
    <row r="10" spans="1:16" x14ac:dyDescent="0.25">
      <c r="C10" s="2" t="str">
        <f t="shared" si="0"/>
        <v/>
      </c>
      <c r="D10" s="157">
        <v>45630</v>
      </c>
      <c r="E10" s="158">
        <v>45630</v>
      </c>
      <c r="F10" s="165">
        <f>IF(E10="","",IF(WEEKDAY(E10,1)=6,Regulierung!$F$12,IF(OR(WEEKDAY(E10,1)=7,(WEEKDAY(E10,1)=1)),"FREI",Regulierung!$F$8)))</f>
        <v>8.3333333333333329E-2</v>
      </c>
      <c r="G10" s="180" t="str">
        <f>'M12'!M$33</f>
        <v/>
      </c>
      <c r="H10" s="176"/>
      <c r="I10" s="177"/>
      <c r="P10">
        <f t="shared" ref="P10:P17" si="1">IF(WEEKDAY(E8,2)=1,_xlfn.ISOWEEKNUM(E8),"")</f>
        <v>49</v>
      </c>
    </row>
    <row r="11" spans="1:16" x14ac:dyDescent="0.25">
      <c r="C11" s="2" t="str">
        <f t="shared" si="0"/>
        <v/>
      </c>
      <c r="D11" s="157">
        <v>45631</v>
      </c>
      <c r="E11" s="158">
        <v>45631</v>
      </c>
      <c r="F11" s="165">
        <f>IF(E11="","",IF(WEEKDAY(E11,1)=6,Regulierung!$F$12,IF(OR(WEEKDAY(E11,1)=7,(WEEKDAY(E11,1)=1)),"FREI",Regulierung!$F$8)))</f>
        <v>8.3333333333333329E-2</v>
      </c>
      <c r="G11" s="180" t="str">
        <f>'M12'!N$33</f>
        <v/>
      </c>
      <c r="H11" s="176"/>
      <c r="I11" s="177"/>
      <c r="P11" t="str">
        <f t="shared" si="1"/>
        <v/>
      </c>
    </row>
    <row r="12" spans="1:16" x14ac:dyDescent="0.25">
      <c r="C12" s="2" t="str">
        <f t="shared" si="0"/>
        <v/>
      </c>
      <c r="D12" s="157">
        <v>45632</v>
      </c>
      <c r="E12" s="158">
        <v>45632</v>
      </c>
      <c r="F12" s="165">
        <f>IF(E12="","",IF(WEEKDAY(E12,1)=6,Regulierung!$F$12,IF(OR(WEEKDAY(E12,1)=7,(WEEKDAY(E12,1)=1)),"FREI",Regulierung!$F$8)))</f>
        <v>8.3333333333333329E-2</v>
      </c>
      <c r="G12" s="180" t="str">
        <f>'M12'!O$33</f>
        <v/>
      </c>
      <c r="H12" s="176"/>
      <c r="I12" s="177"/>
      <c r="P12" t="str">
        <f t="shared" si="1"/>
        <v/>
      </c>
    </row>
    <row r="13" spans="1:16" x14ac:dyDescent="0.25">
      <c r="C13" s="2" t="str">
        <f t="shared" si="0"/>
        <v/>
      </c>
      <c r="D13" s="157">
        <v>45633</v>
      </c>
      <c r="E13" s="158">
        <v>45633</v>
      </c>
      <c r="F13" s="165" t="str">
        <f>IF(E13="","",IF(WEEKDAY(E13,1)=6,Regulierung!$F$12,IF(OR(WEEKDAY(E13,1)=7,(WEEKDAY(E13,1)=1)),"FREI",Regulierung!$F$8)))</f>
        <v>FREI</v>
      </c>
      <c r="G13" s="180" t="str">
        <f>'M12'!P$33</f>
        <v/>
      </c>
      <c r="H13" s="176"/>
      <c r="I13" s="177"/>
      <c r="P13" t="str">
        <f t="shared" si="1"/>
        <v/>
      </c>
    </row>
    <row r="14" spans="1:16" x14ac:dyDescent="0.25">
      <c r="C14" s="2" t="str">
        <f t="shared" si="0"/>
        <v/>
      </c>
      <c r="D14" s="157">
        <v>45634</v>
      </c>
      <c r="E14" s="158">
        <v>45634</v>
      </c>
      <c r="F14" s="165" t="str">
        <f>IF(E14="","",IF(WEEKDAY(E14,1)=6,Regulierung!$F$12,IF(OR(WEEKDAY(E14,1)=7,(WEEKDAY(E14,1)=1)),"FREI",Regulierung!$F$8)))</f>
        <v>FREI</v>
      </c>
      <c r="G14" s="180" t="str">
        <f>'M12'!Q$33</f>
        <v/>
      </c>
      <c r="H14" s="176"/>
      <c r="I14" s="177"/>
      <c r="P14" t="str">
        <f t="shared" si="1"/>
        <v/>
      </c>
    </row>
    <row r="15" spans="1:16" x14ac:dyDescent="0.25">
      <c r="C15" s="2">
        <f t="shared" si="0"/>
        <v>50</v>
      </c>
      <c r="D15" s="157">
        <v>45635</v>
      </c>
      <c r="E15" s="158">
        <v>45635</v>
      </c>
      <c r="F15" s="165">
        <f>IF(E15="","",IF(WEEKDAY(E15,1)=6,Regulierung!$F$12,IF(OR(WEEKDAY(E15,1)=7,(WEEKDAY(E15,1)=1)),"FREI",Regulierung!$F$8)))</f>
        <v>8.3333333333333329E-2</v>
      </c>
      <c r="G15" s="180" t="str">
        <f>'M12'!R$33</f>
        <v/>
      </c>
      <c r="H15" s="176"/>
      <c r="I15" s="177"/>
      <c r="P15" t="str">
        <f t="shared" si="1"/>
        <v/>
      </c>
    </row>
    <row r="16" spans="1:16" x14ac:dyDescent="0.25">
      <c r="C16" s="2" t="str">
        <f t="shared" si="0"/>
        <v/>
      </c>
      <c r="D16" s="157">
        <v>45636</v>
      </c>
      <c r="E16" s="158">
        <v>45636</v>
      </c>
      <c r="F16" s="165">
        <f>IF(E16="","",IF(WEEKDAY(E16,1)=6,Regulierung!$F$12,IF(OR(WEEKDAY(E16,1)=7,(WEEKDAY(E16,1)=1)),"FREI",Regulierung!$F$8)))</f>
        <v>8.3333333333333329E-2</v>
      </c>
      <c r="G16" s="180">
        <f>'M12'!S$33</f>
        <v>8.333333333333337E-2</v>
      </c>
      <c r="H16" s="176"/>
      <c r="I16" s="177"/>
      <c r="P16" t="str">
        <f t="shared" si="1"/>
        <v/>
      </c>
    </row>
    <row r="17" spans="3:16" x14ac:dyDescent="0.25">
      <c r="C17" s="2" t="str">
        <f t="shared" si="0"/>
        <v/>
      </c>
      <c r="D17" s="157">
        <v>45637</v>
      </c>
      <c r="E17" s="158">
        <v>45637</v>
      </c>
      <c r="F17" s="165">
        <f>IF(E17="","",IF(WEEKDAY(E17,1)=6,Regulierung!$F$12,IF(OR(WEEKDAY(E17,1)=7,(WEEKDAY(E17,1)=1)),"FREI",Regulierung!$F$8)))</f>
        <v>8.3333333333333329E-2</v>
      </c>
      <c r="G17" s="180">
        <f>'M12'!T$33</f>
        <v>0.16666666666666674</v>
      </c>
      <c r="H17" s="176"/>
      <c r="I17" s="177"/>
      <c r="P17">
        <f t="shared" si="1"/>
        <v>50</v>
      </c>
    </row>
    <row r="18" spans="3:16" x14ac:dyDescent="0.25">
      <c r="C18" s="2" t="str">
        <f t="shared" si="0"/>
        <v/>
      </c>
      <c r="D18" s="157">
        <v>45638</v>
      </c>
      <c r="E18" s="158">
        <v>45638</v>
      </c>
      <c r="F18" s="165">
        <f>IF(E18="","",IF(WEEKDAY(E18,1)=6,Regulierung!$F$12,IF(OR(WEEKDAY(E18,1)=7,(WEEKDAY(E18,1)=1)),"FREI",Regulierung!$F$8)))</f>
        <v>8.3333333333333329E-2</v>
      </c>
      <c r="G18" s="180">
        <f>'M12'!U$33</f>
        <v>0.14583333333333337</v>
      </c>
      <c r="H18" s="176"/>
      <c r="I18" s="177"/>
    </row>
    <row r="19" spans="3:16" x14ac:dyDescent="0.25">
      <c r="C19" s="2" t="str">
        <f t="shared" si="0"/>
        <v/>
      </c>
      <c r="D19" s="157">
        <v>45639</v>
      </c>
      <c r="E19" s="158">
        <v>45639</v>
      </c>
      <c r="F19" s="165">
        <f>IF(E19="","",IF(WEEKDAY(E19,1)=6,Regulierung!$F$12,IF(OR(WEEKDAY(E19,1)=7,(WEEKDAY(E19,1)=1)),"FREI",Regulierung!$F$8)))</f>
        <v>8.3333333333333329E-2</v>
      </c>
      <c r="G19" s="180">
        <f>'M12'!V$33</f>
        <v>0.18749999999999983</v>
      </c>
      <c r="H19" s="176"/>
      <c r="I19" s="177"/>
    </row>
    <row r="20" spans="3:16" x14ac:dyDescent="0.25">
      <c r="C20" s="2" t="str">
        <f t="shared" si="0"/>
        <v/>
      </c>
      <c r="D20" s="157">
        <v>45640</v>
      </c>
      <c r="E20" s="158">
        <v>45640</v>
      </c>
      <c r="F20" s="165" t="str">
        <f>IF(E20="","",IF(WEEKDAY(E20,1)=6,Regulierung!$F$12,IF(OR(WEEKDAY(E20,1)=7,(WEEKDAY(E20,1)=1)),"FREI",Regulierung!$F$8)))</f>
        <v>FREI</v>
      </c>
      <c r="G20" s="180" t="str">
        <f>'M12'!W$33</f>
        <v/>
      </c>
      <c r="H20" s="176"/>
      <c r="I20" s="177"/>
    </row>
    <row r="21" spans="3:16" x14ac:dyDescent="0.25">
      <c r="C21" s="2" t="str">
        <f t="shared" si="0"/>
        <v/>
      </c>
      <c r="D21" s="157">
        <v>45641</v>
      </c>
      <c r="E21" s="158">
        <v>45641</v>
      </c>
      <c r="F21" s="165" t="str">
        <f>IF(E21="","",IF(WEEKDAY(E21,1)=6,Regulierung!$F$12,IF(OR(WEEKDAY(E21,1)=7,(WEEKDAY(E21,1)=1)),"FREI",Regulierung!$F$8)))</f>
        <v>FREI</v>
      </c>
      <c r="G21" s="180" t="str">
        <f>'M12'!X$33</f>
        <v/>
      </c>
      <c r="H21" s="176"/>
      <c r="I21" s="177"/>
    </row>
    <row r="22" spans="3:16" x14ac:dyDescent="0.25">
      <c r="C22" s="2">
        <f t="shared" si="0"/>
        <v>51</v>
      </c>
      <c r="D22" s="157">
        <v>45642</v>
      </c>
      <c r="E22" s="158">
        <v>45642</v>
      </c>
      <c r="F22" s="165">
        <f>IF(E22="","",IF(WEEKDAY(E22,1)=6,Regulierung!$F$12,IF(OR(WEEKDAY(E22,1)=7,(WEEKDAY(E22,1)=1)),"FREI",Regulierung!$F$8)))</f>
        <v>8.3333333333333329E-2</v>
      </c>
      <c r="G22" s="180" t="str">
        <f>'M12'!Y$33</f>
        <v/>
      </c>
      <c r="H22" s="176"/>
      <c r="I22" s="177"/>
    </row>
    <row r="23" spans="3:16" x14ac:dyDescent="0.25">
      <c r="C23" s="2" t="str">
        <f t="shared" si="0"/>
        <v/>
      </c>
      <c r="D23" s="157">
        <v>45643</v>
      </c>
      <c r="E23" s="158">
        <v>45643</v>
      </c>
      <c r="F23" s="165">
        <f>IF(E23="","",IF(WEEKDAY(E23,1)=6,Regulierung!$F$12,IF(OR(WEEKDAY(E23,1)=7,(WEEKDAY(E23,1)=1)),"FREI",Regulierung!$F$8)))</f>
        <v>8.3333333333333329E-2</v>
      </c>
      <c r="G23" s="180">
        <f>'M12'!Z$33</f>
        <v>5.2083333333333315E-2</v>
      </c>
      <c r="H23" s="176"/>
      <c r="I23" s="177"/>
    </row>
    <row r="24" spans="3:16" x14ac:dyDescent="0.25">
      <c r="C24" s="2" t="str">
        <f t="shared" si="0"/>
        <v/>
      </c>
      <c r="D24" s="157">
        <v>45644</v>
      </c>
      <c r="E24" s="158">
        <v>45644</v>
      </c>
      <c r="F24" s="165">
        <f>IF(E24="","",IF(WEEKDAY(E24,1)=6,Regulierung!$F$12,IF(OR(WEEKDAY(E24,1)=7,(WEEKDAY(E24,1)=1)),"FREI",Regulierung!$F$8)))</f>
        <v>8.3333333333333329E-2</v>
      </c>
      <c r="G24" s="180" t="str">
        <f>'M12'!AA$33</f>
        <v/>
      </c>
      <c r="H24" s="176"/>
      <c r="I24" s="177"/>
    </row>
    <row r="25" spans="3:16" x14ac:dyDescent="0.25">
      <c r="C25" s="2" t="str">
        <f t="shared" si="0"/>
        <v/>
      </c>
      <c r="D25" s="157">
        <v>45645</v>
      </c>
      <c r="E25" s="158">
        <v>45645</v>
      </c>
      <c r="F25" s="165">
        <f>IF(E25="","",IF(WEEKDAY(E25,1)=6,Regulierung!$F$12,IF(OR(WEEKDAY(E25,1)=7,(WEEKDAY(E25,1)=1)),"FREI",Regulierung!$F$8)))</f>
        <v>8.3333333333333329E-2</v>
      </c>
      <c r="G25" s="180" t="str">
        <f>'M12'!AB$33</f>
        <v/>
      </c>
      <c r="H25" s="176"/>
      <c r="I25" s="177"/>
    </row>
    <row r="26" spans="3:16" x14ac:dyDescent="0.25">
      <c r="C26" s="2" t="str">
        <f t="shared" si="0"/>
        <v/>
      </c>
      <c r="D26" s="157">
        <v>45646</v>
      </c>
      <c r="E26" s="158">
        <v>45646</v>
      </c>
      <c r="F26" s="165">
        <f>IF(E26="","",IF(WEEKDAY(E26,1)=6,Regulierung!$F$12,IF(OR(WEEKDAY(E26,1)=7,(WEEKDAY(E26,1)=1)),"FREI",Regulierung!$F$8)))</f>
        <v>8.3333333333333329E-2</v>
      </c>
      <c r="G26" s="180" t="str">
        <f>'M12'!AC$33</f>
        <v/>
      </c>
      <c r="H26" s="176"/>
      <c r="I26" s="177"/>
    </row>
    <row r="27" spans="3:16" x14ac:dyDescent="0.25">
      <c r="C27" s="2" t="str">
        <f t="shared" si="0"/>
        <v/>
      </c>
      <c r="D27" s="157">
        <v>45647</v>
      </c>
      <c r="E27" s="158">
        <v>45647</v>
      </c>
      <c r="F27" s="165" t="str">
        <f>IF(E27="","",IF(WEEKDAY(E27,1)=6,Regulierung!$F$12,IF(OR(WEEKDAY(E27,1)=7,(WEEKDAY(E27,1)=1)),"FREI",Regulierung!$F$8)))</f>
        <v>FREI</v>
      </c>
      <c r="G27" s="180" t="str">
        <f>'M12'!AD$33</f>
        <v/>
      </c>
      <c r="H27" s="176"/>
      <c r="I27" s="177"/>
    </row>
    <row r="28" spans="3:16" x14ac:dyDescent="0.25">
      <c r="C28" s="2" t="str">
        <f t="shared" si="0"/>
        <v/>
      </c>
      <c r="D28" s="157">
        <v>45648</v>
      </c>
      <c r="E28" s="158">
        <v>45648</v>
      </c>
      <c r="F28" s="165" t="str">
        <f>IF(E28="","",IF(WEEKDAY(E28,1)=6,Regulierung!$F$12,IF(OR(WEEKDAY(E28,1)=7,(WEEKDAY(E28,1)=1)),"FREI",Regulierung!$F$8)))</f>
        <v>FREI</v>
      </c>
      <c r="G28" s="180" t="str">
        <f>'M12'!AE$33</f>
        <v/>
      </c>
      <c r="H28" s="176"/>
      <c r="I28" s="177"/>
    </row>
    <row r="29" spans="3:16" x14ac:dyDescent="0.25">
      <c r="C29" s="2">
        <f t="shared" si="0"/>
        <v>52</v>
      </c>
      <c r="D29" s="157">
        <v>45649</v>
      </c>
      <c r="E29" s="158">
        <v>45649</v>
      </c>
      <c r="F29" s="165">
        <f>IF(E29="","",IF(WEEKDAY(E29,1)=6,Regulierung!$F$12,IF(OR(WEEKDAY(E29,1)=7,(WEEKDAY(E29,1)=1)),"FREI",Regulierung!$F$8)))</f>
        <v>8.3333333333333329E-2</v>
      </c>
      <c r="G29" s="180">
        <f>'M12'!AF$33</f>
        <v>9.375E-2</v>
      </c>
      <c r="H29" s="176"/>
      <c r="I29" s="177"/>
    </row>
    <row r="30" spans="3:16" x14ac:dyDescent="0.25">
      <c r="C30" s="2" t="str">
        <f t="shared" si="0"/>
        <v/>
      </c>
      <c r="D30" s="157">
        <v>45650</v>
      </c>
      <c r="E30" s="158">
        <v>45650</v>
      </c>
      <c r="F30" s="165">
        <f>IF(E30="","",IF(WEEKDAY(E30,1)=6,Regulierung!$F$12,IF(OR(WEEKDAY(E30,1)=7,(WEEKDAY(E30,1)=1)),"FREI",Regulierung!$F$8)))</f>
        <v>8.3333333333333329E-2</v>
      </c>
      <c r="G30" s="180" t="str">
        <f>'M12'!AG$33</f>
        <v/>
      </c>
      <c r="H30" s="176"/>
      <c r="I30" s="177"/>
    </row>
    <row r="31" spans="3:16" x14ac:dyDescent="0.25">
      <c r="C31" s="2" t="str">
        <f t="shared" si="0"/>
        <v/>
      </c>
      <c r="D31" s="157">
        <v>45651</v>
      </c>
      <c r="E31" s="158">
        <v>45651</v>
      </c>
      <c r="F31" s="165">
        <f>IF(E31="","",IF(WEEKDAY(E31,1)=6,Regulierung!$F$12,IF(OR(WEEKDAY(E31,1)=7,(WEEKDAY(E31,1)=1)),"FREI",Regulierung!$F$8)))</f>
        <v>8.3333333333333329E-2</v>
      </c>
      <c r="G31" s="180" t="str">
        <f>'M12'!AH$33</f>
        <v/>
      </c>
      <c r="H31" s="176"/>
      <c r="I31" s="177"/>
    </row>
    <row r="32" spans="3:16" x14ac:dyDescent="0.25">
      <c r="C32" s="2" t="str">
        <f t="shared" si="0"/>
        <v/>
      </c>
      <c r="D32" s="157">
        <v>45652</v>
      </c>
      <c r="E32" s="158">
        <v>45652</v>
      </c>
      <c r="F32" s="165">
        <f>IF(E32="","",IF(WEEKDAY(E32,1)=6,Regulierung!$F$12,IF(OR(WEEKDAY(E32,1)=7,(WEEKDAY(E32,1)=1)),"FREI",Regulierung!$F$8)))</f>
        <v>8.3333333333333329E-2</v>
      </c>
      <c r="G32" s="180" t="str">
        <f>'M12'!AI$33</f>
        <v/>
      </c>
      <c r="H32" s="176"/>
      <c r="I32" s="177"/>
    </row>
    <row r="33" spans="2:9" x14ac:dyDescent="0.25">
      <c r="C33" s="2" t="str">
        <f t="shared" si="0"/>
        <v/>
      </c>
      <c r="D33" s="157">
        <v>45653</v>
      </c>
      <c r="E33" s="158">
        <v>45653</v>
      </c>
      <c r="F33" s="165">
        <f>IF(E33="","",IF(WEEKDAY(E33,1)=6,Regulierung!$F$12,IF(OR(WEEKDAY(E33,1)=7,(WEEKDAY(E33,1)=1)),"FREI",Regulierung!$F$8)))</f>
        <v>8.3333333333333329E-2</v>
      </c>
      <c r="G33" s="180">
        <f>'M12'!AJ$33</f>
        <v>2.0833333333333315E-2</v>
      </c>
      <c r="H33" s="176"/>
      <c r="I33" s="177"/>
    </row>
    <row r="34" spans="2:9" x14ac:dyDescent="0.25">
      <c r="C34" s="2" t="str">
        <f t="shared" si="0"/>
        <v/>
      </c>
      <c r="D34" s="157">
        <v>45654</v>
      </c>
      <c r="E34" s="158">
        <v>45654</v>
      </c>
      <c r="F34" s="165" t="str">
        <f>IF(E34="","",IF(WEEKDAY(E34,1)=6,Regulierung!$F$12,IF(OR(WEEKDAY(E34,1)=7,(WEEKDAY(E34,1)=1)),"FREI",Regulierung!$F$8)))</f>
        <v>FREI</v>
      </c>
      <c r="G34" s="180" t="str">
        <f>'M12'!AK$33</f>
        <v/>
      </c>
      <c r="H34" s="176"/>
      <c r="I34" s="177"/>
    </row>
    <row r="35" spans="2:9" x14ac:dyDescent="0.25">
      <c r="C35" s="2" t="str">
        <f t="shared" si="0"/>
        <v/>
      </c>
      <c r="D35" s="157">
        <v>45655</v>
      </c>
      <c r="E35" s="158">
        <v>45655</v>
      </c>
      <c r="F35" s="165" t="str">
        <f>IF(E35="","",IF(WEEKDAY(E35,1)=6,Regulierung!$F$12,IF(OR(WEEKDAY(E35,1)=7,(WEEKDAY(E35,1)=1)),"FREI",Regulierung!$F$8)))</f>
        <v>FREI</v>
      </c>
      <c r="G35" s="180">
        <f>'M12'!AL$33</f>
        <v>4.166666666666663E-2</v>
      </c>
      <c r="H35" s="176"/>
      <c r="I35" s="177"/>
    </row>
    <row r="36" spans="2:9" x14ac:dyDescent="0.25">
      <c r="C36" s="2">
        <f t="shared" si="0"/>
        <v>1</v>
      </c>
      <c r="D36" s="157">
        <v>45656</v>
      </c>
      <c r="E36" s="158">
        <v>45656</v>
      </c>
      <c r="F36" s="165">
        <f>IF(E36="","",IF(WEEKDAY(E36,1)=6,Regulierung!$F$12,IF(OR(WEEKDAY(E36,1)=7,(WEEKDAY(E36,1)=1)),"FREI",Regulierung!$F$8)))</f>
        <v>8.3333333333333329E-2</v>
      </c>
      <c r="G36" s="180">
        <f>'M12'!AM$33</f>
        <v>4.1666666666666685E-2</v>
      </c>
      <c r="H36" s="176"/>
      <c r="I36" s="177"/>
    </row>
    <row r="37" spans="2:9" x14ac:dyDescent="0.25">
      <c r="C37" s="2" t="str">
        <f t="shared" si="0"/>
        <v/>
      </c>
      <c r="D37" s="157">
        <v>45657</v>
      </c>
      <c r="E37" s="158">
        <v>45657</v>
      </c>
      <c r="F37" s="165">
        <f>IF(E37="","",IF(WEEKDAY(E37,1)=6,Regulierung!$F$12,IF(OR(WEEKDAY(E37,1)=7,(WEEKDAY(E37,1)=1)),"FREI",Regulierung!$F$8)))</f>
        <v>8.3333333333333329E-2</v>
      </c>
      <c r="G37" s="180">
        <f>'M12'!AN$33</f>
        <v>4.1666666666666685E-2</v>
      </c>
      <c r="H37" s="176"/>
      <c r="I37" s="177"/>
    </row>
    <row r="39" spans="2:9" x14ac:dyDescent="0.25">
      <c r="C39" s="181" t="s">
        <v>152</v>
      </c>
      <c r="D39" s="3">
        <f>'M12'!J45</f>
        <v>48</v>
      </c>
      <c r="E39" s="182">
        <f>'M12'!J46</f>
        <v>4.1666666666666685E-2</v>
      </c>
      <c r="F39" s="182"/>
      <c r="G39" s="2"/>
    </row>
    <row r="40" spans="2:9" x14ac:dyDescent="0.25">
      <c r="D40" s="44">
        <f>'M12'!K45</f>
        <v>49</v>
      </c>
      <c r="E40" s="182">
        <f>'M12'!K46</f>
        <v>2.0833333333333315E-2</v>
      </c>
      <c r="F40" s="182"/>
    </row>
    <row r="41" spans="2:9" x14ac:dyDescent="0.25">
      <c r="D41" s="44">
        <f>'M12'!L45</f>
        <v>50</v>
      </c>
      <c r="E41" s="182">
        <f>'M12'!L46</f>
        <v>0.55208333333333326</v>
      </c>
      <c r="F41" s="182"/>
    </row>
    <row r="42" spans="2:9" x14ac:dyDescent="0.25">
      <c r="B42" s="171"/>
      <c r="C42" s="171"/>
      <c r="D42" s="3">
        <f>'M12'!M45</f>
        <v>51</v>
      </c>
      <c r="E42" s="182">
        <f>'M12'!M46</f>
        <v>9.375E-2</v>
      </c>
      <c r="F42" s="182"/>
    </row>
    <row r="43" spans="2:9" x14ac:dyDescent="0.25">
      <c r="D43" s="3">
        <f>'M12'!N45</f>
        <v>52</v>
      </c>
      <c r="E43" s="182">
        <f>'M12'!N46</f>
        <v>0.14583333333333331</v>
      </c>
      <c r="F43" s="182"/>
    </row>
    <row r="46" spans="2:9" ht="15.75" thickBot="1" x14ac:dyDescent="0.3">
      <c r="D46" s="172"/>
      <c r="E46" s="172"/>
      <c r="F46" s="170"/>
      <c r="G46" s="170"/>
    </row>
    <row r="47" spans="2:9" x14ac:dyDescent="0.25">
      <c r="D47" s="173" t="s">
        <v>151</v>
      </c>
      <c r="E47" s="173"/>
      <c r="F47" s="173"/>
      <c r="G47" s="173"/>
      <c r="I47" s="178"/>
    </row>
  </sheetData>
  <mergeCells count="43">
    <mergeCell ref="E41:F41"/>
    <mergeCell ref="E42:F42"/>
    <mergeCell ref="E43:F43"/>
    <mergeCell ref="H36:I36"/>
    <mergeCell ref="H37:I37"/>
    <mergeCell ref="E39:F39"/>
    <mergeCell ref="E40:F40"/>
    <mergeCell ref="H30:I30"/>
    <mergeCell ref="H31:I31"/>
    <mergeCell ref="H32:I32"/>
    <mergeCell ref="H33:I33"/>
    <mergeCell ref="H34:I34"/>
    <mergeCell ref="H35:I35"/>
    <mergeCell ref="H24:I24"/>
    <mergeCell ref="H25:I25"/>
    <mergeCell ref="H26:I26"/>
    <mergeCell ref="H27:I27"/>
    <mergeCell ref="H28:I28"/>
    <mergeCell ref="H29:I29"/>
    <mergeCell ref="H18:I18"/>
    <mergeCell ref="H19:I19"/>
    <mergeCell ref="H20:I20"/>
    <mergeCell ref="H21:I21"/>
    <mergeCell ref="H22:I22"/>
    <mergeCell ref="H23:I23"/>
    <mergeCell ref="H12:I12"/>
    <mergeCell ref="H13:I13"/>
    <mergeCell ref="H14:I14"/>
    <mergeCell ref="H15:I15"/>
    <mergeCell ref="H16:I16"/>
    <mergeCell ref="H17:I17"/>
    <mergeCell ref="H6:I6"/>
    <mergeCell ref="H7:I7"/>
    <mergeCell ref="H8:I8"/>
    <mergeCell ref="H9:I9"/>
    <mergeCell ref="H10:I10"/>
    <mergeCell ref="H11:I11"/>
    <mergeCell ref="D46:E46"/>
    <mergeCell ref="D47:G47"/>
    <mergeCell ref="A1:B1"/>
    <mergeCell ref="D1:E1"/>
    <mergeCell ref="A2:B2"/>
    <mergeCell ref="D3:I4"/>
  </mergeCells>
  <conditionalFormatting sqref="D7:H37">
    <cfRule type="expression" dxfId="2" priority="1">
      <formula>IF(ISNA(VLOOKUP($E7,Feiertage,1,FALSE)),"",VLOOKUP($E7,Feiertage,1,FALSE))</formula>
    </cfRule>
    <cfRule type="expression" dxfId="1" priority="2">
      <formula>AND($E7&lt;&gt;"",WEEKDAY($E7,2)=7)</formula>
    </cfRule>
    <cfRule type="expression" dxfId="0" priority="3">
      <formula>AND($E7&lt;&gt;"",WEEKDAY($E7,2)=6)</formula>
    </cfRule>
  </conditionalFormatting>
  <pageMargins left="0.31496062992125984" right="0.70866141732283472" top="0.78740157480314965" bottom="0.78740157480314965" header="0.31496062992125984" footer="0.31496062992125984"/>
  <pageSetup paperSize="9" orientation="portrait" r:id="rId1"/>
  <headerFooter>
    <oddFooter>&amp;R&amp;"-,Kursiv"&amp;9&amp;K00-024&amp;F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27FCD-C3FB-4421-B8F6-1B4CA5A87EC9}">
  <dimension ref="B2:G14"/>
  <sheetViews>
    <sheetView workbookViewId="0">
      <selection activeCell="F12" sqref="F12"/>
    </sheetView>
  </sheetViews>
  <sheetFormatPr baseColWidth="10" defaultRowHeight="15" customHeight="1" x14ac:dyDescent="0.25"/>
  <cols>
    <col min="1" max="16384" width="11.42578125" style="9"/>
  </cols>
  <sheetData>
    <row r="2" spans="2:7" ht="15" customHeight="1" thickBot="1" x14ac:dyDescent="0.3"/>
    <row r="3" spans="2:7" ht="15" customHeight="1" thickBot="1" x14ac:dyDescent="0.3">
      <c r="B3" s="50" t="s">
        <v>8</v>
      </c>
      <c r="C3" s="51"/>
      <c r="E3" s="50" t="s">
        <v>17</v>
      </c>
      <c r="F3" s="53"/>
      <c r="G3" s="51"/>
    </row>
    <row r="4" spans="2:7" ht="15" customHeight="1" x14ac:dyDescent="0.25">
      <c r="B4" s="52" t="s">
        <v>9</v>
      </c>
      <c r="C4" s="52"/>
      <c r="E4" s="52" t="s">
        <v>9</v>
      </c>
      <c r="F4" s="52"/>
      <c r="G4" s="52"/>
    </row>
    <row r="5" spans="2:7" ht="15" customHeight="1" x14ac:dyDescent="0.25">
      <c r="B5" s="49" t="s">
        <v>10</v>
      </c>
      <c r="C5" s="49"/>
      <c r="E5" s="54" t="s">
        <v>18</v>
      </c>
      <c r="F5" s="54"/>
      <c r="G5" s="54"/>
    </row>
    <row r="6" spans="2:7" ht="15" customHeight="1" x14ac:dyDescent="0.25">
      <c r="B6" s="6" t="s">
        <v>11</v>
      </c>
      <c r="C6" s="6" t="s">
        <v>12</v>
      </c>
      <c r="E6" s="49" t="s">
        <v>19</v>
      </c>
      <c r="F6" s="49"/>
      <c r="G6" s="49"/>
    </row>
    <row r="7" spans="2:7" ht="15" customHeight="1" x14ac:dyDescent="0.25">
      <c r="B7" s="7">
        <v>0</v>
      </c>
      <c r="C7" s="8">
        <v>0</v>
      </c>
      <c r="E7" s="10" t="s">
        <v>20</v>
      </c>
      <c r="F7" s="10" t="s">
        <v>21</v>
      </c>
      <c r="G7" s="10" t="s">
        <v>22</v>
      </c>
    </row>
    <row r="8" spans="2:7" ht="15" customHeight="1" x14ac:dyDescent="0.25">
      <c r="B8" s="7">
        <v>0.25</v>
      </c>
      <c r="C8" s="8">
        <v>2.0833333333333332E-2</v>
      </c>
      <c r="E8" s="6" t="s">
        <v>23</v>
      </c>
      <c r="F8" s="8">
        <v>8.3333333333333329E-2</v>
      </c>
      <c r="G8" s="6">
        <f>F8*60*24</f>
        <v>120</v>
      </c>
    </row>
    <row r="9" spans="2:7" ht="15" customHeight="1" x14ac:dyDescent="0.25">
      <c r="B9" s="6"/>
      <c r="C9" s="6"/>
      <c r="E9" s="6" t="s">
        <v>24</v>
      </c>
      <c r="F9" s="8">
        <v>8.3333333333333329E-2</v>
      </c>
      <c r="G9" s="6">
        <f t="shared" ref="G9:G12" si="0">F9*60*24</f>
        <v>120</v>
      </c>
    </row>
    <row r="10" spans="2:7" ht="15" customHeight="1" x14ac:dyDescent="0.25">
      <c r="B10" s="6"/>
      <c r="C10" s="6"/>
      <c r="E10" s="6" t="s">
        <v>25</v>
      </c>
      <c r="F10" s="8">
        <v>8.3333333333333329E-2</v>
      </c>
      <c r="G10" s="6">
        <f t="shared" si="0"/>
        <v>120</v>
      </c>
    </row>
    <row r="11" spans="2:7" ht="15" customHeight="1" x14ac:dyDescent="0.25">
      <c r="E11" s="6" t="s">
        <v>26</v>
      </c>
      <c r="F11" s="8">
        <v>8.3333333333333329E-2</v>
      </c>
      <c r="G11" s="6">
        <f t="shared" si="0"/>
        <v>120</v>
      </c>
    </row>
    <row r="12" spans="2:7" ht="15" customHeight="1" x14ac:dyDescent="0.25">
      <c r="E12" s="6" t="s">
        <v>27</v>
      </c>
      <c r="F12" s="8">
        <v>8.3333333333333329E-2</v>
      </c>
      <c r="G12" s="6">
        <f t="shared" si="0"/>
        <v>120</v>
      </c>
    </row>
    <row r="13" spans="2:7" ht="15" customHeight="1" x14ac:dyDescent="0.25">
      <c r="E13" s="6" t="s">
        <v>28</v>
      </c>
      <c r="F13" s="6" t="s">
        <v>30</v>
      </c>
      <c r="G13" s="6" t="str">
        <f>IF(F13="Frei","Freizeit",F13*60*24)</f>
        <v>Freizeit</v>
      </c>
    </row>
    <row r="14" spans="2:7" ht="15" customHeight="1" x14ac:dyDescent="0.25">
      <c r="E14" s="6" t="s">
        <v>29</v>
      </c>
      <c r="F14" s="6" t="s">
        <v>30</v>
      </c>
      <c r="G14" s="6" t="str">
        <f>IF(F14="Frei","Freizeit",F14*60*24)</f>
        <v>Freizeit</v>
      </c>
    </row>
  </sheetData>
  <mergeCells count="7">
    <mergeCell ref="E6:G6"/>
    <mergeCell ref="B3:C3"/>
    <mergeCell ref="B4:C4"/>
    <mergeCell ref="B5:C5"/>
    <mergeCell ref="E3:G3"/>
    <mergeCell ref="E4:G4"/>
    <mergeCell ref="E5:G5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7A5B3-6B90-4459-A929-565A976B92B4}">
  <dimension ref="C2:J45"/>
  <sheetViews>
    <sheetView workbookViewId="0">
      <selection activeCell="P24" sqref="P24"/>
    </sheetView>
  </sheetViews>
  <sheetFormatPr baseColWidth="10" defaultRowHeight="15" x14ac:dyDescent="0.25"/>
  <cols>
    <col min="5" max="7" width="20" customWidth="1"/>
  </cols>
  <sheetData>
    <row r="2" spans="3:10" ht="15.75" thickBot="1" x14ac:dyDescent="0.3"/>
    <row r="3" spans="3:10" ht="15.75" thickBot="1" x14ac:dyDescent="0.3">
      <c r="C3" s="84"/>
      <c r="D3" s="85"/>
      <c r="E3" s="85"/>
      <c r="F3" s="85"/>
      <c r="G3" s="85"/>
      <c r="H3" s="85"/>
      <c r="I3" s="86"/>
      <c r="J3" s="87"/>
    </row>
    <row r="4" spans="3:10" ht="15.75" thickBot="1" x14ac:dyDescent="0.3">
      <c r="C4" s="88"/>
      <c r="D4" s="89"/>
      <c r="E4" s="90" t="s">
        <v>43</v>
      </c>
      <c r="F4" s="91"/>
      <c r="G4" s="91"/>
      <c r="H4" s="89"/>
      <c r="I4" s="92"/>
      <c r="J4" s="87"/>
    </row>
    <row r="5" spans="3:10" ht="15.75" thickBot="1" x14ac:dyDescent="0.3">
      <c r="C5" s="93"/>
      <c r="D5" s="94"/>
      <c r="E5" s="94"/>
      <c r="F5" s="94"/>
      <c r="G5" s="94"/>
      <c r="H5" s="94"/>
      <c r="I5" s="95"/>
      <c r="J5" s="87"/>
    </row>
    <row r="6" spans="3:10" ht="15.75" thickBot="1" x14ac:dyDescent="0.3">
      <c r="C6" s="87"/>
      <c r="D6" s="87"/>
      <c r="E6" s="96">
        <f>current_year</f>
        <v>2024</v>
      </c>
      <c r="F6" s="97"/>
      <c r="G6" s="187"/>
      <c r="H6" s="87"/>
      <c r="I6" s="87"/>
      <c r="J6" s="87"/>
    </row>
    <row r="7" spans="3:10" ht="15.75" thickBot="1" x14ac:dyDescent="0.3">
      <c r="C7" s="87"/>
      <c r="D7" s="87"/>
      <c r="E7" s="98" t="s">
        <v>44</v>
      </c>
      <c r="F7" s="99" t="s">
        <v>45</v>
      </c>
      <c r="G7" s="185" t="s">
        <v>46</v>
      </c>
      <c r="H7" s="87"/>
      <c r="I7" s="87"/>
      <c r="J7" s="87"/>
    </row>
    <row r="8" spans="3:10" ht="15.75" thickBot="1" x14ac:dyDescent="0.3">
      <c r="C8" s="87"/>
      <c r="D8" s="100" t="s">
        <v>47</v>
      </c>
      <c r="E8" s="101"/>
      <c r="F8" s="102"/>
      <c r="G8" s="186"/>
      <c r="H8" s="107" t="s">
        <v>48</v>
      </c>
      <c r="I8" s="100" t="s">
        <v>49</v>
      </c>
      <c r="J8" s="87"/>
    </row>
    <row r="9" spans="3:10" ht="15.75" thickBot="1" x14ac:dyDescent="0.3">
      <c r="C9" s="87"/>
      <c r="D9" s="103"/>
      <c r="E9" s="104"/>
      <c r="F9" s="105"/>
      <c r="G9" s="106"/>
      <c r="H9" s="104"/>
      <c r="I9" s="107"/>
      <c r="J9" s="87"/>
    </row>
    <row r="10" spans="3:10" x14ac:dyDescent="0.25">
      <c r="C10" s="87"/>
      <c r="D10" s="108" t="s">
        <v>50</v>
      </c>
      <c r="E10" s="109" t="s">
        <v>51</v>
      </c>
      <c r="F10" s="110">
        <f>DATE(current_year,1,1)</f>
        <v>45292</v>
      </c>
      <c r="G10" s="111" t="s">
        <v>51</v>
      </c>
      <c r="H10" s="112">
        <f t="shared" ref="H10:H41" si="0">IF(F10="","",F10)</f>
        <v>45292</v>
      </c>
      <c r="I10" s="113" cm="1">
        <f t="array" ref="I10">IF(F10="","",_xlfn.UNIQUE(WEEKNUM(--_xlfn.ANCHORARRAY(F10),21),TRUE))</f>
        <v>1</v>
      </c>
      <c r="J10" s="87"/>
    </row>
    <row r="11" spans="3:10" x14ac:dyDescent="0.25">
      <c r="C11" s="87"/>
      <c r="D11" s="114" t="s">
        <v>52</v>
      </c>
      <c r="E11" s="115" t="s">
        <v>53</v>
      </c>
      <c r="F11" s="116">
        <f>DATE(current_year,1,6)</f>
        <v>45297</v>
      </c>
      <c r="G11" s="117" t="s">
        <v>54</v>
      </c>
      <c r="H11" s="118">
        <f t="shared" si="0"/>
        <v>45297</v>
      </c>
      <c r="I11" s="119" cm="1">
        <f t="array" ref="I11">IF(F11="","",_xlfn.UNIQUE(WEEKNUM(--_xlfn.ANCHORARRAY(F11),21),TRUE))</f>
        <v>1</v>
      </c>
      <c r="J11" s="87"/>
    </row>
    <row r="12" spans="3:10" x14ac:dyDescent="0.25">
      <c r="C12" s="87"/>
      <c r="D12" s="114" t="s">
        <v>55</v>
      </c>
      <c r="E12" s="115" t="s">
        <v>56</v>
      </c>
      <c r="F12" s="116">
        <f>IF((22+MOD(19*MOD(current_year,19)+24,30)+MOD(2*MOD(current_year,4)+4*MOD(current_year,7)+6*MOD(19*MOD(current_year,19)+24,30)+5,7))&gt;31,IF((22+MOD(19*MOD(current_year,19)+24,30)+MOD(2*MOD(current_year,4)+4*MOD(current_year,7)+6*MOD(19*MOD(current_year,19)+24,30)+5,7))-31=26,DATE(current_year,4,19),IF(AND((22+MOD(19*MOD(current_year,19)+24,30)+MOD(2*MOD(current_year,4)+4*MOD(current_year,7)+6*MOD(19*MOD(current_year,19)+24,30)+5,7))-31=25,MOD(19*MOD(current_year,19)+24,30)=28,MOD(current_year,19)&gt;10),DATE(current_year,4,18),DATE(current_year,4,(22+MOD(19*MOD(current_year,19)+24,30)+MOD(2*MOD(current_year,4)+4*MOD(current_year,7)+6*MOD(19*MOD(current_year,19)+24,30)+5,7))-31))),DATE(current_year,3,(22+MOD(19*MOD(current_year,19)+24,30)+MOD(2*MOD(current_year,4)+4*MOD(current_year,7)+6*MOD(19*MOD(current_year,19)+24,30)+5,7))))</f>
        <v>45382</v>
      </c>
      <c r="G12" s="117" t="s">
        <v>57</v>
      </c>
      <c r="H12" s="118">
        <f t="shared" si="0"/>
        <v>45382</v>
      </c>
      <c r="I12" s="119" cm="1">
        <f t="array" ref="I12">IF(F12="","",_xlfn.UNIQUE(WEEKNUM(--_xlfn.ANCHORARRAY(F12),21),TRUE))</f>
        <v>13</v>
      </c>
      <c r="J12" s="87"/>
    </row>
    <row r="13" spans="3:10" x14ac:dyDescent="0.25">
      <c r="C13" s="87"/>
      <c r="D13" s="114" t="s">
        <v>58</v>
      </c>
      <c r="E13" s="115" t="s">
        <v>59</v>
      </c>
      <c r="F13" s="116">
        <f>$F$12+1</f>
        <v>45383</v>
      </c>
      <c r="G13" s="117" t="s">
        <v>57</v>
      </c>
      <c r="H13" s="118">
        <f t="shared" si="0"/>
        <v>45383</v>
      </c>
      <c r="I13" s="119" cm="1">
        <f t="array" ref="I13">IF(F13="","",_xlfn.UNIQUE(WEEKNUM(--_xlfn.ANCHORARRAY(F13),21),TRUE))</f>
        <v>14</v>
      </c>
      <c r="J13" s="87"/>
    </row>
    <row r="14" spans="3:10" x14ac:dyDescent="0.25">
      <c r="C14" s="87"/>
      <c r="D14" s="114" t="s">
        <v>60</v>
      </c>
      <c r="E14" s="115" t="s">
        <v>61</v>
      </c>
      <c r="F14" s="116">
        <f>DATE(current_year,5,1)</f>
        <v>45413</v>
      </c>
      <c r="G14" s="117" t="s">
        <v>62</v>
      </c>
      <c r="H14" s="118">
        <f t="shared" si="0"/>
        <v>45413</v>
      </c>
      <c r="I14" s="119" cm="1">
        <f t="array" ref="I14">IF(F14="","",_xlfn.UNIQUE(WEEKNUM(--_xlfn.ANCHORARRAY(F14),21),TRUE))</f>
        <v>18</v>
      </c>
      <c r="J14" s="87"/>
    </row>
    <row r="15" spans="3:10" x14ac:dyDescent="0.25">
      <c r="C15" s="87"/>
      <c r="D15" s="114" t="s">
        <v>63</v>
      </c>
      <c r="E15" s="115" t="s">
        <v>64</v>
      </c>
      <c r="F15" s="116">
        <f>$F$32+41</f>
        <v>45421</v>
      </c>
      <c r="G15" s="117" t="s">
        <v>65</v>
      </c>
      <c r="H15" s="118">
        <f t="shared" si="0"/>
        <v>45421</v>
      </c>
      <c r="I15" s="119" cm="1">
        <f t="array" ref="I15">IF(F15="","",_xlfn.UNIQUE(WEEKNUM(--_xlfn.ANCHORARRAY(F15),21),TRUE))</f>
        <v>19</v>
      </c>
      <c r="J15" s="87"/>
    </row>
    <row r="16" spans="3:10" x14ac:dyDescent="0.25">
      <c r="C16" s="87"/>
      <c r="D16" s="114" t="s">
        <v>66</v>
      </c>
      <c r="E16" s="115" t="s">
        <v>67</v>
      </c>
      <c r="F16" s="116">
        <f>$F$12+49</f>
        <v>45431</v>
      </c>
      <c r="G16" s="117" t="s">
        <v>68</v>
      </c>
      <c r="H16" s="118">
        <f t="shared" si="0"/>
        <v>45431</v>
      </c>
      <c r="I16" s="119" cm="1">
        <f t="array" ref="I16">IF(F16="","",_xlfn.UNIQUE(WEEKNUM(--_xlfn.ANCHORARRAY(F16),21),TRUE))</f>
        <v>20</v>
      </c>
      <c r="J16" s="87"/>
    </row>
    <row r="17" spans="3:10" x14ac:dyDescent="0.25">
      <c r="C17" s="87"/>
      <c r="D17" s="114" t="s">
        <v>69</v>
      </c>
      <c r="E17" s="115" t="s">
        <v>70</v>
      </c>
      <c r="F17" s="116">
        <f>$F$16+1</f>
        <v>45432</v>
      </c>
      <c r="G17" s="117" t="s">
        <v>68</v>
      </c>
      <c r="H17" s="118">
        <f t="shared" si="0"/>
        <v>45432</v>
      </c>
      <c r="I17" s="119" cm="1">
        <f t="array" ref="I17">IF(F17="","",_xlfn.UNIQUE(WEEKNUM(--_xlfn.ANCHORARRAY(F17),21),TRUE))</f>
        <v>21</v>
      </c>
      <c r="J17" s="87"/>
    </row>
    <row r="18" spans="3:10" x14ac:dyDescent="0.25">
      <c r="C18" s="87"/>
      <c r="D18" s="114" t="s">
        <v>71</v>
      </c>
      <c r="E18" s="115" t="s">
        <v>72</v>
      </c>
      <c r="F18" s="116">
        <f>$F$12+60</f>
        <v>45442</v>
      </c>
      <c r="G18" s="117" t="s">
        <v>73</v>
      </c>
      <c r="H18" s="118">
        <f t="shared" si="0"/>
        <v>45442</v>
      </c>
      <c r="I18" s="119" cm="1">
        <f t="array" ref="I18">IF(F18="","",_xlfn.UNIQUE(WEEKNUM(--_xlfn.ANCHORARRAY(F18),21),TRUE))</f>
        <v>22</v>
      </c>
      <c r="J18" s="87"/>
    </row>
    <row r="19" spans="3:10" x14ac:dyDescent="0.25">
      <c r="C19" s="87"/>
      <c r="D19" s="114" t="s">
        <v>74</v>
      </c>
      <c r="E19" s="115" t="s">
        <v>75</v>
      </c>
      <c r="F19" s="116">
        <f>DATE(current_year,8,15)</f>
        <v>45519</v>
      </c>
      <c r="G19" s="117" t="s">
        <v>76</v>
      </c>
      <c r="H19" s="118">
        <f t="shared" si="0"/>
        <v>45519</v>
      </c>
      <c r="I19" s="119" cm="1">
        <f t="array" ref="I19">IF(F19="","",_xlfn.UNIQUE(WEEKNUM(--_xlfn.ANCHORARRAY(F19),21),TRUE))</f>
        <v>33</v>
      </c>
      <c r="J19" s="87"/>
    </row>
    <row r="20" spans="3:10" x14ac:dyDescent="0.25">
      <c r="C20" s="87"/>
      <c r="D20" s="114" t="s">
        <v>77</v>
      </c>
      <c r="E20" s="115" t="s">
        <v>78</v>
      </c>
      <c r="F20" s="116">
        <f>DATE(current_year,10,26)</f>
        <v>45591</v>
      </c>
      <c r="G20" s="117" t="s">
        <v>79</v>
      </c>
      <c r="H20" s="118">
        <f t="shared" si="0"/>
        <v>45591</v>
      </c>
      <c r="I20" s="119" cm="1">
        <f t="array" ref="I20">IF(F20="","",_xlfn.UNIQUE(WEEKNUM(--_xlfn.ANCHORARRAY(F20),21),TRUE))</f>
        <v>43</v>
      </c>
      <c r="J20" s="87"/>
    </row>
    <row r="21" spans="3:10" x14ac:dyDescent="0.25">
      <c r="C21" s="87"/>
      <c r="D21" s="114" t="s">
        <v>80</v>
      </c>
      <c r="E21" s="115" t="s">
        <v>81</v>
      </c>
      <c r="F21" s="116">
        <f>DATE(current_year,11,1)</f>
        <v>45597</v>
      </c>
      <c r="G21" s="117" t="s">
        <v>82</v>
      </c>
      <c r="H21" s="118">
        <f t="shared" si="0"/>
        <v>45597</v>
      </c>
      <c r="I21" s="119" cm="1">
        <f t="array" ref="I21">IF(F21="","",_xlfn.UNIQUE(WEEKNUM(--_xlfn.ANCHORARRAY(F21),21),TRUE))</f>
        <v>44</v>
      </c>
      <c r="J21" s="87"/>
    </row>
    <row r="22" spans="3:10" x14ac:dyDescent="0.25">
      <c r="C22" s="87"/>
      <c r="D22" s="114" t="s">
        <v>83</v>
      </c>
      <c r="E22" s="115" t="s">
        <v>84</v>
      </c>
      <c r="F22" s="116">
        <f>DATE(current_year,12,8)</f>
        <v>45634</v>
      </c>
      <c r="G22" s="117" t="s">
        <v>85</v>
      </c>
      <c r="H22" s="118">
        <f t="shared" si="0"/>
        <v>45634</v>
      </c>
      <c r="I22" s="119" cm="1">
        <f t="array" ref="I22">IF(F22="","",_xlfn.UNIQUE(WEEKNUM(--_xlfn.ANCHORARRAY(F22),21),TRUE))</f>
        <v>49</v>
      </c>
      <c r="J22" s="87"/>
    </row>
    <row r="23" spans="3:10" x14ac:dyDescent="0.25">
      <c r="C23" s="87"/>
      <c r="D23" s="114" t="s">
        <v>86</v>
      </c>
      <c r="E23" s="115" t="s">
        <v>87</v>
      </c>
      <c r="F23" s="116">
        <f>DATE(current_year,12,24)</f>
        <v>45650</v>
      </c>
      <c r="G23" s="117" t="s">
        <v>88</v>
      </c>
      <c r="H23" s="118">
        <f t="shared" si="0"/>
        <v>45650</v>
      </c>
      <c r="I23" s="119" cm="1">
        <f t="array" ref="I23">IF(F23="","",_xlfn.UNIQUE(WEEKNUM(--_xlfn.ANCHORARRAY(F23),21),TRUE))</f>
        <v>52</v>
      </c>
      <c r="J23" s="87"/>
    </row>
    <row r="24" spans="3:10" x14ac:dyDescent="0.25">
      <c r="C24" s="87"/>
      <c r="D24" s="114" t="s">
        <v>89</v>
      </c>
      <c r="E24" s="115" t="s">
        <v>90</v>
      </c>
      <c r="F24" s="116">
        <f>DATE(current_year,12,25)</f>
        <v>45651</v>
      </c>
      <c r="G24" s="117" t="s">
        <v>90</v>
      </c>
      <c r="H24" s="118">
        <f t="shared" si="0"/>
        <v>45651</v>
      </c>
      <c r="I24" s="119" cm="1">
        <f t="array" ref="I24">IF(F24="","",_xlfn.UNIQUE(WEEKNUM(--_xlfn.ANCHORARRAY(F24),21),TRUE))</f>
        <v>52</v>
      </c>
      <c r="J24" s="87"/>
    </row>
    <row r="25" spans="3:10" x14ac:dyDescent="0.25">
      <c r="C25" s="87"/>
      <c r="D25" s="114" t="s">
        <v>91</v>
      </c>
      <c r="E25" s="115" t="s">
        <v>92</v>
      </c>
      <c r="F25" s="116">
        <f>DATE(current_year,12,26)</f>
        <v>45652</v>
      </c>
      <c r="G25" s="120" t="s">
        <v>93</v>
      </c>
      <c r="H25" s="118">
        <f t="shared" si="0"/>
        <v>45652</v>
      </c>
      <c r="I25" s="119" cm="1">
        <f t="array" ref="I25">IF(F25="","",_xlfn.UNIQUE(WEEKNUM(--_xlfn.ANCHORARRAY(F25),21),TRUE))</f>
        <v>52</v>
      </c>
      <c r="J25" s="87"/>
    </row>
    <row r="26" spans="3:10" ht="15.75" thickBot="1" x14ac:dyDescent="0.3">
      <c r="C26" s="87"/>
      <c r="D26" s="121" t="s">
        <v>94</v>
      </c>
      <c r="E26" s="122" t="s">
        <v>95</v>
      </c>
      <c r="F26" s="123">
        <f>DATE(current_year,12,31)</f>
        <v>45657</v>
      </c>
      <c r="G26" s="124" t="s">
        <v>95</v>
      </c>
      <c r="H26" s="125">
        <f t="shared" si="0"/>
        <v>45657</v>
      </c>
      <c r="I26" s="126" cm="1">
        <f t="array" ref="I26">IF(F26="","",_xlfn.UNIQUE(WEEKNUM(--_xlfn.ANCHORARRAY(F26),21),TRUE))</f>
        <v>1</v>
      </c>
      <c r="J26" s="87"/>
    </row>
    <row r="27" spans="3:10" x14ac:dyDescent="0.25">
      <c r="C27" s="87"/>
      <c r="D27" s="127" t="s">
        <v>96</v>
      </c>
      <c r="E27" s="128" t="s">
        <v>97</v>
      </c>
      <c r="F27" s="129">
        <f>DATE(current_year,2,14)</f>
        <v>45336</v>
      </c>
      <c r="G27" s="130" t="s">
        <v>98</v>
      </c>
      <c r="H27" s="131">
        <f t="shared" si="0"/>
        <v>45336</v>
      </c>
      <c r="I27" s="127" cm="1">
        <f t="array" ref="I27">IF(F27="","",_xlfn.UNIQUE(WEEKNUM(--_xlfn.ANCHORARRAY(F27),21),TRUE))</f>
        <v>7</v>
      </c>
      <c r="J27" s="87"/>
    </row>
    <row r="28" spans="3:10" x14ac:dyDescent="0.25">
      <c r="C28" s="87"/>
      <c r="D28" s="132" t="s">
        <v>99</v>
      </c>
      <c r="E28" s="133" t="s">
        <v>100</v>
      </c>
      <c r="F28" s="116">
        <f>$F$12-48</f>
        <v>45334</v>
      </c>
      <c r="G28" s="117" t="s">
        <v>101</v>
      </c>
      <c r="H28" s="118">
        <f t="shared" si="0"/>
        <v>45334</v>
      </c>
      <c r="I28" s="132" cm="1">
        <f t="array" ref="I28">IF(F28="","",_xlfn.UNIQUE(WEEKNUM(--_xlfn.ANCHORARRAY(F28),21),TRUE))</f>
        <v>7</v>
      </c>
      <c r="J28" s="87"/>
    </row>
    <row r="29" spans="3:10" x14ac:dyDescent="0.25">
      <c r="C29" s="87"/>
      <c r="D29" s="132" t="s">
        <v>102</v>
      </c>
      <c r="E29" s="133" t="s">
        <v>103</v>
      </c>
      <c r="F29" s="116">
        <f>$F$12-47</f>
        <v>45335</v>
      </c>
      <c r="G29" s="117" t="s">
        <v>104</v>
      </c>
      <c r="H29" s="118">
        <f t="shared" si="0"/>
        <v>45335</v>
      </c>
      <c r="I29" s="132" cm="1">
        <f t="array" ref="I29">IF(F29="","",_xlfn.UNIQUE(WEEKNUM(--_xlfn.ANCHORARRAY(F29),21),TRUE))</f>
        <v>7</v>
      </c>
      <c r="J29" s="87"/>
    </row>
    <row r="30" spans="3:10" x14ac:dyDescent="0.25">
      <c r="C30" s="87"/>
      <c r="D30" s="132" t="s">
        <v>105</v>
      </c>
      <c r="E30" s="133" t="s">
        <v>106</v>
      </c>
      <c r="F30" s="116">
        <f>$F$12-46</f>
        <v>45336</v>
      </c>
      <c r="G30" s="117" t="s">
        <v>107</v>
      </c>
      <c r="H30" s="118">
        <f t="shared" si="0"/>
        <v>45336</v>
      </c>
      <c r="I30" s="132" cm="1">
        <f t="array" ref="I30">IF(F30="","",_xlfn.UNIQUE(WEEKNUM(--_xlfn.ANCHORARRAY(F30),21),TRUE))</f>
        <v>7</v>
      </c>
      <c r="J30" s="87"/>
    </row>
    <row r="31" spans="3:10" x14ac:dyDescent="0.25">
      <c r="C31" s="87"/>
      <c r="D31" s="132" t="s">
        <v>108</v>
      </c>
      <c r="E31" s="133" t="s">
        <v>109</v>
      </c>
      <c r="F31" s="116">
        <f>$F$12-3</f>
        <v>45379</v>
      </c>
      <c r="G31" s="117" t="s">
        <v>110</v>
      </c>
      <c r="H31" s="118">
        <f t="shared" si="0"/>
        <v>45379</v>
      </c>
      <c r="I31" s="132" cm="1">
        <f t="array" ref="I31">IF(F31="","",_xlfn.UNIQUE(WEEKNUM(--_xlfn.ANCHORARRAY(F31),21),TRUE))</f>
        <v>13</v>
      </c>
      <c r="J31" s="87"/>
    </row>
    <row r="32" spans="3:10" x14ac:dyDescent="0.25">
      <c r="C32" s="87"/>
      <c r="D32" s="132" t="s">
        <v>111</v>
      </c>
      <c r="E32" s="133" t="s">
        <v>112</v>
      </c>
      <c r="F32" s="116">
        <f>$F$12-2</f>
        <v>45380</v>
      </c>
      <c r="G32" s="117" t="s">
        <v>113</v>
      </c>
      <c r="H32" s="118">
        <f t="shared" si="0"/>
        <v>45380</v>
      </c>
      <c r="I32" s="132" cm="1">
        <f t="array" ref="I32">IF(F32="","",_xlfn.UNIQUE(WEEKNUM(--_xlfn.ANCHORARRAY(F32),21),TRUE))</f>
        <v>13</v>
      </c>
      <c r="J32" s="87"/>
    </row>
    <row r="33" spans="3:10" x14ac:dyDescent="0.25">
      <c r="C33" s="87"/>
      <c r="D33" s="132" t="s">
        <v>114</v>
      </c>
      <c r="E33" s="133" t="s">
        <v>115</v>
      </c>
      <c r="F33" s="116">
        <f>IF(("01.05."&amp;current_year)*1+IF(WEEKDAY(("01.05."&amp;current_year)*1)=1,8,SUM(16,-WEEKDAY(("01.05."&amp;current_year)*1)))-1=(ROUND((DAY(MINUTE(current_year/38)/2+55)&amp;".4."&amp;current_year)/7,)*7-6)+49,("01.05."&amp;current_year)*1+IF(WEEKDAY(("01.05."&amp;current_year)*1)=1,8,SUM(16,-WEEKDAY(("01.05."&amp;current_year)*1)))-1-7,("01.05."&amp;current_year)*1+IF(WEEKDAY(("01.05."&amp;current_year)*1)=1,8,SUM(16,-WEEKDAY(("01.05."&amp;current_year)*1)))-1)</f>
        <v>45424</v>
      </c>
      <c r="G33" s="117" t="s">
        <v>116</v>
      </c>
      <c r="H33" s="118">
        <f t="shared" si="0"/>
        <v>45424</v>
      </c>
      <c r="I33" s="132" cm="1">
        <f t="array" ref="I33">IF(F33="","",_xlfn.UNIQUE(WEEKNUM(--_xlfn.ANCHORARRAY(F33),21),TRUE))</f>
        <v>19</v>
      </c>
      <c r="J33" s="87"/>
    </row>
    <row r="34" spans="3:10" x14ac:dyDescent="0.25">
      <c r="C34" s="87"/>
      <c r="D34" s="132" t="s">
        <v>117</v>
      </c>
      <c r="E34" s="133" t="s">
        <v>118</v>
      </c>
      <c r="F34" s="116">
        <f>A34+14-WEEKDAY(A34,2)</f>
        <v>8</v>
      </c>
      <c r="G34" s="117" t="s">
        <v>118</v>
      </c>
      <c r="H34" s="118">
        <f t="shared" si="0"/>
        <v>8</v>
      </c>
      <c r="I34" s="132" cm="1">
        <f t="array" ref="I34">IF(F34="","",_xlfn.UNIQUE(WEEKNUM(--_xlfn.ANCHORARRAY(F34),21),TRUE))</f>
        <v>1</v>
      </c>
      <c r="J34" s="87"/>
    </row>
    <row r="35" spans="3:10" x14ac:dyDescent="0.25">
      <c r="C35" s="87"/>
      <c r="D35" s="132" t="s">
        <v>119</v>
      </c>
      <c r="E35" s="133" t="s">
        <v>120</v>
      </c>
      <c r="F35" s="116">
        <f>DATE(current_year,10,31)</f>
        <v>45596</v>
      </c>
      <c r="G35" s="117" t="s">
        <v>120</v>
      </c>
      <c r="H35" s="118">
        <f t="shared" si="0"/>
        <v>45596</v>
      </c>
      <c r="I35" s="132" cm="1">
        <f t="array" ref="I35">IF(F35="","",_xlfn.UNIQUE(WEEKNUM(--_xlfn.ANCHORARRAY(F35),21),TRUE))</f>
        <v>44</v>
      </c>
      <c r="J35" s="87"/>
    </row>
    <row r="36" spans="3:10" x14ac:dyDescent="0.25">
      <c r="C36" s="87"/>
      <c r="D36" s="132" t="s">
        <v>121</v>
      </c>
      <c r="E36" s="133" t="s">
        <v>122</v>
      </c>
      <c r="F36" s="116">
        <f>DATE(current_year,12,5)</f>
        <v>45631</v>
      </c>
      <c r="G36" s="117" t="s">
        <v>122</v>
      </c>
      <c r="H36" s="118">
        <f t="shared" si="0"/>
        <v>45631</v>
      </c>
      <c r="I36" s="132" cm="1">
        <f t="array" ref="I36">IF(F36="","",_xlfn.UNIQUE(WEEKNUM(--_xlfn.ANCHORARRAY(F36),21),TRUE))</f>
        <v>49</v>
      </c>
      <c r="J36" s="87"/>
    </row>
    <row r="37" spans="3:10" x14ac:dyDescent="0.25">
      <c r="C37" s="87"/>
      <c r="D37" s="132" t="s">
        <v>123</v>
      </c>
      <c r="E37" s="27" t="s">
        <v>124</v>
      </c>
      <c r="F37" s="134">
        <f>DATE(current_year,12,6)</f>
        <v>45632</v>
      </c>
      <c r="G37" s="25" t="s">
        <v>125</v>
      </c>
      <c r="H37" s="118">
        <f t="shared" si="0"/>
        <v>45632</v>
      </c>
      <c r="I37" s="132" cm="1">
        <f t="array" ref="I37">IF(F37="","",_xlfn.UNIQUE(WEEKNUM(--_xlfn.ANCHORARRAY(F37),21),TRUE))</f>
        <v>49</v>
      </c>
      <c r="J37" s="87"/>
    </row>
    <row r="38" spans="3:10" x14ac:dyDescent="0.25">
      <c r="C38" s="87"/>
      <c r="D38" s="132" t="s">
        <v>126</v>
      </c>
      <c r="E38" s="27" t="s">
        <v>127</v>
      </c>
      <c r="F38" s="134">
        <f>DATE(current_year,12,25)-WEEKDAY(DATE(current_year,12,25),2)-21</f>
        <v>45627</v>
      </c>
      <c r="G38" s="25" t="s">
        <v>128</v>
      </c>
      <c r="H38" s="118">
        <f t="shared" si="0"/>
        <v>45627</v>
      </c>
      <c r="I38" s="132" cm="1">
        <f t="array" ref="I38">IF(F38="","",_xlfn.UNIQUE(WEEKNUM(--_xlfn.ANCHORARRAY(F38),21),TRUE))</f>
        <v>48</v>
      </c>
      <c r="J38" s="87"/>
    </row>
    <row r="39" spans="3:10" x14ac:dyDescent="0.25">
      <c r="C39" s="87"/>
      <c r="D39" s="132" t="s">
        <v>129</v>
      </c>
      <c r="E39" s="27" t="s">
        <v>130</v>
      </c>
      <c r="F39" s="134">
        <f>DATE(current_year,12,25)-WEEKDAY(DATE(current_year,12,25),2)-14</f>
        <v>45634</v>
      </c>
      <c r="G39" s="25" t="s">
        <v>131</v>
      </c>
      <c r="H39" s="118">
        <f t="shared" si="0"/>
        <v>45634</v>
      </c>
      <c r="I39" s="132" cm="1">
        <f t="array" ref="I39">IF(F39="","",_xlfn.UNIQUE(WEEKNUM(--_xlfn.ANCHORARRAY(F39),21),TRUE))</f>
        <v>49</v>
      </c>
      <c r="J39" s="87"/>
    </row>
    <row r="40" spans="3:10" x14ac:dyDescent="0.25">
      <c r="C40" s="87"/>
      <c r="D40" s="132" t="s">
        <v>132</v>
      </c>
      <c r="E40" s="27" t="s">
        <v>133</v>
      </c>
      <c r="F40" s="134">
        <f>DATE(current_year,12,25)-WEEKDAY(DATE(current_year,12,25),2)-7</f>
        <v>45641</v>
      </c>
      <c r="G40" s="25" t="s">
        <v>134</v>
      </c>
      <c r="H40" s="118">
        <f t="shared" si="0"/>
        <v>45641</v>
      </c>
      <c r="I40" s="132" cm="1">
        <f t="array" ref="I40">IF(F40="","",_xlfn.UNIQUE(WEEKNUM(--_xlfn.ANCHORARRAY(F40),21),TRUE))</f>
        <v>50</v>
      </c>
      <c r="J40" s="87"/>
    </row>
    <row r="41" spans="3:10" ht="15.75" thickBot="1" x14ac:dyDescent="0.3">
      <c r="C41" s="87"/>
      <c r="D41" s="135" t="s">
        <v>135</v>
      </c>
      <c r="E41" s="136" t="s">
        <v>136</v>
      </c>
      <c r="F41" s="137">
        <f>DATE(current_year,12,25)-WEEKDAY(DATE(current_year,12,25),2)-0</f>
        <v>45648</v>
      </c>
      <c r="G41" s="138" t="s">
        <v>137</v>
      </c>
      <c r="H41" s="139">
        <f t="shared" si="0"/>
        <v>45648</v>
      </c>
      <c r="I41" s="135" cm="1">
        <f t="array" ref="I41">IF(F41="","",_xlfn.UNIQUE(WEEKNUM(--_xlfn.ANCHORARRAY(F41),21),TRUE))</f>
        <v>51</v>
      </c>
      <c r="J41" s="87"/>
    </row>
    <row r="42" spans="3:10" ht="15.75" thickBot="1" x14ac:dyDescent="0.3">
      <c r="C42" s="87"/>
      <c r="D42" s="87"/>
      <c r="E42" s="87"/>
      <c r="F42" s="87"/>
      <c r="G42" s="87"/>
      <c r="H42" s="87"/>
      <c r="I42" s="87"/>
      <c r="J42" s="87"/>
    </row>
    <row r="43" spans="3:10" x14ac:dyDescent="0.25">
      <c r="C43" s="87"/>
      <c r="D43" s="87"/>
      <c r="E43" s="140" t="s">
        <v>138</v>
      </c>
      <c r="F43" s="141"/>
      <c r="G43" s="141"/>
      <c r="H43" s="142"/>
      <c r="I43" s="87"/>
      <c r="J43" s="87"/>
    </row>
    <row r="44" spans="3:10" x14ac:dyDescent="0.25">
      <c r="C44" s="87"/>
      <c r="D44" s="87"/>
      <c r="E44" s="143" t="s">
        <v>139</v>
      </c>
      <c r="F44" s="144"/>
      <c r="G44" s="144"/>
      <c r="H44" s="145"/>
      <c r="I44" s="87"/>
      <c r="J44" s="87"/>
    </row>
    <row r="45" spans="3:10" ht="15.75" thickBot="1" x14ac:dyDescent="0.3">
      <c r="C45" s="87"/>
      <c r="D45" s="87"/>
      <c r="E45" s="146" t="s">
        <v>140</v>
      </c>
      <c r="F45" s="147"/>
      <c r="G45" s="147"/>
      <c r="H45" s="148"/>
      <c r="I45" s="87"/>
      <c r="J45" s="87"/>
    </row>
  </sheetData>
  <mergeCells count="10">
    <mergeCell ref="E43:H43"/>
    <mergeCell ref="E44:H44"/>
    <mergeCell ref="E45:H45"/>
    <mergeCell ref="C3:I3"/>
    <mergeCell ref="E4:G4"/>
    <mergeCell ref="C5:I5"/>
    <mergeCell ref="E6:G6"/>
    <mergeCell ref="E7:E8"/>
    <mergeCell ref="F7:F8"/>
    <mergeCell ref="G7:G8"/>
  </mergeCells>
  <conditionalFormatting sqref="D10:I41">
    <cfRule type="expression" dxfId="40" priority="1">
      <formula>AND($F10&lt;&gt;"",WEEKDAY($F10,2)=7)</formula>
    </cfRule>
    <cfRule type="expression" dxfId="39" priority="2">
      <formula>AND($F10&lt;&gt;"",WEEKDAY($F10,2)=6)</formula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FBA25-A9F0-448D-9C89-2E36CEB04E9B}">
  <dimension ref="F5:AO66"/>
  <sheetViews>
    <sheetView workbookViewId="0">
      <selection activeCell="B17" sqref="B17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1</v>
      </c>
      <c r="K5" s="25">
        <f t="shared" ref="K5:AN5" si="0">_xlfn.ISOWEEKNUM(K11)</f>
        <v>1</v>
      </c>
      <c r="L5" s="25">
        <f t="shared" si="0"/>
        <v>1</v>
      </c>
      <c r="M5" s="25">
        <f t="shared" si="0"/>
        <v>1</v>
      </c>
      <c r="N5" s="25">
        <f t="shared" si="0"/>
        <v>1</v>
      </c>
      <c r="O5" s="25">
        <f t="shared" si="0"/>
        <v>1</v>
      </c>
      <c r="P5" s="25">
        <f t="shared" si="0"/>
        <v>1</v>
      </c>
      <c r="Q5" s="25">
        <f t="shared" si="0"/>
        <v>2</v>
      </c>
      <c r="R5" s="25">
        <f t="shared" si="0"/>
        <v>2</v>
      </c>
      <c r="S5" s="25">
        <f t="shared" si="0"/>
        <v>2</v>
      </c>
      <c r="T5" s="25">
        <f t="shared" si="0"/>
        <v>2</v>
      </c>
      <c r="U5" s="25">
        <f t="shared" si="0"/>
        <v>2</v>
      </c>
      <c r="V5" s="25">
        <f t="shared" si="0"/>
        <v>2</v>
      </c>
      <c r="W5" s="25">
        <f t="shared" si="0"/>
        <v>2</v>
      </c>
      <c r="X5" s="25">
        <f t="shared" si="0"/>
        <v>3</v>
      </c>
      <c r="Y5" s="25">
        <f t="shared" si="0"/>
        <v>3</v>
      </c>
      <c r="Z5" s="25">
        <f t="shared" si="0"/>
        <v>3</v>
      </c>
      <c r="AA5" s="25">
        <f t="shared" si="0"/>
        <v>3</v>
      </c>
      <c r="AB5" s="25">
        <f t="shared" si="0"/>
        <v>3</v>
      </c>
      <c r="AC5" s="25">
        <f t="shared" si="0"/>
        <v>3</v>
      </c>
      <c r="AD5" s="25">
        <f t="shared" si="0"/>
        <v>3</v>
      </c>
      <c r="AE5" s="25">
        <f t="shared" si="0"/>
        <v>4</v>
      </c>
      <c r="AF5" s="25">
        <f t="shared" si="0"/>
        <v>4</v>
      </c>
      <c r="AG5" s="25">
        <f t="shared" si="0"/>
        <v>4</v>
      </c>
      <c r="AH5" s="25">
        <f t="shared" si="0"/>
        <v>4</v>
      </c>
      <c r="AI5" s="25">
        <f t="shared" si="0"/>
        <v>4</v>
      </c>
      <c r="AJ5" s="25">
        <f t="shared" si="0"/>
        <v>4</v>
      </c>
      <c r="AK5" s="25">
        <f t="shared" si="0"/>
        <v>4</v>
      </c>
      <c r="AL5" s="25">
        <f t="shared" si="0"/>
        <v>5</v>
      </c>
      <c r="AM5" s="25">
        <f t="shared" si="0"/>
        <v>5</v>
      </c>
      <c r="AN5" s="25">
        <f t="shared" si="0"/>
        <v>5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45292</v>
      </c>
      <c r="H9" s="14" t="s">
        <v>7</v>
      </c>
      <c r="I9" s="150" t="s">
        <v>4</v>
      </c>
      <c r="J9" s="149" t="str">
        <f>IFERROR(VLOOKUP(J11,tab_feit_nick,2,FALSE),"")</f>
        <v>Neujahr</v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>H3K</v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N10">_xlfn.SEQUENCE(1,DAY(EOMONTH(DATE($H$10,$H$11,1),0)),DATE($H$10,$H$11,1),1)</f>
        <v>45292</v>
      </c>
      <c r="K10" s="151">
        <v>45293</v>
      </c>
      <c r="L10" s="151">
        <v>45294</v>
      </c>
      <c r="M10" s="151">
        <v>45295</v>
      </c>
      <c r="N10" s="151">
        <v>45296</v>
      </c>
      <c r="O10" s="151">
        <v>45297</v>
      </c>
      <c r="P10" s="151">
        <v>45298</v>
      </c>
      <c r="Q10" s="151">
        <v>45299</v>
      </c>
      <c r="R10" s="151">
        <v>45300</v>
      </c>
      <c r="S10" s="151">
        <v>45301</v>
      </c>
      <c r="T10" s="151">
        <v>45302</v>
      </c>
      <c r="U10" s="151">
        <v>45303</v>
      </c>
      <c r="V10" s="151">
        <v>45304</v>
      </c>
      <c r="W10" s="151">
        <v>45305</v>
      </c>
      <c r="X10" s="151">
        <v>45306</v>
      </c>
      <c r="Y10" s="151">
        <v>45307</v>
      </c>
      <c r="Z10" s="151">
        <v>45308</v>
      </c>
      <c r="AA10" s="151">
        <v>45309</v>
      </c>
      <c r="AB10" s="151">
        <v>45310</v>
      </c>
      <c r="AC10" s="151">
        <v>45311</v>
      </c>
      <c r="AD10" s="151">
        <v>45312</v>
      </c>
      <c r="AE10" s="151">
        <v>45313</v>
      </c>
      <c r="AF10" s="151">
        <v>45314</v>
      </c>
      <c r="AG10" s="151">
        <v>45315</v>
      </c>
      <c r="AH10" s="151">
        <v>45316</v>
      </c>
      <c r="AI10" s="151">
        <v>45317</v>
      </c>
      <c r="AJ10" s="151">
        <v>45318</v>
      </c>
      <c r="AK10" s="151">
        <v>45319</v>
      </c>
      <c r="AL10" s="151">
        <v>45320</v>
      </c>
      <c r="AM10" s="151">
        <v>45321</v>
      </c>
      <c r="AN10" s="151">
        <v>45322</v>
      </c>
    </row>
    <row r="11" spans="6:40" ht="30" customHeight="1" x14ac:dyDescent="0.25">
      <c r="F11" s="71"/>
      <c r="G11" s="23">
        <f>NETWORKDAYS.INTL(G9,G12,1)</f>
        <v>23</v>
      </c>
      <c r="H11" s="15">
        <v>1</v>
      </c>
      <c r="I11" s="13">
        <f>IF(J11="","",J11)</f>
        <v>45292</v>
      </c>
      <c r="J11" s="16" cm="1">
        <f t="array" ref="J11:AN11">_xlfn.SEQUENCE(1,DAY(EOMONTH(DATE($H$10,$H$11,1),0)),DATE($H$10,$H$11,1),1)</f>
        <v>45292</v>
      </c>
      <c r="K11" s="16">
        <v>45293</v>
      </c>
      <c r="L11" s="16">
        <v>45294</v>
      </c>
      <c r="M11" s="16">
        <v>45295</v>
      </c>
      <c r="N11" s="16">
        <v>45296</v>
      </c>
      <c r="O11" s="16">
        <v>45297</v>
      </c>
      <c r="P11" s="16">
        <v>45298</v>
      </c>
      <c r="Q11" s="16">
        <v>45299</v>
      </c>
      <c r="R11" s="16">
        <v>45300</v>
      </c>
      <c r="S11" s="16">
        <v>45301</v>
      </c>
      <c r="T11" s="16">
        <v>45302</v>
      </c>
      <c r="U11" s="16">
        <v>45303</v>
      </c>
      <c r="V11" s="16">
        <v>45304</v>
      </c>
      <c r="W11" s="16">
        <v>45305</v>
      </c>
      <c r="X11" s="16">
        <v>45306</v>
      </c>
      <c r="Y11" s="16">
        <v>45307</v>
      </c>
      <c r="Z11" s="16">
        <v>45308</v>
      </c>
      <c r="AA11" s="16">
        <v>45309</v>
      </c>
      <c r="AB11" s="16">
        <v>45310</v>
      </c>
      <c r="AC11" s="16">
        <v>45311</v>
      </c>
      <c r="AD11" s="16">
        <v>45312</v>
      </c>
      <c r="AE11" s="16">
        <v>45313</v>
      </c>
      <c r="AF11" s="16">
        <v>45314</v>
      </c>
      <c r="AG11" s="16">
        <v>45315</v>
      </c>
      <c r="AH11" s="16">
        <v>45316</v>
      </c>
      <c r="AI11" s="16">
        <v>45317</v>
      </c>
      <c r="AJ11" s="16">
        <v>45318</v>
      </c>
      <c r="AK11" s="16">
        <v>45319</v>
      </c>
      <c r="AL11" s="16">
        <v>45320</v>
      </c>
      <c r="AM11" s="16">
        <v>45321</v>
      </c>
      <c r="AN11" s="16">
        <v>45322</v>
      </c>
    </row>
    <row r="12" spans="6:40" x14ac:dyDescent="0.25">
      <c r="F12" s="71"/>
      <c r="G12" s="64">
        <f>(EOMONTH(DATE(H10,H11,1),0))</f>
        <v>45322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>
        <f>IF(K11="","",IF(WEEKDAY(K11,1)=6,Regulierung!$F$12,IF(OR(WEEKDAY(K11,1)=7,(WEEKDAY(K11,1)=1)),"FREI",Regulierung!$F$8)))</f>
        <v>8.3333333333333329E-2</v>
      </c>
      <c r="L12" s="22">
        <f>IF(L11="","",IF(WEEKDAY(L11,1)=6,Regulierung!$F$12,IF(OR(WEEKDAY(L11,1)=7,(WEEKDAY(L11,1)=1)),"FREI",Regulierung!$F$8)))</f>
        <v>8.3333333333333329E-2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 t="str">
        <f>IF(O11="","",IF(WEEKDAY(O11,1)=6,Regulierung!$F$12,IF(OR(WEEKDAY(O11,1)=7,(WEEKDAY(O11,1)=1)),"FREI",Regulierung!$F$8)))</f>
        <v>FREI</v>
      </c>
      <c r="P12" s="22" t="str">
        <f>IF(P11="","",IF(WEEKDAY(P11,1)=6,Regulierung!$F$12,IF(OR(WEEKDAY(P11,1)=7,(WEEKDAY(P11,1)=1)),"FREI",Regulierung!$F$8)))</f>
        <v>FREI</v>
      </c>
      <c r="Q12" s="22">
        <f>IF(Q11="","",IF(WEEKDAY(Q11,1)=6,Regulierung!$F$12,IF(OR(WEEKDAY(Q11,1)=7,(WEEKDAY(Q11,1)=1)),"FREI",Regulierung!$F$8)))</f>
        <v>8.3333333333333329E-2</v>
      </c>
      <c r="R12" s="22">
        <f>IF(R11="","",IF(WEEKDAY(R11,1)=6,Regulierung!$F$12,IF(OR(WEEKDAY(R11,1)=7,(WEEKDAY(R11,1)=1)),"FREI",Regulierung!$F$8)))</f>
        <v>8.3333333333333329E-2</v>
      </c>
      <c r="S12" s="22">
        <f>IF(S11="","",IF(WEEKDAY(S11,1)=6,Regulierung!$F$12,IF(OR(WEEKDAY(S11,1)=7,(WEEKDAY(S11,1)=1)),"FREI",Regulierung!$F$8)))</f>
        <v>8.3333333333333329E-2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 t="str">
        <f>IF(V11="","",IF(WEEKDAY(V11,1)=6,Regulierung!$F$12,IF(OR(WEEKDAY(V11,1)=7,(WEEKDAY(V11,1)=1)),"FREI",Regulierung!$F$8)))</f>
        <v>FREI</v>
      </c>
      <c r="W12" s="22" t="str">
        <f>IF(W11="","",IF(WEEKDAY(W11,1)=6,Regulierung!$F$12,IF(OR(WEEKDAY(W11,1)=7,(WEEKDAY(W11,1)=1)),"FREI",Regulierung!$F$8)))</f>
        <v>FREI</v>
      </c>
      <c r="X12" s="22">
        <f>IF(X11="","",IF(WEEKDAY(X11,1)=6,Regulierung!$F$12,IF(OR(WEEKDAY(X11,1)=7,(WEEKDAY(X11,1)=1)),"FREI",Regulierung!$F$8)))</f>
        <v>8.3333333333333329E-2</v>
      </c>
      <c r="Y12" s="22">
        <f>IF(Y11="","",IF(WEEKDAY(Y11,1)=6,Regulierung!$F$12,IF(OR(WEEKDAY(Y11,1)=7,(WEEKDAY(Y11,1)=1)),"FREI",Regulierung!$F$8)))</f>
        <v>8.3333333333333329E-2</v>
      </c>
      <c r="Z12" s="22">
        <f>IF(Z11="","",IF(WEEKDAY(Z11,1)=6,Regulierung!$F$12,IF(OR(WEEKDAY(Z11,1)=7,(WEEKDAY(Z11,1)=1)),"FREI",Regulierung!$F$8)))</f>
        <v>8.3333333333333329E-2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 t="str">
        <f>IF(AC11="","",IF(WEEKDAY(AC11,1)=6,Regulierung!$F$12,IF(OR(WEEKDAY(AC11,1)=7,(WEEKDAY(AC11,1)=1)),"FREI",Regulierung!$F$8)))</f>
        <v>FREI</v>
      </c>
      <c r="AD12" s="22" t="str">
        <f>IF(AD11="","",IF(WEEKDAY(AD11,1)=6,Regulierung!$F$12,IF(OR(WEEKDAY(AD11,1)=7,(WEEKDAY(AD11,1)=1)),"FREI",Regulierung!$F$8)))</f>
        <v>FREI</v>
      </c>
      <c r="AE12" s="22">
        <f>IF(AE11="","",IF(WEEKDAY(AE11,1)=6,Regulierung!$F$12,IF(OR(WEEKDAY(AE11,1)=7,(WEEKDAY(AE11,1)=1)),"FREI",Regulierung!$F$8)))</f>
        <v>8.3333333333333329E-2</v>
      </c>
      <c r="AF12" s="22">
        <f>IF(AF11="","",IF(WEEKDAY(AF11,1)=6,Regulierung!$F$12,IF(OR(WEEKDAY(AF11,1)=7,(WEEKDAY(AF11,1)=1)),"FREI",Regulierung!$F$8)))</f>
        <v>8.3333333333333329E-2</v>
      </c>
      <c r="AG12" s="22">
        <f>IF(AG11="","",IF(WEEKDAY(AG11,1)=6,Regulierung!$F$12,IF(OR(WEEKDAY(AG11,1)=7,(WEEKDAY(AG11,1)=1)),"FREI",Regulierung!$F$8)))</f>
        <v>8.3333333333333329E-2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 t="str">
        <f>IF(AJ11="","",IF(WEEKDAY(AJ11,1)=6,Regulierung!$F$12,IF(OR(WEEKDAY(AJ11,1)=7,(WEEKDAY(AJ11,1)=1)),"FREI",Regulierung!$F$8)))</f>
        <v>FREI</v>
      </c>
      <c r="AK12" s="22" t="str">
        <f>IF(AK11="","",IF(WEEKDAY(AK11,1)=6,Regulierung!$F$12,IF(OR(WEEKDAY(AK11,1)=7,(WEEKDAY(AK11,1)=1)),"FREI",Regulierung!$F$8)))</f>
        <v>FREI</v>
      </c>
      <c r="AL12" s="22">
        <f>IF(AL11="","",IF(WEEKDAY(AL11,1)=6,Regulierung!$F$12,IF(OR(WEEKDAY(AL11,1)=7,(WEEKDAY(AL11,1)=1)),"FREI",Regulierung!$F$8)))</f>
        <v>8.3333333333333329E-2</v>
      </c>
      <c r="AM12" s="22">
        <f>IF(AM11="","",IF(WEEKDAY(AM11,1)=6,Regulierung!$F$12,IF(OR(WEEKDAY(AM11,1)=7,(WEEKDAY(AM11,1)=1)),"FREI",Regulierung!$F$8)))</f>
        <v>8.3333333333333329E-2</v>
      </c>
      <c r="AN12" s="22">
        <f>IF(AN11="","",IF(WEEKDAY(AN11,1)=6,Regulierung!$F$12,IF(OR(WEEKDAY(AN11,1)=7,(WEEKDAY(AN11,1)=1)),"FREI",Regulierung!$F$8)))</f>
        <v>8.3333333333333329E-2</v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>
        <f t="shared" ref="K13:AN13" si="1">IF(K12="","",IF(K12="FREI","-",K12*60*24))</f>
        <v>120</v>
      </c>
      <c r="L13" s="3">
        <f t="shared" si="1"/>
        <v>120</v>
      </c>
      <c r="M13" s="3">
        <f t="shared" si="1"/>
        <v>120</v>
      </c>
      <c r="N13" s="3">
        <f t="shared" si="1"/>
        <v>120</v>
      </c>
      <c r="O13" s="3" t="str">
        <f t="shared" si="1"/>
        <v>-</v>
      </c>
      <c r="P13" s="3" t="str">
        <f t="shared" si="1"/>
        <v>-</v>
      </c>
      <c r="Q13" s="3">
        <f t="shared" si="1"/>
        <v>120</v>
      </c>
      <c r="R13" s="3">
        <f t="shared" si="1"/>
        <v>120</v>
      </c>
      <c r="S13" s="3">
        <f t="shared" si="1"/>
        <v>120</v>
      </c>
      <c r="T13" s="3">
        <f t="shared" si="1"/>
        <v>120</v>
      </c>
      <c r="U13" s="3">
        <f t="shared" si="1"/>
        <v>120</v>
      </c>
      <c r="V13" s="3" t="str">
        <f t="shared" si="1"/>
        <v>-</v>
      </c>
      <c r="W13" s="3" t="str">
        <f t="shared" si="1"/>
        <v>-</v>
      </c>
      <c r="X13" s="3">
        <f t="shared" si="1"/>
        <v>120</v>
      </c>
      <c r="Y13" s="3">
        <f t="shared" si="1"/>
        <v>120</v>
      </c>
      <c r="Z13" s="3">
        <f t="shared" si="1"/>
        <v>120</v>
      </c>
      <c r="AA13" s="3">
        <f t="shared" si="1"/>
        <v>120</v>
      </c>
      <c r="AB13" s="3">
        <f t="shared" si="1"/>
        <v>120</v>
      </c>
      <c r="AC13" s="3" t="str">
        <f t="shared" si="1"/>
        <v>-</v>
      </c>
      <c r="AD13" s="3" t="str">
        <f t="shared" si="1"/>
        <v>-</v>
      </c>
      <c r="AE13" s="3">
        <f t="shared" si="1"/>
        <v>120</v>
      </c>
      <c r="AF13" s="3">
        <f t="shared" si="1"/>
        <v>120</v>
      </c>
      <c r="AG13" s="3">
        <f t="shared" si="1"/>
        <v>120</v>
      </c>
      <c r="AH13" s="3">
        <f t="shared" si="1"/>
        <v>120</v>
      </c>
      <c r="AI13" s="3">
        <f t="shared" si="1"/>
        <v>120</v>
      </c>
      <c r="AJ13" s="3" t="str">
        <f t="shared" si="1"/>
        <v>-</v>
      </c>
      <c r="AK13" s="3" t="str">
        <f t="shared" si="1"/>
        <v>-</v>
      </c>
      <c r="AL13" s="3">
        <f t="shared" si="1"/>
        <v>120</v>
      </c>
      <c r="AM13" s="3">
        <f t="shared" si="1"/>
        <v>120</v>
      </c>
      <c r="AN13" s="3">
        <f t="shared" si="1"/>
        <v>120</v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>
        <f t="shared" ref="K14:AN14" si="2">IF(K12="","",IF(K12="FREI","-",K13/60))</f>
        <v>2</v>
      </c>
      <c r="L14" s="12">
        <f t="shared" si="2"/>
        <v>2</v>
      </c>
      <c r="M14" s="12">
        <f t="shared" si="2"/>
        <v>2</v>
      </c>
      <c r="N14" s="12">
        <f t="shared" si="2"/>
        <v>2</v>
      </c>
      <c r="O14" s="12" t="str">
        <f t="shared" si="2"/>
        <v>-</v>
      </c>
      <c r="P14" s="12" t="str">
        <f t="shared" si="2"/>
        <v>-</v>
      </c>
      <c r="Q14" s="12">
        <f t="shared" si="2"/>
        <v>2</v>
      </c>
      <c r="R14" s="12">
        <f t="shared" si="2"/>
        <v>2</v>
      </c>
      <c r="S14" s="12">
        <f t="shared" si="2"/>
        <v>2</v>
      </c>
      <c r="T14" s="12">
        <f t="shared" si="2"/>
        <v>2</v>
      </c>
      <c r="U14" s="12">
        <f t="shared" si="2"/>
        <v>2</v>
      </c>
      <c r="V14" s="12" t="str">
        <f t="shared" si="2"/>
        <v>-</v>
      </c>
      <c r="W14" s="12" t="str">
        <f t="shared" si="2"/>
        <v>-</v>
      </c>
      <c r="X14" s="12">
        <f t="shared" si="2"/>
        <v>2</v>
      </c>
      <c r="Y14" s="12">
        <f t="shared" si="2"/>
        <v>2</v>
      </c>
      <c r="Z14" s="12">
        <f t="shared" si="2"/>
        <v>2</v>
      </c>
      <c r="AA14" s="12">
        <f t="shared" si="2"/>
        <v>2</v>
      </c>
      <c r="AB14" s="12">
        <f t="shared" si="2"/>
        <v>2</v>
      </c>
      <c r="AC14" s="12" t="str">
        <f t="shared" si="2"/>
        <v>-</v>
      </c>
      <c r="AD14" s="12" t="str">
        <f t="shared" si="2"/>
        <v>-</v>
      </c>
      <c r="AE14" s="12">
        <f t="shared" si="2"/>
        <v>2</v>
      </c>
      <c r="AF14" s="12">
        <f t="shared" si="2"/>
        <v>2</v>
      </c>
      <c r="AG14" s="12">
        <f t="shared" si="2"/>
        <v>2</v>
      </c>
      <c r="AH14" s="12">
        <f t="shared" si="2"/>
        <v>2</v>
      </c>
      <c r="AI14" s="12">
        <f t="shared" si="2"/>
        <v>2</v>
      </c>
      <c r="AJ14" s="12" t="str">
        <f t="shared" si="2"/>
        <v>-</v>
      </c>
      <c r="AK14" s="12" t="str">
        <f t="shared" si="2"/>
        <v>-</v>
      </c>
      <c r="AL14" s="12">
        <f t="shared" si="2"/>
        <v>2</v>
      </c>
      <c r="AM14" s="12">
        <f t="shared" si="2"/>
        <v>2</v>
      </c>
      <c r="AN14" s="12">
        <f t="shared" si="2"/>
        <v>2</v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1</v>
      </c>
      <c r="K32" s="82">
        <f t="shared" ref="K32:AN32" si="8">_xlfn.ISOWEEKNUM(K11)</f>
        <v>1</v>
      </c>
      <c r="L32" s="82">
        <f t="shared" si="8"/>
        <v>1</v>
      </c>
      <c r="M32" s="82">
        <f t="shared" si="8"/>
        <v>1</v>
      </c>
      <c r="N32" s="82">
        <f t="shared" si="8"/>
        <v>1</v>
      </c>
      <c r="O32" s="82">
        <f t="shared" si="8"/>
        <v>1</v>
      </c>
      <c r="P32" s="82">
        <f t="shared" si="8"/>
        <v>1</v>
      </c>
      <c r="Q32" s="82">
        <f t="shared" si="8"/>
        <v>2</v>
      </c>
      <c r="R32" s="82">
        <f t="shared" si="8"/>
        <v>2</v>
      </c>
      <c r="S32" s="82">
        <f t="shared" si="8"/>
        <v>2</v>
      </c>
      <c r="T32" s="82">
        <f t="shared" si="8"/>
        <v>2</v>
      </c>
      <c r="U32" s="82">
        <f t="shared" si="8"/>
        <v>2</v>
      </c>
      <c r="V32" s="82">
        <f t="shared" si="8"/>
        <v>2</v>
      </c>
      <c r="W32" s="82">
        <f t="shared" si="8"/>
        <v>2</v>
      </c>
      <c r="X32" s="82">
        <f t="shared" si="8"/>
        <v>3</v>
      </c>
      <c r="Y32" s="82">
        <f t="shared" si="8"/>
        <v>3</v>
      </c>
      <c r="Z32" s="82">
        <f t="shared" si="8"/>
        <v>3</v>
      </c>
      <c r="AA32" s="82">
        <f t="shared" si="8"/>
        <v>3</v>
      </c>
      <c r="AB32" s="82">
        <f t="shared" si="8"/>
        <v>3</v>
      </c>
      <c r="AC32" s="82">
        <f t="shared" si="8"/>
        <v>3</v>
      </c>
      <c r="AD32" s="82">
        <f t="shared" si="8"/>
        <v>3</v>
      </c>
      <c r="AE32" s="82">
        <f t="shared" si="8"/>
        <v>4</v>
      </c>
      <c r="AF32" s="82">
        <f t="shared" si="8"/>
        <v>4</v>
      </c>
      <c r="AG32" s="82">
        <f t="shared" si="8"/>
        <v>4</v>
      </c>
      <c r="AH32" s="82">
        <f t="shared" si="8"/>
        <v>4</v>
      </c>
      <c r="AI32" s="82">
        <f t="shared" si="8"/>
        <v>4</v>
      </c>
      <c r="AJ32" s="82">
        <f t="shared" si="8"/>
        <v>4</v>
      </c>
      <c r="AK32" s="82">
        <f t="shared" si="8"/>
        <v>4</v>
      </c>
      <c r="AL32" s="82">
        <f t="shared" si="8"/>
        <v>5</v>
      </c>
      <c r="AM32" s="82">
        <f t="shared" si="8"/>
        <v>5</v>
      </c>
      <c r="AN32" s="82">
        <f t="shared" si="8"/>
        <v>5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N45">TRANSPOSE(_xlfn.UNIQUE(TRANSPOSE(J5:AN5)))</f>
        <v>1</v>
      </c>
      <c r="K45" s="81">
        <v>2</v>
      </c>
      <c r="L45" s="81">
        <v>3</v>
      </c>
      <c r="M45" s="81">
        <v>4</v>
      </c>
      <c r="N45" s="81">
        <v>5</v>
      </c>
      <c r="O45" s="81"/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0.58333333333333326</v>
      </c>
      <c r="L46" s="183">
        <f t="shared" si="16"/>
        <v>0.14583333333333331</v>
      </c>
      <c r="M46" s="183">
        <f t="shared" si="16"/>
        <v>0.14583333333333331</v>
      </c>
      <c r="N46" s="183">
        <f t="shared" si="16"/>
        <v>0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839.99999999999977</v>
      </c>
      <c r="L47" s="184">
        <f>L46*60*24</f>
        <v>209.99999999999994</v>
      </c>
      <c r="M47" s="184">
        <f t="shared" ref="M47:N47" si="18">M46*60*24</f>
        <v>209.99999999999994</v>
      </c>
      <c r="N47" s="184">
        <f t="shared" si="18"/>
        <v>0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38" priority="1">
      <formula>IF(ISNA(VLOOKUP(J$11,Feiertage,1,FALSE)),"",VLOOKUP(J$11,Feiertage,1,FALSE))</formula>
    </cfRule>
    <cfRule type="expression" dxfId="37" priority="2">
      <formula>AND(J$11&lt;&gt;"",WEEKDAY(J$11,2)=7)</formula>
    </cfRule>
    <cfRule type="expression" dxfId="36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FA0E0-5F07-477C-9C06-15F40C667D5B}">
  <dimension ref="F5:AO66"/>
  <sheetViews>
    <sheetView topLeftCell="A18" workbookViewId="0">
      <selection activeCell="H12" sqref="H12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5</v>
      </c>
      <c r="K5" s="25">
        <f t="shared" ref="K5:AN5" si="0">_xlfn.ISOWEEKNUM(K11)</f>
        <v>5</v>
      </c>
      <c r="L5" s="25">
        <f t="shared" si="0"/>
        <v>5</v>
      </c>
      <c r="M5" s="25">
        <f t="shared" si="0"/>
        <v>5</v>
      </c>
      <c r="N5" s="25">
        <f t="shared" si="0"/>
        <v>6</v>
      </c>
      <c r="O5" s="25">
        <f t="shared" si="0"/>
        <v>6</v>
      </c>
      <c r="P5" s="25">
        <f t="shared" si="0"/>
        <v>6</v>
      </c>
      <c r="Q5" s="25">
        <f t="shared" si="0"/>
        <v>6</v>
      </c>
      <c r="R5" s="25">
        <f t="shared" si="0"/>
        <v>6</v>
      </c>
      <c r="S5" s="25">
        <f t="shared" si="0"/>
        <v>6</v>
      </c>
      <c r="T5" s="25">
        <f t="shared" si="0"/>
        <v>6</v>
      </c>
      <c r="U5" s="25">
        <f t="shared" si="0"/>
        <v>7</v>
      </c>
      <c r="V5" s="25">
        <f t="shared" si="0"/>
        <v>7</v>
      </c>
      <c r="W5" s="25">
        <f t="shared" si="0"/>
        <v>7</v>
      </c>
      <c r="X5" s="25">
        <f t="shared" si="0"/>
        <v>7</v>
      </c>
      <c r="Y5" s="25">
        <f t="shared" si="0"/>
        <v>7</v>
      </c>
      <c r="Z5" s="25">
        <f t="shared" si="0"/>
        <v>7</v>
      </c>
      <c r="AA5" s="25">
        <f t="shared" si="0"/>
        <v>7</v>
      </c>
      <c r="AB5" s="25">
        <f t="shared" si="0"/>
        <v>8</v>
      </c>
      <c r="AC5" s="25">
        <f t="shared" si="0"/>
        <v>8</v>
      </c>
      <c r="AD5" s="25">
        <f t="shared" si="0"/>
        <v>8</v>
      </c>
      <c r="AE5" s="25">
        <f t="shared" si="0"/>
        <v>8</v>
      </c>
      <c r="AF5" s="25">
        <f t="shared" si="0"/>
        <v>8</v>
      </c>
      <c r="AG5" s="25">
        <f t="shared" si="0"/>
        <v>8</v>
      </c>
      <c r="AH5" s="25">
        <f t="shared" si="0"/>
        <v>8</v>
      </c>
      <c r="AI5" s="25">
        <f t="shared" si="0"/>
        <v>9</v>
      </c>
      <c r="AJ5" s="25">
        <f t="shared" si="0"/>
        <v>9</v>
      </c>
      <c r="AK5" s="25">
        <f t="shared" si="0"/>
        <v>9</v>
      </c>
      <c r="AL5" s="25">
        <f t="shared" si="0"/>
        <v>9</v>
      </c>
      <c r="AM5" s="25">
        <f t="shared" si="0"/>
        <v>52</v>
      </c>
      <c r="AN5" s="25">
        <f t="shared" si="0"/>
        <v>52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45323</v>
      </c>
      <c r="H9" s="14" t="s">
        <v>7</v>
      </c>
      <c r="I9" s="150" t="s">
        <v>4</v>
      </c>
      <c r="J9" s="149" t="str">
        <f>IFERROR(VLOOKUP(J11,tab_feit_nick,2,FALSE),"")</f>
        <v/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L10">_xlfn.SEQUENCE(1,DAY(EOMONTH(DATE($H$10,$H$11,1),0)),DATE($H$10,$H$11,1),1)</f>
        <v>45323</v>
      </c>
      <c r="K10" s="151">
        <v>45324</v>
      </c>
      <c r="L10" s="151">
        <v>45325</v>
      </c>
      <c r="M10" s="151">
        <v>45326</v>
      </c>
      <c r="N10" s="151">
        <v>45327</v>
      </c>
      <c r="O10" s="151">
        <v>45328</v>
      </c>
      <c r="P10" s="151">
        <v>45329</v>
      </c>
      <c r="Q10" s="151">
        <v>45330</v>
      </c>
      <c r="R10" s="151">
        <v>45331</v>
      </c>
      <c r="S10" s="151">
        <v>45332</v>
      </c>
      <c r="T10" s="151">
        <v>45333</v>
      </c>
      <c r="U10" s="151">
        <v>45334</v>
      </c>
      <c r="V10" s="151">
        <v>45335</v>
      </c>
      <c r="W10" s="151">
        <v>45336</v>
      </c>
      <c r="X10" s="151">
        <v>45337</v>
      </c>
      <c r="Y10" s="151">
        <v>45338</v>
      </c>
      <c r="Z10" s="151">
        <v>45339</v>
      </c>
      <c r="AA10" s="151">
        <v>45340</v>
      </c>
      <c r="AB10" s="151">
        <v>45341</v>
      </c>
      <c r="AC10" s="151">
        <v>45342</v>
      </c>
      <c r="AD10" s="151">
        <v>45343</v>
      </c>
      <c r="AE10" s="151">
        <v>45344</v>
      </c>
      <c r="AF10" s="151">
        <v>45345</v>
      </c>
      <c r="AG10" s="151">
        <v>45346</v>
      </c>
      <c r="AH10" s="151">
        <v>45347</v>
      </c>
      <c r="AI10" s="151">
        <v>45348</v>
      </c>
      <c r="AJ10" s="151">
        <v>45349</v>
      </c>
      <c r="AK10" s="151">
        <v>45350</v>
      </c>
      <c r="AL10" s="151">
        <v>45351</v>
      </c>
      <c r="AM10" s="151"/>
      <c r="AN10" s="151"/>
    </row>
    <row r="11" spans="6:40" ht="30" customHeight="1" x14ac:dyDescent="0.25">
      <c r="F11" s="71"/>
      <c r="G11" s="23">
        <f>NETWORKDAYS.INTL(G9,G12,1)</f>
        <v>21</v>
      </c>
      <c r="H11" s="15">
        <v>2</v>
      </c>
      <c r="I11" s="13">
        <f>IF(J11="","",J11)</f>
        <v>45323</v>
      </c>
      <c r="J11" s="16" cm="1">
        <f t="array" ref="J11:AL11">_xlfn.SEQUENCE(1,DAY(EOMONTH(DATE($H$10,$H$11,1),0)),DATE($H$10,$H$11,1),1)</f>
        <v>45323</v>
      </c>
      <c r="K11" s="16">
        <v>45324</v>
      </c>
      <c r="L11" s="16">
        <v>45325</v>
      </c>
      <c r="M11" s="16">
        <v>45326</v>
      </c>
      <c r="N11" s="16">
        <v>45327</v>
      </c>
      <c r="O11" s="16">
        <v>45328</v>
      </c>
      <c r="P11" s="16">
        <v>45329</v>
      </c>
      <c r="Q11" s="16">
        <v>45330</v>
      </c>
      <c r="R11" s="16">
        <v>45331</v>
      </c>
      <c r="S11" s="16">
        <v>45332</v>
      </c>
      <c r="T11" s="16">
        <v>45333</v>
      </c>
      <c r="U11" s="16">
        <v>45334</v>
      </c>
      <c r="V11" s="16">
        <v>45335</v>
      </c>
      <c r="W11" s="16">
        <v>45336</v>
      </c>
      <c r="X11" s="16">
        <v>45337</v>
      </c>
      <c r="Y11" s="16">
        <v>45338</v>
      </c>
      <c r="Z11" s="16">
        <v>45339</v>
      </c>
      <c r="AA11" s="16">
        <v>45340</v>
      </c>
      <c r="AB11" s="16">
        <v>45341</v>
      </c>
      <c r="AC11" s="16">
        <v>45342</v>
      </c>
      <c r="AD11" s="16">
        <v>45343</v>
      </c>
      <c r="AE11" s="16">
        <v>45344</v>
      </c>
      <c r="AF11" s="16">
        <v>45345</v>
      </c>
      <c r="AG11" s="16">
        <v>45346</v>
      </c>
      <c r="AH11" s="16">
        <v>45347</v>
      </c>
      <c r="AI11" s="16">
        <v>45348</v>
      </c>
      <c r="AJ11" s="16">
        <v>45349</v>
      </c>
      <c r="AK11" s="16">
        <v>45350</v>
      </c>
      <c r="AL11" s="16">
        <v>45351</v>
      </c>
      <c r="AM11" s="16"/>
      <c r="AN11" s="16"/>
    </row>
    <row r="12" spans="6:40" x14ac:dyDescent="0.25">
      <c r="F12" s="71"/>
      <c r="G12" s="64">
        <f>(EOMONTH(DATE(H10,H11,1),0))</f>
        <v>45351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>
        <f>IF(K11="","",IF(WEEKDAY(K11,1)=6,Regulierung!$F$12,IF(OR(WEEKDAY(K11,1)=7,(WEEKDAY(K11,1)=1)),"FREI",Regulierung!$F$8)))</f>
        <v>8.3333333333333329E-2</v>
      </c>
      <c r="L12" s="22" t="str">
        <f>IF(L11="","",IF(WEEKDAY(L11,1)=6,Regulierung!$F$12,IF(OR(WEEKDAY(L11,1)=7,(WEEKDAY(L11,1)=1)),"FREI",Regulierung!$F$8)))</f>
        <v>FREI</v>
      </c>
      <c r="M12" s="22" t="str">
        <f>IF(M11="","",IF(WEEKDAY(M11,1)=6,Regulierung!$F$12,IF(OR(WEEKDAY(M11,1)=7,(WEEKDAY(M11,1)=1)),"FREI",Regulierung!$F$8)))</f>
        <v>FREI</v>
      </c>
      <c r="N12" s="22">
        <f>IF(N11="","",IF(WEEKDAY(N11,1)=6,Regulierung!$F$12,IF(OR(WEEKDAY(N11,1)=7,(WEEKDAY(N11,1)=1)),"FREI",Regulierung!$F$8)))</f>
        <v>8.3333333333333329E-2</v>
      </c>
      <c r="O12" s="22">
        <f>IF(O11="","",IF(WEEKDAY(O11,1)=6,Regulierung!$F$12,IF(OR(WEEKDAY(O11,1)=7,(WEEKDAY(O11,1)=1)),"FREI",Regulierung!$F$8)))</f>
        <v>8.3333333333333329E-2</v>
      </c>
      <c r="P12" s="22">
        <f>IF(P11="","",IF(WEEKDAY(P11,1)=6,Regulierung!$F$12,IF(OR(WEEKDAY(P11,1)=7,(WEEKDAY(P11,1)=1)),"FREI",Regulierung!$F$8)))</f>
        <v>8.3333333333333329E-2</v>
      </c>
      <c r="Q12" s="22">
        <f>IF(Q11="","",IF(WEEKDAY(Q11,1)=6,Regulierung!$F$12,IF(OR(WEEKDAY(Q11,1)=7,(WEEKDAY(Q11,1)=1)),"FREI",Regulierung!$F$8)))</f>
        <v>8.3333333333333329E-2</v>
      </c>
      <c r="R12" s="22">
        <f>IF(R11="","",IF(WEEKDAY(R11,1)=6,Regulierung!$F$12,IF(OR(WEEKDAY(R11,1)=7,(WEEKDAY(R11,1)=1)),"FREI",Regulierung!$F$8)))</f>
        <v>8.3333333333333329E-2</v>
      </c>
      <c r="S12" s="22" t="str">
        <f>IF(S11="","",IF(WEEKDAY(S11,1)=6,Regulierung!$F$12,IF(OR(WEEKDAY(S11,1)=7,(WEEKDAY(S11,1)=1)),"FREI",Regulierung!$F$8)))</f>
        <v>FREI</v>
      </c>
      <c r="T12" s="22" t="str">
        <f>IF(T11="","",IF(WEEKDAY(T11,1)=6,Regulierung!$F$12,IF(OR(WEEKDAY(T11,1)=7,(WEEKDAY(T11,1)=1)),"FREI",Regulierung!$F$8)))</f>
        <v>FREI</v>
      </c>
      <c r="U12" s="22">
        <f>IF(U11="","",IF(WEEKDAY(U11,1)=6,Regulierung!$F$12,IF(OR(WEEKDAY(U11,1)=7,(WEEKDAY(U11,1)=1)),"FREI",Regulierung!$F$8)))</f>
        <v>8.3333333333333329E-2</v>
      </c>
      <c r="V12" s="22">
        <f>IF(V11="","",IF(WEEKDAY(V11,1)=6,Regulierung!$F$12,IF(OR(WEEKDAY(V11,1)=7,(WEEKDAY(V11,1)=1)),"FREI",Regulierung!$F$8)))</f>
        <v>8.3333333333333329E-2</v>
      </c>
      <c r="W12" s="22">
        <f>IF(W11="","",IF(WEEKDAY(W11,1)=6,Regulierung!$F$12,IF(OR(WEEKDAY(W11,1)=7,(WEEKDAY(W11,1)=1)),"FREI",Regulierung!$F$8)))</f>
        <v>8.3333333333333329E-2</v>
      </c>
      <c r="X12" s="22">
        <f>IF(X11="","",IF(WEEKDAY(X11,1)=6,Regulierung!$F$12,IF(OR(WEEKDAY(X11,1)=7,(WEEKDAY(X11,1)=1)),"FREI",Regulierung!$F$8)))</f>
        <v>8.3333333333333329E-2</v>
      </c>
      <c r="Y12" s="22">
        <f>IF(Y11="","",IF(WEEKDAY(Y11,1)=6,Regulierung!$F$12,IF(OR(WEEKDAY(Y11,1)=7,(WEEKDAY(Y11,1)=1)),"FREI",Regulierung!$F$8)))</f>
        <v>8.3333333333333329E-2</v>
      </c>
      <c r="Z12" s="22" t="str">
        <f>IF(Z11="","",IF(WEEKDAY(Z11,1)=6,Regulierung!$F$12,IF(OR(WEEKDAY(Z11,1)=7,(WEEKDAY(Z11,1)=1)),"FREI",Regulierung!$F$8)))</f>
        <v>FREI</v>
      </c>
      <c r="AA12" s="22" t="str">
        <f>IF(AA11="","",IF(WEEKDAY(AA11,1)=6,Regulierung!$F$12,IF(OR(WEEKDAY(AA11,1)=7,(WEEKDAY(AA11,1)=1)),"FREI",Regulierung!$F$8)))</f>
        <v>FREI</v>
      </c>
      <c r="AB12" s="22">
        <f>IF(AB11="","",IF(WEEKDAY(AB11,1)=6,Regulierung!$F$12,IF(OR(WEEKDAY(AB11,1)=7,(WEEKDAY(AB11,1)=1)),"FREI",Regulierung!$F$8)))</f>
        <v>8.3333333333333329E-2</v>
      </c>
      <c r="AC12" s="22">
        <f>IF(AC11="","",IF(WEEKDAY(AC11,1)=6,Regulierung!$F$12,IF(OR(WEEKDAY(AC11,1)=7,(WEEKDAY(AC11,1)=1)),"FREI",Regulierung!$F$8)))</f>
        <v>8.3333333333333329E-2</v>
      </c>
      <c r="AD12" s="22">
        <f>IF(AD11="","",IF(WEEKDAY(AD11,1)=6,Regulierung!$F$12,IF(OR(WEEKDAY(AD11,1)=7,(WEEKDAY(AD11,1)=1)),"FREI",Regulierung!$F$8)))</f>
        <v>8.3333333333333329E-2</v>
      </c>
      <c r="AE12" s="22">
        <f>IF(AE11="","",IF(WEEKDAY(AE11,1)=6,Regulierung!$F$12,IF(OR(WEEKDAY(AE11,1)=7,(WEEKDAY(AE11,1)=1)),"FREI",Regulierung!$F$8)))</f>
        <v>8.3333333333333329E-2</v>
      </c>
      <c r="AF12" s="22">
        <f>IF(AF11="","",IF(WEEKDAY(AF11,1)=6,Regulierung!$F$12,IF(OR(WEEKDAY(AF11,1)=7,(WEEKDAY(AF11,1)=1)),"FREI",Regulierung!$F$8)))</f>
        <v>8.3333333333333329E-2</v>
      </c>
      <c r="AG12" s="22" t="str">
        <f>IF(AG11="","",IF(WEEKDAY(AG11,1)=6,Regulierung!$F$12,IF(OR(WEEKDAY(AG11,1)=7,(WEEKDAY(AG11,1)=1)),"FREI",Regulierung!$F$8)))</f>
        <v>FREI</v>
      </c>
      <c r="AH12" s="22" t="str">
        <f>IF(AH11="","",IF(WEEKDAY(AH11,1)=6,Regulierung!$F$12,IF(OR(WEEKDAY(AH11,1)=7,(WEEKDAY(AH11,1)=1)),"FREI",Regulierung!$F$8)))</f>
        <v>FREI</v>
      </c>
      <c r="AI12" s="22">
        <f>IF(AI11="","",IF(WEEKDAY(AI11,1)=6,Regulierung!$F$12,IF(OR(WEEKDAY(AI11,1)=7,(WEEKDAY(AI11,1)=1)),"FREI",Regulierung!$F$8)))</f>
        <v>8.3333333333333329E-2</v>
      </c>
      <c r="AJ12" s="22">
        <f>IF(AJ11="","",IF(WEEKDAY(AJ11,1)=6,Regulierung!$F$12,IF(OR(WEEKDAY(AJ11,1)=7,(WEEKDAY(AJ11,1)=1)),"FREI",Regulierung!$F$8)))</f>
        <v>8.3333333333333329E-2</v>
      </c>
      <c r="AK12" s="22">
        <f>IF(AK11="","",IF(WEEKDAY(AK11,1)=6,Regulierung!$F$12,IF(OR(WEEKDAY(AK11,1)=7,(WEEKDAY(AK11,1)=1)),"FREI",Regulierung!$F$8)))</f>
        <v>8.3333333333333329E-2</v>
      </c>
      <c r="AL12" s="22">
        <f>IF(AL11="","",IF(WEEKDAY(AL11,1)=6,Regulierung!$F$12,IF(OR(WEEKDAY(AL11,1)=7,(WEEKDAY(AL11,1)=1)),"FREI",Regulierung!$F$8)))</f>
        <v>8.3333333333333329E-2</v>
      </c>
      <c r="AM12" s="22" t="str">
        <f>IF(AM11="","",IF(WEEKDAY(AM11,1)=6,Regulierung!$F$12,IF(OR(WEEKDAY(AM11,1)=7,(WEEKDAY(AM11,1)=1)),"FREI",Regulierung!$F$8)))</f>
        <v/>
      </c>
      <c r="AN12" s="22" t="str">
        <f>IF(AN11="","",IF(WEEKDAY(AN11,1)=6,Regulierung!$F$12,IF(OR(WEEKDAY(AN11,1)=7,(WEEKDAY(AN11,1)=1)),"FREI",Regulierung!$F$8)))</f>
        <v/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>
        <f t="shared" ref="K13:AN13" si="1">IF(K12="","",IF(K12="FREI","-",K12*60*24))</f>
        <v>120</v>
      </c>
      <c r="L13" s="3" t="str">
        <f t="shared" si="1"/>
        <v>-</v>
      </c>
      <c r="M13" s="3" t="str">
        <f t="shared" si="1"/>
        <v>-</v>
      </c>
      <c r="N13" s="3">
        <f t="shared" si="1"/>
        <v>120</v>
      </c>
      <c r="O13" s="3">
        <f t="shared" si="1"/>
        <v>120</v>
      </c>
      <c r="P13" s="3">
        <f t="shared" si="1"/>
        <v>120</v>
      </c>
      <c r="Q13" s="3">
        <f t="shared" si="1"/>
        <v>120</v>
      </c>
      <c r="R13" s="3">
        <f t="shared" si="1"/>
        <v>120</v>
      </c>
      <c r="S13" s="3" t="str">
        <f t="shared" si="1"/>
        <v>-</v>
      </c>
      <c r="T13" s="3" t="str">
        <f t="shared" si="1"/>
        <v>-</v>
      </c>
      <c r="U13" s="3">
        <f t="shared" si="1"/>
        <v>120</v>
      </c>
      <c r="V13" s="3">
        <f t="shared" si="1"/>
        <v>120</v>
      </c>
      <c r="W13" s="3">
        <f t="shared" si="1"/>
        <v>120</v>
      </c>
      <c r="X13" s="3">
        <f t="shared" si="1"/>
        <v>120</v>
      </c>
      <c r="Y13" s="3">
        <f t="shared" si="1"/>
        <v>120</v>
      </c>
      <c r="Z13" s="3" t="str">
        <f t="shared" si="1"/>
        <v>-</v>
      </c>
      <c r="AA13" s="3" t="str">
        <f t="shared" si="1"/>
        <v>-</v>
      </c>
      <c r="AB13" s="3">
        <f t="shared" si="1"/>
        <v>120</v>
      </c>
      <c r="AC13" s="3">
        <f t="shared" si="1"/>
        <v>120</v>
      </c>
      <c r="AD13" s="3">
        <f t="shared" si="1"/>
        <v>120</v>
      </c>
      <c r="AE13" s="3">
        <f t="shared" si="1"/>
        <v>120</v>
      </c>
      <c r="AF13" s="3">
        <f t="shared" si="1"/>
        <v>120</v>
      </c>
      <c r="AG13" s="3" t="str">
        <f t="shared" si="1"/>
        <v>-</v>
      </c>
      <c r="AH13" s="3" t="str">
        <f t="shared" si="1"/>
        <v>-</v>
      </c>
      <c r="AI13" s="3">
        <f t="shared" si="1"/>
        <v>120</v>
      </c>
      <c r="AJ13" s="3">
        <f t="shared" si="1"/>
        <v>120</v>
      </c>
      <c r="AK13" s="3">
        <f t="shared" si="1"/>
        <v>120</v>
      </c>
      <c r="AL13" s="3">
        <f t="shared" si="1"/>
        <v>120</v>
      </c>
      <c r="AM13" s="3" t="str">
        <f t="shared" si="1"/>
        <v/>
      </c>
      <c r="AN13" s="3" t="str">
        <f t="shared" si="1"/>
        <v/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>
        <f t="shared" ref="K14:AN14" si="2">IF(K12="","",IF(K12="FREI","-",K13/60))</f>
        <v>2</v>
      </c>
      <c r="L14" s="12" t="str">
        <f t="shared" si="2"/>
        <v>-</v>
      </c>
      <c r="M14" s="12" t="str">
        <f t="shared" si="2"/>
        <v>-</v>
      </c>
      <c r="N14" s="12">
        <f t="shared" si="2"/>
        <v>2</v>
      </c>
      <c r="O14" s="12">
        <f t="shared" si="2"/>
        <v>2</v>
      </c>
      <c r="P14" s="12">
        <f t="shared" si="2"/>
        <v>2</v>
      </c>
      <c r="Q14" s="12">
        <f t="shared" si="2"/>
        <v>2</v>
      </c>
      <c r="R14" s="12">
        <f t="shared" si="2"/>
        <v>2</v>
      </c>
      <c r="S14" s="12" t="str">
        <f t="shared" si="2"/>
        <v>-</v>
      </c>
      <c r="T14" s="12" t="str">
        <f t="shared" si="2"/>
        <v>-</v>
      </c>
      <c r="U14" s="12">
        <f t="shared" si="2"/>
        <v>2</v>
      </c>
      <c r="V14" s="12">
        <f t="shared" si="2"/>
        <v>2</v>
      </c>
      <c r="W14" s="12">
        <f t="shared" si="2"/>
        <v>2</v>
      </c>
      <c r="X14" s="12">
        <f t="shared" si="2"/>
        <v>2</v>
      </c>
      <c r="Y14" s="12">
        <f t="shared" si="2"/>
        <v>2</v>
      </c>
      <c r="Z14" s="12" t="str">
        <f t="shared" si="2"/>
        <v>-</v>
      </c>
      <c r="AA14" s="12" t="str">
        <f t="shared" si="2"/>
        <v>-</v>
      </c>
      <c r="AB14" s="12">
        <f t="shared" si="2"/>
        <v>2</v>
      </c>
      <c r="AC14" s="12">
        <f t="shared" si="2"/>
        <v>2</v>
      </c>
      <c r="AD14" s="12">
        <f t="shared" si="2"/>
        <v>2</v>
      </c>
      <c r="AE14" s="12">
        <f t="shared" si="2"/>
        <v>2</v>
      </c>
      <c r="AF14" s="12">
        <f t="shared" si="2"/>
        <v>2</v>
      </c>
      <c r="AG14" s="12" t="str">
        <f t="shared" si="2"/>
        <v>-</v>
      </c>
      <c r="AH14" s="12" t="str">
        <f t="shared" si="2"/>
        <v>-</v>
      </c>
      <c r="AI14" s="12">
        <f t="shared" si="2"/>
        <v>2</v>
      </c>
      <c r="AJ14" s="12">
        <f t="shared" si="2"/>
        <v>2</v>
      </c>
      <c r="AK14" s="12">
        <f t="shared" si="2"/>
        <v>2</v>
      </c>
      <c r="AL14" s="12">
        <f t="shared" si="2"/>
        <v>2</v>
      </c>
      <c r="AM14" s="12" t="str">
        <f t="shared" si="2"/>
        <v/>
      </c>
      <c r="AN14" s="12" t="str">
        <f t="shared" si="2"/>
        <v/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5</v>
      </c>
      <c r="K32" s="82">
        <f t="shared" ref="K32:AN32" si="8">_xlfn.ISOWEEKNUM(K11)</f>
        <v>5</v>
      </c>
      <c r="L32" s="82">
        <f t="shared" si="8"/>
        <v>5</v>
      </c>
      <c r="M32" s="82">
        <f t="shared" si="8"/>
        <v>5</v>
      </c>
      <c r="N32" s="82">
        <f t="shared" si="8"/>
        <v>6</v>
      </c>
      <c r="O32" s="82">
        <f t="shared" si="8"/>
        <v>6</v>
      </c>
      <c r="P32" s="82">
        <f t="shared" si="8"/>
        <v>6</v>
      </c>
      <c r="Q32" s="82">
        <f t="shared" si="8"/>
        <v>6</v>
      </c>
      <c r="R32" s="82">
        <f t="shared" si="8"/>
        <v>6</v>
      </c>
      <c r="S32" s="82">
        <f t="shared" si="8"/>
        <v>6</v>
      </c>
      <c r="T32" s="82">
        <f t="shared" si="8"/>
        <v>6</v>
      </c>
      <c r="U32" s="82">
        <f t="shared" si="8"/>
        <v>7</v>
      </c>
      <c r="V32" s="82">
        <f t="shared" si="8"/>
        <v>7</v>
      </c>
      <c r="W32" s="82">
        <f t="shared" si="8"/>
        <v>7</v>
      </c>
      <c r="X32" s="82">
        <f t="shared" si="8"/>
        <v>7</v>
      </c>
      <c r="Y32" s="82">
        <f t="shared" si="8"/>
        <v>7</v>
      </c>
      <c r="Z32" s="82">
        <f t="shared" si="8"/>
        <v>7</v>
      </c>
      <c r="AA32" s="82">
        <f t="shared" si="8"/>
        <v>7</v>
      </c>
      <c r="AB32" s="82">
        <f t="shared" si="8"/>
        <v>8</v>
      </c>
      <c r="AC32" s="82">
        <f t="shared" si="8"/>
        <v>8</v>
      </c>
      <c r="AD32" s="82">
        <f t="shared" si="8"/>
        <v>8</v>
      </c>
      <c r="AE32" s="82">
        <f t="shared" si="8"/>
        <v>8</v>
      </c>
      <c r="AF32" s="82">
        <f t="shared" si="8"/>
        <v>8</v>
      </c>
      <c r="AG32" s="82">
        <f t="shared" si="8"/>
        <v>8</v>
      </c>
      <c r="AH32" s="82">
        <f t="shared" si="8"/>
        <v>8</v>
      </c>
      <c r="AI32" s="82">
        <f t="shared" si="8"/>
        <v>9</v>
      </c>
      <c r="AJ32" s="82">
        <f t="shared" si="8"/>
        <v>9</v>
      </c>
      <c r="AK32" s="82">
        <f t="shared" si="8"/>
        <v>9</v>
      </c>
      <c r="AL32" s="82">
        <f t="shared" si="8"/>
        <v>9</v>
      </c>
      <c r="AM32" s="82">
        <f t="shared" si="8"/>
        <v>52</v>
      </c>
      <c r="AN32" s="82">
        <f t="shared" si="8"/>
        <v>52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O45">TRANSPOSE(_xlfn.UNIQUE(TRANSPOSE(J5:AN5)))</f>
        <v>5</v>
      </c>
      <c r="K45" s="81">
        <v>6</v>
      </c>
      <c r="L45" s="81">
        <v>7</v>
      </c>
      <c r="M45" s="81">
        <v>8</v>
      </c>
      <c r="N45" s="81">
        <v>9</v>
      </c>
      <c r="O45" s="81">
        <v>52</v>
      </c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0.39583333333333348</v>
      </c>
      <c r="L46" s="183">
        <f t="shared" si="16"/>
        <v>5.2083333333333315E-2</v>
      </c>
      <c r="M46" s="183">
        <f t="shared" si="16"/>
        <v>0.11458333333333331</v>
      </c>
      <c r="N46" s="183">
        <f t="shared" si="16"/>
        <v>8.333333333333337E-2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570.00000000000023</v>
      </c>
      <c r="L47" s="184">
        <f>L46*60*24</f>
        <v>74.999999999999972</v>
      </c>
      <c r="M47" s="184">
        <f t="shared" ref="M47:N47" si="18">M46*60*24</f>
        <v>164.99999999999997</v>
      </c>
      <c r="N47" s="184">
        <f t="shared" si="18"/>
        <v>120.00000000000004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35" priority="1">
      <formula>IF(ISNA(VLOOKUP(J$11,Feiertage,1,FALSE)),"",VLOOKUP(J$11,Feiertage,1,FALSE))</formula>
    </cfRule>
    <cfRule type="expression" dxfId="34" priority="2">
      <formula>AND(J$11&lt;&gt;"",WEEKDAY(J$11,2)=7)</formula>
    </cfRule>
    <cfRule type="expression" dxfId="33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F5E5B3-0368-46ED-8919-48B2523C09DA}">
  <dimension ref="F5:AO66"/>
  <sheetViews>
    <sheetView topLeftCell="A21" workbookViewId="0">
      <selection activeCell="H12" sqref="H12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9</v>
      </c>
      <c r="K5" s="25">
        <f t="shared" ref="K5:AN5" si="0">_xlfn.ISOWEEKNUM(K11)</f>
        <v>9</v>
      </c>
      <c r="L5" s="25">
        <f t="shared" si="0"/>
        <v>9</v>
      </c>
      <c r="M5" s="25">
        <f t="shared" si="0"/>
        <v>10</v>
      </c>
      <c r="N5" s="25">
        <f t="shared" si="0"/>
        <v>10</v>
      </c>
      <c r="O5" s="25">
        <f t="shared" si="0"/>
        <v>10</v>
      </c>
      <c r="P5" s="25">
        <f t="shared" si="0"/>
        <v>10</v>
      </c>
      <c r="Q5" s="25">
        <f t="shared" si="0"/>
        <v>10</v>
      </c>
      <c r="R5" s="25">
        <f t="shared" si="0"/>
        <v>10</v>
      </c>
      <c r="S5" s="25">
        <f t="shared" si="0"/>
        <v>10</v>
      </c>
      <c r="T5" s="25">
        <f t="shared" si="0"/>
        <v>11</v>
      </c>
      <c r="U5" s="25">
        <f t="shared" si="0"/>
        <v>11</v>
      </c>
      <c r="V5" s="25">
        <f t="shared" si="0"/>
        <v>11</v>
      </c>
      <c r="W5" s="25">
        <f t="shared" si="0"/>
        <v>11</v>
      </c>
      <c r="X5" s="25">
        <f t="shared" si="0"/>
        <v>11</v>
      </c>
      <c r="Y5" s="25">
        <f t="shared" si="0"/>
        <v>11</v>
      </c>
      <c r="Z5" s="25">
        <f t="shared" si="0"/>
        <v>11</v>
      </c>
      <c r="AA5" s="25">
        <f t="shared" si="0"/>
        <v>12</v>
      </c>
      <c r="AB5" s="25">
        <f t="shared" si="0"/>
        <v>12</v>
      </c>
      <c r="AC5" s="25">
        <f t="shared" si="0"/>
        <v>12</v>
      </c>
      <c r="AD5" s="25">
        <f t="shared" si="0"/>
        <v>12</v>
      </c>
      <c r="AE5" s="25">
        <f t="shared" si="0"/>
        <v>12</v>
      </c>
      <c r="AF5" s="25">
        <f t="shared" si="0"/>
        <v>12</v>
      </c>
      <c r="AG5" s="25">
        <f t="shared" si="0"/>
        <v>12</v>
      </c>
      <c r="AH5" s="25">
        <f t="shared" si="0"/>
        <v>13</v>
      </c>
      <c r="AI5" s="25">
        <f t="shared" si="0"/>
        <v>13</v>
      </c>
      <c r="AJ5" s="25">
        <f t="shared" si="0"/>
        <v>13</v>
      </c>
      <c r="AK5" s="25">
        <f t="shared" si="0"/>
        <v>13</v>
      </c>
      <c r="AL5" s="25">
        <f t="shared" si="0"/>
        <v>13</v>
      </c>
      <c r="AM5" s="25">
        <f t="shared" si="0"/>
        <v>13</v>
      </c>
      <c r="AN5" s="25">
        <f t="shared" si="0"/>
        <v>13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45352</v>
      </c>
      <c r="H9" s="14" t="s">
        <v>7</v>
      </c>
      <c r="I9" s="150" t="s">
        <v>4</v>
      </c>
      <c r="J9" s="149" t="str">
        <f>IFERROR(VLOOKUP(J11,tab_feit_nick,2,FALSE),"")</f>
        <v/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>Ostern</v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N10">_xlfn.SEQUENCE(1,DAY(EOMONTH(DATE($H$10,$H$11,1),0)),DATE($H$10,$H$11,1),1)</f>
        <v>45352</v>
      </c>
      <c r="K10" s="151">
        <v>45353</v>
      </c>
      <c r="L10" s="151">
        <v>45354</v>
      </c>
      <c r="M10" s="151">
        <v>45355</v>
      </c>
      <c r="N10" s="151">
        <v>45356</v>
      </c>
      <c r="O10" s="151">
        <v>45357</v>
      </c>
      <c r="P10" s="151">
        <v>45358</v>
      </c>
      <c r="Q10" s="151">
        <v>45359</v>
      </c>
      <c r="R10" s="151">
        <v>45360</v>
      </c>
      <c r="S10" s="151">
        <v>45361</v>
      </c>
      <c r="T10" s="151">
        <v>45362</v>
      </c>
      <c r="U10" s="151">
        <v>45363</v>
      </c>
      <c r="V10" s="151">
        <v>45364</v>
      </c>
      <c r="W10" s="151">
        <v>45365</v>
      </c>
      <c r="X10" s="151">
        <v>45366</v>
      </c>
      <c r="Y10" s="151">
        <v>45367</v>
      </c>
      <c r="Z10" s="151">
        <v>45368</v>
      </c>
      <c r="AA10" s="151">
        <v>45369</v>
      </c>
      <c r="AB10" s="151">
        <v>45370</v>
      </c>
      <c r="AC10" s="151">
        <v>45371</v>
      </c>
      <c r="AD10" s="151">
        <v>45372</v>
      </c>
      <c r="AE10" s="151">
        <v>45373</v>
      </c>
      <c r="AF10" s="151">
        <v>45374</v>
      </c>
      <c r="AG10" s="151">
        <v>45375</v>
      </c>
      <c r="AH10" s="151">
        <v>45376</v>
      </c>
      <c r="AI10" s="151">
        <v>45377</v>
      </c>
      <c r="AJ10" s="151">
        <v>45378</v>
      </c>
      <c r="AK10" s="151">
        <v>45379</v>
      </c>
      <c r="AL10" s="151">
        <v>45380</v>
      </c>
      <c r="AM10" s="151">
        <v>45381</v>
      </c>
      <c r="AN10" s="151">
        <v>45382</v>
      </c>
    </row>
    <row r="11" spans="6:40" ht="30" customHeight="1" x14ac:dyDescent="0.25">
      <c r="F11" s="71"/>
      <c r="G11" s="23">
        <f>NETWORKDAYS.INTL(G9,G12,1)</f>
        <v>21</v>
      </c>
      <c r="H11" s="15">
        <v>3</v>
      </c>
      <c r="I11" s="13">
        <f>IF(J11="","",J11)</f>
        <v>45352</v>
      </c>
      <c r="J11" s="16" cm="1">
        <f t="array" ref="J11:AN11">_xlfn.SEQUENCE(1,DAY(EOMONTH(DATE($H$10,$H$11,1),0)),DATE($H$10,$H$11,1),1)</f>
        <v>45352</v>
      </c>
      <c r="K11" s="16">
        <v>45353</v>
      </c>
      <c r="L11" s="16">
        <v>45354</v>
      </c>
      <c r="M11" s="16">
        <v>45355</v>
      </c>
      <c r="N11" s="16">
        <v>45356</v>
      </c>
      <c r="O11" s="16">
        <v>45357</v>
      </c>
      <c r="P11" s="16">
        <v>45358</v>
      </c>
      <c r="Q11" s="16">
        <v>45359</v>
      </c>
      <c r="R11" s="16">
        <v>45360</v>
      </c>
      <c r="S11" s="16">
        <v>45361</v>
      </c>
      <c r="T11" s="16">
        <v>45362</v>
      </c>
      <c r="U11" s="16">
        <v>45363</v>
      </c>
      <c r="V11" s="16">
        <v>45364</v>
      </c>
      <c r="W11" s="16">
        <v>45365</v>
      </c>
      <c r="X11" s="16">
        <v>45366</v>
      </c>
      <c r="Y11" s="16">
        <v>45367</v>
      </c>
      <c r="Z11" s="16">
        <v>45368</v>
      </c>
      <c r="AA11" s="16">
        <v>45369</v>
      </c>
      <c r="AB11" s="16">
        <v>45370</v>
      </c>
      <c r="AC11" s="16">
        <v>45371</v>
      </c>
      <c r="AD11" s="16">
        <v>45372</v>
      </c>
      <c r="AE11" s="16">
        <v>45373</v>
      </c>
      <c r="AF11" s="16">
        <v>45374</v>
      </c>
      <c r="AG11" s="16">
        <v>45375</v>
      </c>
      <c r="AH11" s="16">
        <v>45376</v>
      </c>
      <c r="AI11" s="16">
        <v>45377</v>
      </c>
      <c r="AJ11" s="16">
        <v>45378</v>
      </c>
      <c r="AK11" s="16">
        <v>45379</v>
      </c>
      <c r="AL11" s="16">
        <v>45380</v>
      </c>
      <c r="AM11" s="16">
        <v>45381</v>
      </c>
      <c r="AN11" s="16">
        <v>45382</v>
      </c>
    </row>
    <row r="12" spans="6:40" x14ac:dyDescent="0.25">
      <c r="F12" s="71"/>
      <c r="G12" s="64">
        <f>(EOMONTH(DATE(H10,H11,1),0))</f>
        <v>45382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 t="str">
        <f>IF(K11="","",IF(WEEKDAY(K11,1)=6,Regulierung!$F$12,IF(OR(WEEKDAY(K11,1)=7,(WEEKDAY(K11,1)=1)),"FREI",Regulierung!$F$8)))</f>
        <v>FREI</v>
      </c>
      <c r="L12" s="22" t="str">
        <f>IF(L11="","",IF(WEEKDAY(L11,1)=6,Regulierung!$F$12,IF(OR(WEEKDAY(L11,1)=7,(WEEKDAY(L11,1)=1)),"FREI",Regulierung!$F$8)))</f>
        <v>FREI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>
        <f>IF(O11="","",IF(WEEKDAY(O11,1)=6,Regulierung!$F$12,IF(OR(WEEKDAY(O11,1)=7,(WEEKDAY(O11,1)=1)),"FREI",Regulierung!$F$8)))</f>
        <v>8.3333333333333329E-2</v>
      </c>
      <c r="P12" s="22">
        <f>IF(P11="","",IF(WEEKDAY(P11,1)=6,Regulierung!$F$12,IF(OR(WEEKDAY(P11,1)=7,(WEEKDAY(P11,1)=1)),"FREI",Regulierung!$F$8)))</f>
        <v>8.3333333333333329E-2</v>
      </c>
      <c r="Q12" s="22">
        <f>IF(Q11="","",IF(WEEKDAY(Q11,1)=6,Regulierung!$F$12,IF(OR(WEEKDAY(Q11,1)=7,(WEEKDAY(Q11,1)=1)),"FREI",Regulierung!$F$8)))</f>
        <v>8.3333333333333329E-2</v>
      </c>
      <c r="R12" s="22" t="str">
        <f>IF(R11="","",IF(WEEKDAY(R11,1)=6,Regulierung!$F$12,IF(OR(WEEKDAY(R11,1)=7,(WEEKDAY(R11,1)=1)),"FREI",Regulierung!$F$8)))</f>
        <v>FREI</v>
      </c>
      <c r="S12" s="22" t="str">
        <f>IF(S11="","",IF(WEEKDAY(S11,1)=6,Regulierung!$F$12,IF(OR(WEEKDAY(S11,1)=7,(WEEKDAY(S11,1)=1)),"FREI",Regulierung!$F$8)))</f>
        <v>FREI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>
        <f>IF(V11="","",IF(WEEKDAY(V11,1)=6,Regulierung!$F$12,IF(OR(WEEKDAY(V11,1)=7,(WEEKDAY(V11,1)=1)),"FREI",Regulierung!$F$8)))</f>
        <v>8.3333333333333329E-2</v>
      </c>
      <c r="W12" s="22">
        <f>IF(W11="","",IF(WEEKDAY(W11,1)=6,Regulierung!$F$12,IF(OR(WEEKDAY(W11,1)=7,(WEEKDAY(W11,1)=1)),"FREI",Regulierung!$F$8)))</f>
        <v>8.3333333333333329E-2</v>
      </c>
      <c r="X12" s="22">
        <f>IF(X11="","",IF(WEEKDAY(X11,1)=6,Regulierung!$F$12,IF(OR(WEEKDAY(X11,1)=7,(WEEKDAY(X11,1)=1)),"FREI",Regulierung!$F$8)))</f>
        <v>8.3333333333333329E-2</v>
      </c>
      <c r="Y12" s="22" t="str">
        <f>IF(Y11="","",IF(WEEKDAY(Y11,1)=6,Regulierung!$F$12,IF(OR(WEEKDAY(Y11,1)=7,(WEEKDAY(Y11,1)=1)),"FREI",Regulierung!$F$8)))</f>
        <v>FREI</v>
      </c>
      <c r="Z12" s="22" t="str">
        <f>IF(Z11="","",IF(WEEKDAY(Z11,1)=6,Regulierung!$F$12,IF(OR(WEEKDAY(Z11,1)=7,(WEEKDAY(Z11,1)=1)),"FREI",Regulierung!$F$8)))</f>
        <v>FREI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>
        <f>IF(AC11="","",IF(WEEKDAY(AC11,1)=6,Regulierung!$F$12,IF(OR(WEEKDAY(AC11,1)=7,(WEEKDAY(AC11,1)=1)),"FREI",Regulierung!$F$8)))</f>
        <v>8.3333333333333329E-2</v>
      </c>
      <c r="AD12" s="22">
        <f>IF(AD11="","",IF(WEEKDAY(AD11,1)=6,Regulierung!$F$12,IF(OR(WEEKDAY(AD11,1)=7,(WEEKDAY(AD11,1)=1)),"FREI",Regulierung!$F$8)))</f>
        <v>8.3333333333333329E-2</v>
      </c>
      <c r="AE12" s="22">
        <f>IF(AE11="","",IF(WEEKDAY(AE11,1)=6,Regulierung!$F$12,IF(OR(WEEKDAY(AE11,1)=7,(WEEKDAY(AE11,1)=1)),"FREI",Regulierung!$F$8)))</f>
        <v>8.3333333333333329E-2</v>
      </c>
      <c r="AF12" s="22" t="str">
        <f>IF(AF11="","",IF(WEEKDAY(AF11,1)=6,Regulierung!$F$12,IF(OR(WEEKDAY(AF11,1)=7,(WEEKDAY(AF11,1)=1)),"FREI",Regulierung!$F$8)))</f>
        <v>FREI</v>
      </c>
      <c r="AG12" s="22" t="str">
        <f>IF(AG11="","",IF(WEEKDAY(AG11,1)=6,Regulierung!$F$12,IF(OR(WEEKDAY(AG11,1)=7,(WEEKDAY(AG11,1)=1)),"FREI",Regulierung!$F$8)))</f>
        <v>FREI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>
        <f>IF(AJ11="","",IF(WEEKDAY(AJ11,1)=6,Regulierung!$F$12,IF(OR(WEEKDAY(AJ11,1)=7,(WEEKDAY(AJ11,1)=1)),"FREI",Regulierung!$F$8)))</f>
        <v>8.3333333333333329E-2</v>
      </c>
      <c r="AK12" s="22">
        <f>IF(AK11="","",IF(WEEKDAY(AK11,1)=6,Regulierung!$F$12,IF(OR(WEEKDAY(AK11,1)=7,(WEEKDAY(AK11,1)=1)),"FREI",Regulierung!$F$8)))</f>
        <v>8.3333333333333329E-2</v>
      </c>
      <c r="AL12" s="22">
        <f>IF(AL11="","",IF(WEEKDAY(AL11,1)=6,Regulierung!$F$12,IF(OR(WEEKDAY(AL11,1)=7,(WEEKDAY(AL11,1)=1)),"FREI",Regulierung!$F$8)))</f>
        <v>8.3333333333333329E-2</v>
      </c>
      <c r="AM12" s="22" t="str">
        <f>IF(AM11="","",IF(WEEKDAY(AM11,1)=6,Regulierung!$F$12,IF(OR(WEEKDAY(AM11,1)=7,(WEEKDAY(AM11,1)=1)),"FREI",Regulierung!$F$8)))</f>
        <v>FREI</v>
      </c>
      <c r="AN12" s="22" t="str">
        <f>IF(AN11="","",IF(WEEKDAY(AN11,1)=6,Regulierung!$F$12,IF(OR(WEEKDAY(AN11,1)=7,(WEEKDAY(AN11,1)=1)),"FREI",Regulierung!$F$8)))</f>
        <v>FREI</v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 t="str">
        <f t="shared" ref="K13:AN13" si="1">IF(K12="","",IF(K12="FREI","-",K12*60*24))</f>
        <v>-</v>
      </c>
      <c r="L13" s="3" t="str">
        <f t="shared" si="1"/>
        <v>-</v>
      </c>
      <c r="M13" s="3">
        <f t="shared" si="1"/>
        <v>120</v>
      </c>
      <c r="N13" s="3">
        <f t="shared" si="1"/>
        <v>120</v>
      </c>
      <c r="O13" s="3">
        <f t="shared" si="1"/>
        <v>120</v>
      </c>
      <c r="P13" s="3">
        <f t="shared" si="1"/>
        <v>120</v>
      </c>
      <c r="Q13" s="3">
        <f t="shared" si="1"/>
        <v>120</v>
      </c>
      <c r="R13" s="3" t="str">
        <f t="shared" si="1"/>
        <v>-</v>
      </c>
      <c r="S13" s="3" t="str">
        <f t="shared" si="1"/>
        <v>-</v>
      </c>
      <c r="T13" s="3">
        <f t="shared" si="1"/>
        <v>120</v>
      </c>
      <c r="U13" s="3">
        <f t="shared" si="1"/>
        <v>120</v>
      </c>
      <c r="V13" s="3">
        <f t="shared" si="1"/>
        <v>120</v>
      </c>
      <c r="W13" s="3">
        <f t="shared" si="1"/>
        <v>120</v>
      </c>
      <c r="X13" s="3">
        <f t="shared" si="1"/>
        <v>120</v>
      </c>
      <c r="Y13" s="3" t="str">
        <f t="shared" si="1"/>
        <v>-</v>
      </c>
      <c r="Z13" s="3" t="str">
        <f t="shared" si="1"/>
        <v>-</v>
      </c>
      <c r="AA13" s="3">
        <f t="shared" si="1"/>
        <v>120</v>
      </c>
      <c r="AB13" s="3">
        <f t="shared" si="1"/>
        <v>120</v>
      </c>
      <c r="AC13" s="3">
        <f t="shared" si="1"/>
        <v>120</v>
      </c>
      <c r="AD13" s="3">
        <f t="shared" si="1"/>
        <v>120</v>
      </c>
      <c r="AE13" s="3">
        <f t="shared" si="1"/>
        <v>120</v>
      </c>
      <c r="AF13" s="3" t="str">
        <f t="shared" si="1"/>
        <v>-</v>
      </c>
      <c r="AG13" s="3" t="str">
        <f t="shared" si="1"/>
        <v>-</v>
      </c>
      <c r="AH13" s="3">
        <f t="shared" si="1"/>
        <v>120</v>
      </c>
      <c r="AI13" s="3">
        <f t="shared" si="1"/>
        <v>120</v>
      </c>
      <c r="AJ13" s="3">
        <f t="shared" si="1"/>
        <v>120</v>
      </c>
      <c r="AK13" s="3">
        <f t="shared" si="1"/>
        <v>120</v>
      </c>
      <c r="AL13" s="3">
        <f t="shared" si="1"/>
        <v>120</v>
      </c>
      <c r="AM13" s="3" t="str">
        <f t="shared" si="1"/>
        <v>-</v>
      </c>
      <c r="AN13" s="3" t="str">
        <f t="shared" si="1"/>
        <v>-</v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 t="str">
        <f t="shared" ref="K14:AN14" si="2">IF(K12="","",IF(K12="FREI","-",K13/60))</f>
        <v>-</v>
      </c>
      <c r="L14" s="12" t="str">
        <f t="shared" si="2"/>
        <v>-</v>
      </c>
      <c r="M14" s="12">
        <f t="shared" si="2"/>
        <v>2</v>
      </c>
      <c r="N14" s="12">
        <f t="shared" si="2"/>
        <v>2</v>
      </c>
      <c r="O14" s="12">
        <f t="shared" si="2"/>
        <v>2</v>
      </c>
      <c r="P14" s="12">
        <f t="shared" si="2"/>
        <v>2</v>
      </c>
      <c r="Q14" s="12">
        <f t="shared" si="2"/>
        <v>2</v>
      </c>
      <c r="R14" s="12" t="str">
        <f t="shared" si="2"/>
        <v>-</v>
      </c>
      <c r="S14" s="12" t="str">
        <f t="shared" si="2"/>
        <v>-</v>
      </c>
      <c r="T14" s="12">
        <f t="shared" si="2"/>
        <v>2</v>
      </c>
      <c r="U14" s="12">
        <f t="shared" si="2"/>
        <v>2</v>
      </c>
      <c r="V14" s="12">
        <f t="shared" si="2"/>
        <v>2</v>
      </c>
      <c r="W14" s="12">
        <f t="shared" si="2"/>
        <v>2</v>
      </c>
      <c r="X14" s="12">
        <f t="shared" si="2"/>
        <v>2</v>
      </c>
      <c r="Y14" s="12" t="str">
        <f t="shared" si="2"/>
        <v>-</v>
      </c>
      <c r="Z14" s="12" t="str">
        <f t="shared" si="2"/>
        <v>-</v>
      </c>
      <c r="AA14" s="12">
        <f t="shared" si="2"/>
        <v>2</v>
      </c>
      <c r="AB14" s="12">
        <f t="shared" si="2"/>
        <v>2</v>
      </c>
      <c r="AC14" s="12">
        <f t="shared" si="2"/>
        <v>2</v>
      </c>
      <c r="AD14" s="12">
        <f t="shared" si="2"/>
        <v>2</v>
      </c>
      <c r="AE14" s="12">
        <f t="shared" si="2"/>
        <v>2</v>
      </c>
      <c r="AF14" s="12" t="str">
        <f t="shared" si="2"/>
        <v>-</v>
      </c>
      <c r="AG14" s="12" t="str">
        <f t="shared" si="2"/>
        <v>-</v>
      </c>
      <c r="AH14" s="12">
        <f t="shared" si="2"/>
        <v>2</v>
      </c>
      <c r="AI14" s="12">
        <f t="shared" si="2"/>
        <v>2</v>
      </c>
      <c r="AJ14" s="12">
        <f t="shared" si="2"/>
        <v>2</v>
      </c>
      <c r="AK14" s="12">
        <f t="shared" si="2"/>
        <v>2</v>
      </c>
      <c r="AL14" s="12">
        <f t="shared" si="2"/>
        <v>2</v>
      </c>
      <c r="AM14" s="12" t="str">
        <f t="shared" si="2"/>
        <v>-</v>
      </c>
      <c r="AN14" s="12" t="str">
        <f t="shared" si="2"/>
        <v>-</v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9</v>
      </c>
      <c r="K32" s="82">
        <f t="shared" ref="K32:AN32" si="8">_xlfn.ISOWEEKNUM(K11)</f>
        <v>9</v>
      </c>
      <c r="L32" s="82">
        <f t="shared" si="8"/>
        <v>9</v>
      </c>
      <c r="M32" s="82">
        <f t="shared" si="8"/>
        <v>10</v>
      </c>
      <c r="N32" s="82">
        <f t="shared" si="8"/>
        <v>10</v>
      </c>
      <c r="O32" s="82">
        <f t="shared" si="8"/>
        <v>10</v>
      </c>
      <c r="P32" s="82">
        <f t="shared" si="8"/>
        <v>10</v>
      </c>
      <c r="Q32" s="82">
        <f t="shared" si="8"/>
        <v>10</v>
      </c>
      <c r="R32" s="82">
        <f t="shared" si="8"/>
        <v>10</v>
      </c>
      <c r="S32" s="82">
        <f t="shared" si="8"/>
        <v>10</v>
      </c>
      <c r="T32" s="82">
        <f t="shared" si="8"/>
        <v>11</v>
      </c>
      <c r="U32" s="82">
        <f t="shared" si="8"/>
        <v>11</v>
      </c>
      <c r="V32" s="82">
        <f t="shared" si="8"/>
        <v>11</v>
      </c>
      <c r="W32" s="82">
        <f t="shared" si="8"/>
        <v>11</v>
      </c>
      <c r="X32" s="82">
        <f t="shared" si="8"/>
        <v>11</v>
      </c>
      <c r="Y32" s="82">
        <f t="shared" si="8"/>
        <v>11</v>
      </c>
      <c r="Z32" s="82">
        <f t="shared" si="8"/>
        <v>11</v>
      </c>
      <c r="AA32" s="82">
        <f t="shared" si="8"/>
        <v>12</v>
      </c>
      <c r="AB32" s="82">
        <f t="shared" si="8"/>
        <v>12</v>
      </c>
      <c r="AC32" s="82">
        <f t="shared" si="8"/>
        <v>12</v>
      </c>
      <c r="AD32" s="82">
        <f t="shared" si="8"/>
        <v>12</v>
      </c>
      <c r="AE32" s="82">
        <f t="shared" si="8"/>
        <v>12</v>
      </c>
      <c r="AF32" s="82">
        <f t="shared" si="8"/>
        <v>12</v>
      </c>
      <c r="AG32" s="82">
        <f t="shared" si="8"/>
        <v>12</v>
      </c>
      <c r="AH32" s="82">
        <f t="shared" si="8"/>
        <v>13</v>
      </c>
      <c r="AI32" s="82">
        <f t="shared" si="8"/>
        <v>13</v>
      </c>
      <c r="AJ32" s="82">
        <f t="shared" si="8"/>
        <v>13</v>
      </c>
      <c r="AK32" s="82">
        <f t="shared" si="8"/>
        <v>13</v>
      </c>
      <c r="AL32" s="82">
        <f t="shared" si="8"/>
        <v>13</v>
      </c>
      <c r="AM32" s="82">
        <f t="shared" si="8"/>
        <v>13</v>
      </c>
      <c r="AN32" s="82">
        <f t="shared" si="8"/>
        <v>13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N45">TRANSPOSE(_xlfn.UNIQUE(TRANSPOSE(J5:AN5)))</f>
        <v>9</v>
      </c>
      <c r="K45" s="81">
        <v>10</v>
      </c>
      <c r="L45" s="81">
        <v>11</v>
      </c>
      <c r="M45" s="81">
        <v>12</v>
      </c>
      <c r="N45" s="81">
        <v>13</v>
      </c>
      <c r="O45" s="81"/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0.25000000000000011</v>
      </c>
      <c r="L46" s="183">
        <f t="shared" si="16"/>
        <v>0.23958333333333315</v>
      </c>
      <c r="M46" s="183">
        <f t="shared" si="16"/>
        <v>0.11458333333333331</v>
      </c>
      <c r="N46" s="183">
        <f t="shared" si="16"/>
        <v>0.125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360.00000000000017</v>
      </c>
      <c r="L47" s="184">
        <f>L46*60*24</f>
        <v>344.99999999999977</v>
      </c>
      <c r="M47" s="184">
        <f t="shared" ref="M47:N47" si="18">M46*60*24</f>
        <v>164.99999999999997</v>
      </c>
      <c r="N47" s="184">
        <f t="shared" si="18"/>
        <v>180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32" priority="1">
      <formula>IF(ISNA(VLOOKUP(J$11,Feiertage,1,FALSE)),"",VLOOKUP(J$11,Feiertage,1,FALSE))</formula>
    </cfRule>
    <cfRule type="expression" dxfId="31" priority="2">
      <formula>AND(J$11&lt;&gt;"",WEEKDAY(J$11,2)=7)</formula>
    </cfRule>
    <cfRule type="expression" dxfId="30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1D282-6010-428F-83F8-367545C91F76}">
  <dimension ref="F5:AO66"/>
  <sheetViews>
    <sheetView topLeftCell="A24" workbookViewId="0">
      <selection activeCell="H11" sqref="H11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14</v>
      </c>
      <c r="K5" s="25">
        <f t="shared" ref="K5:AN5" si="0">_xlfn.ISOWEEKNUM(K11)</f>
        <v>14</v>
      </c>
      <c r="L5" s="25">
        <f t="shared" si="0"/>
        <v>14</v>
      </c>
      <c r="M5" s="25">
        <f t="shared" si="0"/>
        <v>14</v>
      </c>
      <c r="N5" s="25">
        <f t="shared" si="0"/>
        <v>14</v>
      </c>
      <c r="O5" s="25">
        <f t="shared" si="0"/>
        <v>14</v>
      </c>
      <c r="P5" s="25">
        <f t="shared" si="0"/>
        <v>14</v>
      </c>
      <c r="Q5" s="25">
        <f t="shared" si="0"/>
        <v>15</v>
      </c>
      <c r="R5" s="25">
        <f t="shared" si="0"/>
        <v>15</v>
      </c>
      <c r="S5" s="25">
        <f t="shared" si="0"/>
        <v>15</v>
      </c>
      <c r="T5" s="25">
        <f t="shared" si="0"/>
        <v>15</v>
      </c>
      <c r="U5" s="25">
        <f t="shared" si="0"/>
        <v>15</v>
      </c>
      <c r="V5" s="25">
        <f t="shared" si="0"/>
        <v>15</v>
      </c>
      <c r="W5" s="25">
        <f t="shared" si="0"/>
        <v>15</v>
      </c>
      <c r="X5" s="25">
        <f t="shared" si="0"/>
        <v>16</v>
      </c>
      <c r="Y5" s="25">
        <f t="shared" si="0"/>
        <v>16</v>
      </c>
      <c r="Z5" s="25">
        <f t="shared" si="0"/>
        <v>16</v>
      </c>
      <c r="AA5" s="25">
        <f t="shared" si="0"/>
        <v>16</v>
      </c>
      <c r="AB5" s="25">
        <f t="shared" si="0"/>
        <v>16</v>
      </c>
      <c r="AC5" s="25">
        <f t="shared" si="0"/>
        <v>16</v>
      </c>
      <c r="AD5" s="25">
        <f t="shared" si="0"/>
        <v>16</v>
      </c>
      <c r="AE5" s="25">
        <f t="shared" si="0"/>
        <v>17</v>
      </c>
      <c r="AF5" s="25">
        <f t="shared" si="0"/>
        <v>17</v>
      </c>
      <c r="AG5" s="25">
        <f t="shared" si="0"/>
        <v>17</v>
      </c>
      <c r="AH5" s="25">
        <f t="shared" si="0"/>
        <v>17</v>
      </c>
      <c r="AI5" s="25">
        <f t="shared" si="0"/>
        <v>17</v>
      </c>
      <c r="AJ5" s="25">
        <f t="shared" si="0"/>
        <v>17</v>
      </c>
      <c r="AK5" s="25">
        <f t="shared" si="0"/>
        <v>17</v>
      </c>
      <c r="AL5" s="25">
        <f t="shared" si="0"/>
        <v>18</v>
      </c>
      <c r="AM5" s="25">
        <f t="shared" si="0"/>
        <v>18</v>
      </c>
      <c r="AN5" s="25">
        <f t="shared" si="0"/>
        <v>52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45383</v>
      </c>
      <c r="H9" s="14" t="s">
        <v>7</v>
      </c>
      <c r="I9" s="150" t="s">
        <v>4</v>
      </c>
      <c r="J9" s="149" t="str">
        <f>IFERROR(VLOOKUP(J11,tab_feit_nick,2,FALSE),"")</f>
        <v>Ostern</v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M10">_xlfn.SEQUENCE(1,DAY(EOMONTH(DATE($H$10,$H$11,1),0)),DATE($H$10,$H$11,1),1)</f>
        <v>45383</v>
      </c>
      <c r="K10" s="151">
        <v>45384</v>
      </c>
      <c r="L10" s="151">
        <v>45385</v>
      </c>
      <c r="M10" s="151">
        <v>45386</v>
      </c>
      <c r="N10" s="151">
        <v>45387</v>
      </c>
      <c r="O10" s="151">
        <v>45388</v>
      </c>
      <c r="P10" s="151">
        <v>45389</v>
      </c>
      <c r="Q10" s="151">
        <v>45390</v>
      </c>
      <c r="R10" s="151">
        <v>45391</v>
      </c>
      <c r="S10" s="151">
        <v>45392</v>
      </c>
      <c r="T10" s="151">
        <v>45393</v>
      </c>
      <c r="U10" s="151">
        <v>45394</v>
      </c>
      <c r="V10" s="151">
        <v>45395</v>
      </c>
      <c r="W10" s="151">
        <v>45396</v>
      </c>
      <c r="X10" s="151">
        <v>45397</v>
      </c>
      <c r="Y10" s="151">
        <v>45398</v>
      </c>
      <c r="Z10" s="151">
        <v>45399</v>
      </c>
      <c r="AA10" s="151">
        <v>45400</v>
      </c>
      <c r="AB10" s="151">
        <v>45401</v>
      </c>
      <c r="AC10" s="151">
        <v>45402</v>
      </c>
      <c r="AD10" s="151">
        <v>45403</v>
      </c>
      <c r="AE10" s="151">
        <v>45404</v>
      </c>
      <c r="AF10" s="151">
        <v>45405</v>
      </c>
      <c r="AG10" s="151">
        <v>45406</v>
      </c>
      <c r="AH10" s="151">
        <v>45407</v>
      </c>
      <c r="AI10" s="151">
        <v>45408</v>
      </c>
      <c r="AJ10" s="151">
        <v>45409</v>
      </c>
      <c r="AK10" s="151">
        <v>45410</v>
      </c>
      <c r="AL10" s="151">
        <v>45411</v>
      </c>
      <c r="AM10" s="151">
        <v>45412</v>
      </c>
      <c r="AN10" s="151"/>
    </row>
    <row r="11" spans="6:40" ht="30" customHeight="1" x14ac:dyDescent="0.25">
      <c r="F11" s="71"/>
      <c r="G11" s="23">
        <f>NETWORKDAYS.INTL(G9,G12,1)</f>
        <v>22</v>
      </c>
      <c r="H11" s="15">
        <v>4</v>
      </c>
      <c r="I11" s="13">
        <f>IF(J11="","",J11)</f>
        <v>45383</v>
      </c>
      <c r="J11" s="16" cm="1">
        <f t="array" ref="J11:AM11">_xlfn.SEQUENCE(1,DAY(EOMONTH(DATE($H$10,$H$11,1),0)),DATE($H$10,$H$11,1),1)</f>
        <v>45383</v>
      </c>
      <c r="K11" s="16">
        <v>45384</v>
      </c>
      <c r="L11" s="16">
        <v>45385</v>
      </c>
      <c r="M11" s="16">
        <v>45386</v>
      </c>
      <c r="N11" s="16">
        <v>45387</v>
      </c>
      <c r="O11" s="16">
        <v>45388</v>
      </c>
      <c r="P11" s="16">
        <v>45389</v>
      </c>
      <c r="Q11" s="16">
        <v>45390</v>
      </c>
      <c r="R11" s="16">
        <v>45391</v>
      </c>
      <c r="S11" s="16">
        <v>45392</v>
      </c>
      <c r="T11" s="16">
        <v>45393</v>
      </c>
      <c r="U11" s="16">
        <v>45394</v>
      </c>
      <c r="V11" s="16">
        <v>45395</v>
      </c>
      <c r="W11" s="16">
        <v>45396</v>
      </c>
      <c r="X11" s="16">
        <v>45397</v>
      </c>
      <c r="Y11" s="16">
        <v>45398</v>
      </c>
      <c r="Z11" s="16">
        <v>45399</v>
      </c>
      <c r="AA11" s="16">
        <v>45400</v>
      </c>
      <c r="AB11" s="16">
        <v>45401</v>
      </c>
      <c r="AC11" s="16">
        <v>45402</v>
      </c>
      <c r="AD11" s="16">
        <v>45403</v>
      </c>
      <c r="AE11" s="16">
        <v>45404</v>
      </c>
      <c r="AF11" s="16">
        <v>45405</v>
      </c>
      <c r="AG11" s="16">
        <v>45406</v>
      </c>
      <c r="AH11" s="16">
        <v>45407</v>
      </c>
      <c r="AI11" s="16">
        <v>45408</v>
      </c>
      <c r="AJ11" s="16">
        <v>45409</v>
      </c>
      <c r="AK11" s="16">
        <v>45410</v>
      </c>
      <c r="AL11" s="16">
        <v>45411</v>
      </c>
      <c r="AM11" s="16">
        <v>45412</v>
      </c>
      <c r="AN11" s="16"/>
    </row>
    <row r="12" spans="6:40" x14ac:dyDescent="0.25">
      <c r="F12" s="71"/>
      <c r="G12" s="64">
        <f>(EOMONTH(DATE(H10,H11,1),0))</f>
        <v>45412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>
        <f>IF(K11="","",IF(WEEKDAY(K11,1)=6,Regulierung!$F$12,IF(OR(WEEKDAY(K11,1)=7,(WEEKDAY(K11,1)=1)),"FREI",Regulierung!$F$8)))</f>
        <v>8.3333333333333329E-2</v>
      </c>
      <c r="L12" s="22">
        <f>IF(L11="","",IF(WEEKDAY(L11,1)=6,Regulierung!$F$12,IF(OR(WEEKDAY(L11,1)=7,(WEEKDAY(L11,1)=1)),"FREI",Regulierung!$F$8)))</f>
        <v>8.3333333333333329E-2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 t="str">
        <f>IF(O11="","",IF(WEEKDAY(O11,1)=6,Regulierung!$F$12,IF(OR(WEEKDAY(O11,1)=7,(WEEKDAY(O11,1)=1)),"FREI",Regulierung!$F$8)))</f>
        <v>FREI</v>
      </c>
      <c r="P12" s="22" t="str">
        <f>IF(P11="","",IF(WEEKDAY(P11,1)=6,Regulierung!$F$12,IF(OR(WEEKDAY(P11,1)=7,(WEEKDAY(P11,1)=1)),"FREI",Regulierung!$F$8)))</f>
        <v>FREI</v>
      </c>
      <c r="Q12" s="22">
        <f>IF(Q11="","",IF(WEEKDAY(Q11,1)=6,Regulierung!$F$12,IF(OR(WEEKDAY(Q11,1)=7,(WEEKDAY(Q11,1)=1)),"FREI",Regulierung!$F$8)))</f>
        <v>8.3333333333333329E-2</v>
      </c>
      <c r="R12" s="22">
        <f>IF(R11="","",IF(WEEKDAY(R11,1)=6,Regulierung!$F$12,IF(OR(WEEKDAY(R11,1)=7,(WEEKDAY(R11,1)=1)),"FREI",Regulierung!$F$8)))</f>
        <v>8.3333333333333329E-2</v>
      </c>
      <c r="S12" s="22">
        <f>IF(S11="","",IF(WEEKDAY(S11,1)=6,Regulierung!$F$12,IF(OR(WEEKDAY(S11,1)=7,(WEEKDAY(S11,1)=1)),"FREI",Regulierung!$F$8)))</f>
        <v>8.3333333333333329E-2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 t="str">
        <f>IF(V11="","",IF(WEEKDAY(V11,1)=6,Regulierung!$F$12,IF(OR(WEEKDAY(V11,1)=7,(WEEKDAY(V11,1)=1)),"FREI",Regulierung!$F$8)))</f>
        <v>FREI</v>
      </c>
      <c r="W12" s="22" t="str">
        <f>IF(W11="","",IF(WEEKDAY(W11,1)=6,Regulierung!$F$12,IF(OR(WEEKDAY(W11,1)=7,(WEEKDAY(W11,1)=1)),"FREI",Regulierung!$F$8)))</f>
        <v>FREI</v>
      </c>
      <c r="X12" s="22">
        <f>IF(X11="","",IF(WEEKDAY(X11,1)=6,Regulierung!$F$12,IF(OR(WEEKDAY(X11,1)=7,(WEEKDAY(X11,1)=1)),"FREI",Regulierung!$F$8)))</f>
        <v>8.3333333333333329E-2</v>
      </c>
      <c r="Y12" s="22">
        <f>IF(Y11="","",IF(WEEKDAY(Y11,1)=6,Regulierung!$F$12,IF(OR(WEEKDAY(Y11,1)=7,(WEEKDAY(Y11,1)=1)),"FREI",Regulierung!$F$8)))</f>
        <v>8.3333333333333329E-2</v>
      </c>
      <c r="Z12" s="22">
        <f>IF(Z11="","",IF(WEEKDAY(Z11,1)=6,Regulierung!$F$12,IF(OR(WEEKDAY(Z11,1)=7,(WEEKDAY(Z11,1)=1)),"FREI",Regulierung!$F$8)))</f>
        <v>8.3333333333333329E-2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 t="str">
        <f>IF(AC11="","",IF(WEEKDAY(AC11,1)=6,Regulierung!$F$12,IF(OR(WEEKDAY(AC11,1)=7,(WEEKDAY(AC11,1)=1)),"FREI",Regulierung!$F$8)))</f>
        <v>FREI</v>
      </c>
      <c r="AD12" s="22" t="str">
        <f>IF(AD11="","",IF(WEEKDAY(AD11,1)=6,Regulierung!$F$12,IF(OR(WEEKDAY(AD11,1)=7,(WEEKDAY(AD11,1)=1)),"FREI",Regulierung!$F$8)))</f>
        <v>FREI</v>
      </c>
      <c r="AE12" s="22">
        <f>IF(AE11="","",IF(WEEKDAY(AE11,1)=6,Regulierung!$F$12,IF(OR(WEEKDAY(AE11,1)=7,(WEEKDAY(AE11,1)=1)),"FREI",Regulierung!$F$8)))</f>
        <v>8.3333333333333329E-2</v>
      </c>
      <c r="AF12" s="22">
        <f>IF(AF11="","",IF(WEEKDAY(AF11,1)=6,Regulierung!$F$12,IF(OR(WEEKDAY(AF11,1)=7,(WEEKDAY(AF11,1)=1)),"FREI",Regulierung!$F$8)))</f>
        <v>8.3333333333333329E-2</v>
      </c>
      <c r="AG12" s="22">
        <f>IF(AG11="","",IF(WEEKDAY(AG11,1)=6,Regulierung!$F$12,IF(OR(WEEKDAY(AG11,1)=7,(WEEKDAY(AG11,1)=1)),"FREI",Regulierung!$F$8)))</f>
        <v>8.3333333333333329E-2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 t="str">
        <f>IF(AJ11="","",IF(WEEKDAY(AJ11,1)=6,Regulierung!$F$12,IF(OR(WEEKDAY(AJ11,1)=7,(WEEKDAY(AJ11,1)=1)),"FREI",Regulierung!$F$8)))</f>
        <v>FREI</v>
      </c>
      <c r="AK12" s="22" t="str">
        <f>IF(AK11="","",IF(WEEKDAY(AK11,1)=6,Regulierung!$F$12,IF(OR(WEEKDAY(AK11,1)=7,(WEEKDAY(AK11,1)=1)),"FREI",Regulierung!$F$8)))</f>
        <v>FREI</v>
      </c>
      <c r="AL12" s="22">
        <f>IF(AL11="","",IF(WEEKDAY(AL11,1)=6,Regulierung!$F$12,IF(OR(WEEKDAY(AL11,1)=7,(WEEKDAY(AL11,1)=1)),"FREI",Regulierung!$F$8)))</f>
        <v>8.3333333333333329E-2</v>
      </c>
      <c r="AM12" s="22">
        <f>IF(AM11="","",IF(WEEKDAY(AM11,1)=6,Regulierung!$F$12,IF(OR(WEEKDAY(AM11,1)=7,(WEEKDAY(AM11,1)=1)),"FREI",Regulierung!$F$8)))</f>
        <v>8.3333333333333329E-2</v>
      </c>
      <c r="AN12" s="22" t="str">
        <f>IF(AN11="","",IF(WEEKDAY(AN11,1)=6,Regulierung!$F$12,IF(OR(WEEKDAY(AN11,1)=7,(WEEKDAY(AN11,1)=1)),"FREI",Regulierung!$F$8)))</f>
        <v/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>
        <f t="shared" ref="K13:AN13" si="1">IF(K12="","",IF(K12="FREI","-",K12*60*24))</f>
        <v>120</v>
      </c>
      <c r="L13" s="3">
        <f t="shared" si="1"/>
        <v>120</v>
      </c>
      <c r="M13" s="3">
        <f t="shared" si="1"/>
        <v>120</v>
      </c>
      <c r="N13" s="3">
        <f t="shared" si="1"/>
        <v>120</v>
      </c>
      <c r="O13" s="3" t="str">
        <f t="shared" si="1"/>
        <v>-</v>
      </c>
      <c r="P13" s="3" t="str">
        <f t="shared" si="1"/>
        <v>-</v>
      </c>
      <c r="Q13" s="3">
        <f t="shared" si="1"/>
        <v>120</v>
      </c>
      <c r="R13" s="3">
        <f t="shared" si="1"/>
        <v>120</v>
      </c>
      <c r="S13" s="3">
        <f t="shared" si="1"/>
        <v>120</v>
      </c>
      <c r="T13" s="3">
        <f t="shared" si="1"/>
        <v>120</v>
      </c>
      <c r="U13" s="3">
        <f t="shared" si="1"/>
        <v>120</v>
      </c>
      <c r="V13" s="3" t="str">
        <f t="shared" si="1"/>
        <v>-</v>
      </c>
      <c r="W13" s="3" t="str">
        <f t="shared" si="1"/>
        <v>-</v>
      </c>
      <c r="X13" s="3">
        <f t="shared" si="1"/>
        <v>120</v>
      </c>
      <c r="Y13" s="3">
        <f t="shared" si="1"/>
        <v>120</v>
      </c>
      <c r="Z13" s="3">
        <f t="shared" si="1"/>
        <v>120</v>
      </c>
      <c r="AA13" s="3">
        <f t="shared" si="1"/>
        <v>120</v>
      </c>
      <c r="AB13" s="3">
        <f t="shared" si="1"/>
        <v>120</v>
      </c>
      <c r="AC13" s="3" t="str">
        <f t="shared" si="1"/>
        <v>-</v>
      </c>
      <c r="AD13" s="3" t="str">
        <f t="shared" si="1"/>
        <v>-</v>
      </c>
      <c r="AE13" s="3">
        <f t="shared" si="1"/>
        <v>120</v>
      </c>
      <c r="AF13" s="3">
        <f t="shared" si="1"/>
        <v>120</v>
      </c>
      <c r="AG13" s="3">
        <f t="shared" si="1"/>
        <v>120</v>
      </c>
      <c r="AH13" s="3">
        <f t="shared" si="1"/>
        <v>120</v>
      </c>
      <c r="AI13" s="3">
        <f t="shared" si="1"/>
        <v>120</v>
      </c>
      <c r="AJ13" s="3" t="str">
        <f t="shared" si="1"/>
        <v>-</v>
      </c>
      <c r="AK13" s="3" t="str">
        <f t="shared" si="1"/>
        <v>-</v>
      </c>
      <c r="AL13" s="3">
        <f t="shared" si="1"/>
        <v>120</v>
      </c>
      <c r="AM13" s="3">
        <f t="shared" si="1"/>
        <v>120</v>
      </c>
      <c r="AN13" s="3" t="str">
        <f t="shared" si="1"/>
        <v/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>
        <f t="shared" ref="K14:AN14" si="2">IF(K12="","",IF(K12="FREI","-",K13/60))</f>
        <v>2</v>
      </c>
      <c r="L14" s="12">
        <f t="shared" si="2"/>
        <v>2</v>
      </c>
      <c r="M14" s="12">
        <f t="shared" si="2"/>
        <v>2</v>
      </c>
      <c r="N14" s="12">
        <f t="shared" si="2"/>
        <v>2</v>
      </c>
      <c r="O14" s="12" t="str">
        <f t="shared" si="2"/>
        <v>-</v>
      </c>
      <c r="P14" s="12" t="str">
        <f t="shared" si="2"/>
        <v>-</v>
      </c>
      <c r="Q14" s="12">
        <f t="shared" si="2"/>
        <v>2</v>
      </c>
      <c r="R14" s="12">
        <f t="shared" si="2"/>
        <v>2</v>
      </c>
      <c r="S14" s="12">
        <f t="shared" si="2"/>
        <v>2</v>
      </c>
      <c r="T14" s="12">
        <f t="shared" si="2"/>
        <v>2</v>
      </c>
      <c r="U14" s="12">
        <f t="shared" si="2"/>
        <v>2</v>
      </c>
      <c r="V14" s="12" t="str">
        <f t="shared" si="2"/>
        <v>-</v>
      </c>
      <c r="W14" s="12" t="str">
        <f t="shared" si="2"/>
        <v>-</v>
      </c>
      <c r="X14" s="12">
        <f t="shared" si="2"/>
        <v>2</v>
      </c>
      <c r="Y14" s="12">
        <f t="shared" si="2"/>
        <v>2</v>
      </c>
      <c r="Z14" s="12">
        <f t="shared" si="2"/>
        <v>2</v>
      </c>
      <c r="AA14" s="12">
        <f t="shared" si="2"/>
        <v>2</v>
      </c>
      <c r="AB14" s="12">
        <f t="shared" si="2"/>
        <v>2</v>
      </c>
      <c r="AC14" s="12" t="str">
        <f t="shared" si="2"/>
        <v>-</v>
      </c>
      <c r="AD14" s="12" t="str">
        <f t="shared" si="2"/>
        <v>-</v>
      </c>
      <c r="AE14" s="12">
        <f t="shared" si="2"/>
        <v>2</v>
      </c>
      <c r="AF14" s="12">
        <f t="shared" si="2"/>
        <v>2</v>
      </c>
      <c r="AG14" s="12">
        <f t="shared" si="2"/>
        <v>2</v>
      </c>
      <c r="AH14" s="12">
        <f t="shared" si="2"/>
        <v>2</v>
      </c>
      <c r="AI14" s="12">
        <f t="shared" si="2"/>
        <v>2</v>
      </c>
      <c r="AJ14" s="12" t="str">
        <f t="shared" si="2"/>
        <v>-</v>
      </c>
      <c r="AK14" s="12" t="str">
        <f t="shared" si="2"/>
        <v>-</v>
      </c>
      <c r="AL14" s="12">
        <f t="shared" si="2"/>
        <v>2</v>
      </c>
      <c r="AM14" s="12">
        <f t="shared" si="2"/>
        <v>2</v>
      </c>
      <c r="AN14" s="12" t="str">
        <f t="shared" si="2"/>
        <v/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14</v>
      </c>
      <c r="K32" s="82">
        <f t="shared" ref="K32:AN32" si="8">_xlfn.ISOWEEKNUM(K11)</f>
        <v>14</v>
      </c>
      <c r="L32" s="82">
        <f t="shared" si="8"/>
        <v>14</v>
      </c>
      <c r="M32" s="82">
        <f t="shared" si="8"/>
        <v>14</v>
      </c>
      <c r="N32" s="82">
        <f t="shared" si="8"/>
        <v>14</v>
      </c>
      <c r="O32" s="82">
        <f t="shared" si="8"/>
        <v>14</v>
      </c>
      <c r="P32" s="82">
        <f t="shared" si="8"/>
        <v>14</v>
      </c>
      <c r="Q32" s="82">
        <f t="shared" si="8"/>
        <v>15</v>
      </c>
      <c r="R32" s="82">
        <f t="shared" si="8"/>
        <v>15</v>
      </c>
      <c r="S32" s="82">
        <f t="shared" si="8"/>
        <v>15</v>
      </c>
      <c r="T32" s="82">
        <f t="shared" si="8"/>
        <v>15</v>
      </c>
      <c r="U32" s="82">
        <f t="shared" si="8"/>
        <v>15</v>
      </c>
      <c r="V32" s="82">
        <f t="shared" si="8"/>
        <v>15</v>
      </c>
      <c r="W32" s="82">
        <f t="shared" si="8"/>
        <v>15</v>
      </c>
      <c r="X32" s="82">
        <f t="shared" si="8"/>
        <v>16</v>
      </c>
      <c r="Y32" s="82">
        <f t="shared" si="8"/>
        <v>16</v>
      </c>
      <c r="Z32" s="82">
        <f t="shared" si="8"/>
        <v>16</v>
      </c>
      <c r="AA32" s="82">
        <f t="shared" si="8"/>
        <v>16</v>
      </c>
      <c r="AB32" s="82">
        <f t="shared" si="8"/>
        <v>16</v>
      </c>
      <c r="AC32" s="82">
        <f t="shared" si="8"/>
        <v>16</v>
      </c>
      <c r="AD32" s="82">
        <f t="shared" si="8"/>
        <v>16</v>
      </c>
      <c r="AE32" s="82">
        <f t="shared" si="8"/>
        <v>17</v>
      </c>
      <c r="AF32" s="82">
        <f t="shared" si="8"/>
        <v>17</v>
      </c>
      <c r="AG32" s="82">
        <f t="shared" si="8"/>
        <v>17</v>
      </c>
      <c r="AH32" s="82">
        <f t="shared" si="8"/>
        <v>17</v>
      </c>
      <c r="AI32" s="82">
        <f t="shared" si="8"/>
        <v>17</v>
      </c>
      <c r="AJ32" s="82">
        <f t="shared" si="8"/>
        <v>17</v>
      </c>
      <c r="AK32" s="82">
        <f t="shared" si="8"/>
        <v>17</v>
      </c>
      <c r="AL32" s="82">
        <f t="shared" si="8"/>
        <v>18</v>
      </c>
      <c r="AM32" s="82">
        <f t="shared" si="8"/>
        <v>18</v>
      </c>
      <c r="AN32" s="82">
        <f t="shared" si="8"/>
        <v>52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O45">TRANSPOSE(_xlfn.UNIQUE(TRANSPOSE(J5:AN5)))</f>
        <v>14</v>
      </c>
      <c r="K45" s="81">
        <v>15</v>
      </c>
      <c r="L45" s="81">
        <v>16</v>
      </c>
      <c r="M45" s="81">
        <v>17</v>
      </c>
      <c r="N45" s="81">
        <v>18</v>
      </c>
      <c r="O45" s="81">
        <v>52</v>
      </c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0.58333333333333326</v>
      </c>
      <c r="L46" s="183">
        <f t="shared" si="16"/>
        <v>0.14583333333333331</v>
      </c>
      <c r="M46" s="183">
        <f t="shared" si="16"/>
        <v>0.14583333333333331</v>
      </c>
      <c r="N46" s="183">
        <f t="shared" si="16"/>
        <v>0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839.99999999999977</v>
      </c>
      <c r="L47" s="184">
        <f>L46*60*24</f>
        <v>209.99999999999994</v>
      </c>
      <c r="M47" s="184">
        <f t="shared" ref="M47:N47" si="18">M46*60*24</f>
        <v>209.99999999999994</v>
      </c>
      <c r="N47" s="184">
        <f t="shared" si="18"/>
        <v>0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29" priority="1">
      <formula>IF(ISNA(VLOOKUP(J$11,Feiertage,1,FALSE)),"",VLOOKUP(J$11,Feiertage,1,FALSE))</formula>
    </cfRule>
    <cfRule type="expression" dxfId="28" priority="2">
      <formula>AND(J$11&lt;&gt;"",WEEKDAY(J$11,2)=7)</formula>
    </cfRule>
    <cfRule type="expression" dxfId="27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A06DF-DB6A-468B-AE3D-71703F22165F}">
  <dimension ref="F5:AO66"/>
  <sheetViews>
    <sheetView topLeftCell="A18" workbookViewId="0">
      <selection activeCell="H11" sqref="H11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18</v>
      </c>
      <c r="K5" s="25">
        <f t="shared" ref="K5:AN5" si="0">_xlfn.ISOWEEKNUM(K11)</f>
        <v>18</v>
      </c>
      <c r="L5" s="25">
        <f t="shared" si="0"/>
        <v>18</v>
      </c>
      <c r="M5" s="25">
        <f t="shared" si="0"/>
        <v>18</v>
      </c>
      <c r="N5" s="25">
        <f t="shared" si="0"/>
        <v>18</v>
      </c>
      <c r="O5" s="25">
        <f t="shared" si="0"/>
        <v>19</v>
      </c>
      <c r="P5" s="25">
        <f t="shared" si="0"/>
        <v>19</v>
      </c>
      <c r="Q5" s="25">
        <f t="shared" si="0"/>
        <v>19</v>
      </c>
      <c r="R5" s="25">
        <f t="shared" si="0"/>
        <v>19</v>
      </c>
      <c r="S5" s="25">
        <f t="shared" si="0"/>
        <v>19</v>
      </c>
      <c r="T5" s="25">
        <f t="shared" si="0"/>
        <v>19</v>
      </c>
      <c r="U5" s="25">
        <f t="shared" si="0"/>
        <v>19</v>
      </c>
      <c r="V5" s="25">
        <f t="shared" si="0"/>
        <v>20</v>
      </c>
      <c r="W5" s="25">
        <f t="shared" si="0"/>
        <v>20</v>
      </c>
      <c r="X5" s="25">
        <f t="shared" si="0"/>
        <v>20</v>
      </c>
      <c r="Y5" s="25">
        <f t="shared" si="0"/>
        <v>20</v>
      </c>
      <c r="Z5" s="25">
        <f t="shared" si="0"/>
        <v>20</v>
      </c>
      <c r="AA5" s="25">
        <f t="shared" si="0"/>
        <v>20</v>
      </c>
      <c r="AB5" s="25">
        <f t="shared" si="0"/>
        <v>20</v>
      </c>
      <c r="AC5" s="25">
        <f t="shared" si="0"/>
        <v>21</v>
      </c>
      <c r="AD5" s="25">
        <f t="shared" si="0"/>
        <v>21</v>
      </c>
      <c r="AE5" s="25">
        <f t="shared" si="0"/>
        <v>21</v>
      </c>
      <c r="AF5" s="25">
        <f t="shared" si="0"/>
        <v>21</v>
      </c>
      <c r="AG5" s="25">
        <f t="shared" si="0"/>
        <v>21</v>
      </c>
      <c r="AH5" s="25">
        <f t="shared" si="0"/>
        <v>21</v>
      </c>
      <c r="AI5" s="25">
        <f t="shared" si="0"/>
        <v>21</v>
      </c>
      <c r="AJ5" s="25">
        <f t="shared" si="0"/>
        <v>22</v>
      </c>
      <c r="AK5" s="25">
        <f t="shared" si="0"/>
        <v>22</v>
      </c>
      <c r="AL5" s="25">
        <f t="shared" si="0"/>
        <v>22</v>
      </c>
      <c r="AM5" s="25">
        <f t="shared" si="0"/>
        <v>22</v>
      </c>
      <c r="AN5" s="25">
        <f t="shared" si="0"/>
        <v>22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45413</v>
      </c>
      <c r="H9" s="14" t="s">
        <v>7</v>
      </c>
      <c r="I9" s="150" t="s">
        <v>4</v>
      </c>
      <c r="J9" s="149" t="str">
        <f>IFERROR(VLOOKUP(J11,tab_feit_nick,2,FALSE),"")</f>
        <v>Staatsf.</v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>Christi H.</v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>Pfingsten</v>
      </c>
      <c r="AC9" s="152" t="str">
        <f>IFERROR(VLOOKUP(AC11,tab_feit_nick,2,FALSE),"")</f>
        <v>Pfingsten</v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>Fronleich.</v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N10">_xlfn.SEQUENCE(1,DAY(EOMONTH(DATE($H$10,$H$11,1),0)),DATE($H$10,$H$11,1),1)</f>
        <v>45413</v>
      </c>
      <c r="K10" s="151">
        <v>45414</v>
      </c>
      <c r="L10" s="151">
        <v>45415</v>
      </c>
      <c r="M10" s="151">
        <v>45416</v>
      </c>
      <c r="N10" s="151">
        <v>45417</v>
      </c>
      <c r="O10" s="151">
        <v>45418</v>
      </c>
      <c r="P10" s="151">
        <v>45419</v>
      </c>
      <c r="Q10" s="151">
        <v>45420</v>
      </c>
      <c r="R10" s="151">
        <v>45421</v>
      </c>
      <c r="S10" s="151">
        <v>45422</v>
      </c>
      <c r="T10" s="151">
        <v>45423</v>
      </c>
      <c r="U10" s="151">
        <v>45424</v>
      </c>
      <c r="V10" s="151">
        <v>45425</v>
      </c>
      <c r="W10" s="151">
        <v>45426</v>
      </c>
      <c r="X10" s="151">
        <v>45427</v>
      </c>
      <c r="Y10" s="151">
        <v>45428</v>
      </c>
      <c r="Z10" s="151">
        <v>45429</v>
      </c>
      <c r="AA10" s="151">
        <v>45430</v>
      </c>
      <c r="AB10" s="151">
        <v>45431</v>
      </c>
      <c r="AC10" s="151">
        <v>45432</v>
      </c>
      <c r="AD10" s="151">
        <v>45433</v>
      </c>
      <c r="AE10" s="151">
        <v>45434</v>
      </c>
      <c r="AF10" s="151">
        <v>45435</v>
      </c>
      <c r="AG10" s="151">
        <v>45436</v>
      </c>
      <c r="AH10" s="151">
        <v>45437</v>
      </c>
      <c r="AI10" s="151">
        <v>45438</v>
      </c>
      <c r="AJ10" s="151">
        <v>45439</v>
      </c>
      <c r="AK10" s="151">
        <v>45440</v>
      </c>
      <c r="AL10" s="151">
        <v>45441</v>
      </c>
      <c r="AM10" s="151">
        <v>45442</v>
      </c>
      <c r="AN10" s="151">
        <v>45443</v>
      </c>
    </row>
    <row r="11" spans="6:40" ht="30" customHeight="1" x14ac:dyDescent="0.25">
      <c r="F11" s="71"/>
      <c r="G11" s="23">
        <f>NETWORKDAYS.INTL(G9,G12,1)</f>
        <v>23</v>
      </c>
      <c r="H11" s="15">
        <v>5</v>
      </c>
      <c r="I11" s="13">
        <f>IF(J11="","",J11)</f>
        <v>45413</v>
      </c>
      <c r="J11" s="16" cm="1">
        <f t="array" ref="J11:AN11">_xlfn.SEQUENCE(1,DAY(EOMONTH(DATE($H$10,$H$11,1),0)),DATE($H$10,$H$11,1),1)</f>
        <v>45413</v>
      </c>
      <c r="K11" s="16">
        <v>45414</v>
      </c>
      <c r="L11" s="16">
        <v>45415</v>
      </c>
      <c r="M11" s="16">
        <v>45416</v>
      </c>
      <c r="N11" s="16">
        <v>45417</v>
      </c>
      <c r="O11" s="16">
        <v>45418</v>
      </c>
      <c r="P11" s="16">
        <v>45419</v>
      </c>
      <c r="Q11" s="16">
        <v>45420</v>
      </c>
      <c r="R11" s="16">
        <v>45421</v>
      </c>
      <c r="S11" s="16">
        <v>45422</v>
      </c>
      <c r="T11" s="16">
        <v>45423</v>
      </c>
      <c r="U11" s="16">
        <v>45424</v>
      </c>
      <c r="V11" s="16">
        <v>45425</v>
      </c>
      <c r="W11" s="16">
        <v>45426</v>
      </c>
      <c r="X11" s="16">
        <v>45427</v>
      </c>
      <c r="Y11" s="16">
        <v>45428</v>
      </c>
      <c r="Z11" s="16">
        <v>45429</v>
      </c>
      <c r="AA11" s="16">
        <v>45430</v>
      </c>
      <c r="AB11" s="16">
        <v>45431</v>
      </c>
      <c r="AC11" s="16">
        <v>45432</v>
      </c>
      <c r="AD11" s="16">
        <v>45433</v>
      </c>
      <c r="AE11" s="16">
        <v>45434</v>
      </c>
      <c r="AF11" s="16">
        <v>45435</v>
      </c>
      <c r="AG11" s="16">
        <v>45436</v>
      </c>
      <c r="AH11" s="16">
        <v>45437</v>
      </c>
      <c r="AI11" s="16">
        <v>45438</v>
      </c>
      <c r="AJ11" s="16">
        <v>45439</v>
      </c>
      <c r="AK11" s="16">
        <v>45440</v>
      </c>
      <c r="AL11" s="16">
        <v>45441</v>
      </c>
      <c r="AM11" s="16">
        <v>45442</v>
      </c>
      <c r="AN11" s="16">
        <v>45443</v>
      </c>
    </row>
    <row r="12" spans="6:40" x14ac:dyDescent="0.25">
      <c r="F12" s="71"/>
      <c r="G12" s="64">
        <f>(EOMONTH(DATE(H10,H11,1),0))</f>
        <v>45443</v>
      </c>
      <c r="H12" s="14" t="s">
        <v>14</v>
      </c>
      <c r="I12" s="61" t="s">
        <v>16</v>
      </c>
      <c r="J12" s="22">
        <f>IF(J11="","",IF(WEEKDAY(J11,1)=6,Regulierung!$F$12,IF(OR(WEEKDAY(J11,1)=7,(WEEKDAY(J11,1)=1)),"FREI",Regulierung!$F$8)))</f>
        <v>8.3333333333333329E-2</v>
      </c>
      <c r="K12" s="22">
        <f>IF(K11="","",IF(WEEKDAY(K11,1)=6,Regulierung!$F$12,IF(OR(WEEKDAY(K11,1)=7,(WEEKDAY(K11,1)=1)),"FREI",Regulierung!$F$8)))</f>
        <v>8.3333333333333329E-2</v>
      </c>
      <c r="L12" s="22">
        <f>IF(L11="","",IF(WEEKDAY(L11,1)=6,Regulierung!$F$12,IF(OR(WEEKDAY(L11,1)=7,(WEEKDAY(L11,1)=1)),"FREI",Regulierung!$F$8)))</f>
        <v>8.3333333333333329E-2</v>
      </c>
      <c r="M12" s="22" t="str">
        <f>IF(M11="","",IF(WEEKDAY(M11,1)=6,Regulierung!$F$12,IF(OR(WEEKDAY(M11,1)=7,(WEEKDAY(M11,1)=1)),"FREI",Regulierung!$F$8)))</f>
        <v>FREI</v>
      </c>
      <c r="N12" s="22" t="str">
        <f>IF(N11="","",IF(WEEKDAY(N11,1)=6,Regulierung!$F$12,IF(OR(WEEKDAY(N11,1)=7,(WEEKDAY(N11,1)=1)),"FREI",Regulierung!$F$8)))</f>
        <v>FREI</v>
      </c>
      <c r="O12" s="22">
        <f>IF(O11="","",IF(WEEKDAY(O11,1)=6,Regulierung!$F$12,IF(OR(WEEKDAY(O11,1)=7,(WEEKDAY(O11,1)=1)),"FREI",Regulierung!$F$8)))</f>
        <v>8.3333333333333329E-2</v>
      </c>
      <c r="P12" s="22">
        <f>IF(P11="","",IF(WEEKDAY(P11,1)=6,Regulierung!$F$12,IF(OR(WEEKDAY(P11,1)=7,(WEEKDAY(P11,1)=1)),"FREI",Regulierung!$F$8)))</f>
        <v>8.3333333333333329E-2</v>
      </c>
      <c r="Q12" s="22">
        <f>IF(Q11="","",IF(WEEKDAY(Q11,1)=6,Regulierung!$F$12,IF(OR(WEEKDAY(Q11,1)=7,(WEEKDAY(Q11,1)=1)),"FREI",Regulierung!$F$8)))</f>
        <v>8.3333333333333329E-2</v>
      </c>
      <c r="R12" s="22">
        <f>IF(R11="","",IF(WEEKDAY(R11,1)=6,Regulierung!$F$12,IF(OR(WEEKDAY(R11,1)=7,(WEEKDAY(R11,1)=1)),"FREI",Regulierung!$F$8)))</f>
        <v>8.3333333333333329E-2</v>
      </c>
      <c r="S12" s="22">
        <f>IF(S11="","",IF(WEEKDAY(S11,1)=6,Regulierung!$F$12,IF(OR(WEEKDAY(S11,1)=7,(WEEKDAY(S11,1)=1)),"FREI",Regulierung!$F$8)))</f>
        <v>8.3333333333333329E-2</v>
      </c>
      <c r="T12" s="22" t="str">
        <f>IF(T11="","",IF(WEEKDAY(T11,1)=6,Regulierung!$F$12,IF(OR(WEEKDAY(T11,1)=7,(WEEKDAY(T11,1)=1)),"FREI",Regulierung!$F$8)))</f>
        <v>FREI</v>
      </c>
      <c r="U12" s="22" t="str">
        <f>IF(U11="","",IF(WEEKDAY(U11,1)=6,Regulierung!$F$12,IF(OR(WEEKDAY(U11,1)=7,(WEEKDAY(U11,1)=1)),"FREI",Regulierung!$F$8)))</f>
        <v>FREI</v>
      </c>
      <c r="V12" s="22">
        <f>IF(V11="","",IF(WEEKDAY(V11,1)=6,Regulierung!$F$12,IF(OR(WEEKDAY(V11,1)=7,(WEEKDAY(V11,1)=1)),"FREI",Regulierung!$F$8)))</f>
        <v>8.3333333333333329E-2</v>
      </c>
      <c r="W12" s="22">
        <f>IF(W11="","",IF(WEEKDAY(W11,1)=6,Regulierung!$F$12,IF(OR(WEEKDAY(W11,1)=7,(WEEKDAY(W11,1)=1)),"FREI",Regulierung!$F$8)))</f>
        <v>8.3333333333333329E-2</v>
      </c>
      <c r="X12" s="22">
        <f>IF(X11="","",IF(WEEKDAY(X11,1)=6,Regulierung!$F$12,IF(OR(WEEKDAY(X11,1)=7,(WEEKDAY(X11,1)=1)),"FREI",Regulierung!$F$8)))</f>
        <v>8.3333333333333329E-2</v>
      </c>
      <c r="Y12" s="22">
        <f>IF(Y11="","",IF(WEEKDAY(Y11,1)=6,Regulierung!$F$12,IF(OR(WEEKDAY(Y11,1)=7,(WEEKDAY(Y11,1)=1)),"FREI",Regulierung!$F$8)))</f>
        <v>8.3333333333333329E-2</v>
      </c>
      <c r="Z12" s="22">
        <f>IF(Z11="","",IF(WEEKDAY(Z11,1)=6,Regulierung!$F$12,IF(OR(WEEKDAY(Z11,1)=7,(WEEKDAY(Z11,1)=1)),"FREI",Regulierung!$F$8)))</f>
        <v>8.3333333333333329E-2</v>
      </c>
      <c r="AA12" s="22" t="str">
        <f>IF(AA11="","",IF(WEEKDAY(AA11,1)=6,Regulierung!$F$12,IF(OR(WEEKDAY(AA11,1)=7,(WEEKDAY(AA11,1)=1)),"FREI",Regulierung!$F$8)))</f>
        <v>FREI</v>
      </c>
      <c r="AB12" s="22" t="str">
        <f>IF(AB11="","",IF(WEEKDAY(AB11,1)=6,Regulierung!$F$12,IF(OR(WEEKDAY(AB11,1)=7,(WEEKDAY(AB11,1)=1)),"FREI",Regulierung!$F$8)))</f>
        <v>FREI</v>
      </c>
      <c r="AC12" s="22">
        <f>IF(AC11="","",IF(WEEKDAY(AC11,1)=6,Regulierung!$F$12,IF(OR(WEEKDAY(AC11,1)=7,(WEEKDAY(AC11,1)=1)),"FREI",Regulierung!$F$8)))</f>
        <v>8.3333333333333329E-2</v>
      </c>
      <c r="AD12" s="22">
        <f>IF(AD11="","",IF(WEEKDAY(AD11,1)=6,Regulierung!$F$12,IF(OR(WEEKDAY(AD11,1)=7,(WEEKDAY(AD11,1)=1)),"FREI",Regulierung!$F$8)))</f>
        <v>8.3333333333333329E-2</v>
      </c>
      <c r="AE12" s="22">
        <f>IF(AE11="","",IF(WEEKDAY(AE11,1)=6,Regulierung!$F$12,IF(OR(WEEKDAY(AE11,1)=7,(WEEKDAY(AE11,1)=1)),"FREI",Regulierung!$F$8)))</f>
        <v>8.3333333333333329E-2</v>
      </c>
      <c r="AF12" s="22">
        <f>IF(AF11="","",IF(WEEKDAY(AF11,1)=6,Regulierung!$F$12,IF(OR(WEEKDAY(AF11,1)=7,(WEEKDAY(AF11,1)=1)),"FREI",Regulierung!$F$8)))</f>
        <v>8.3333333333333329E-2</v>
      </c>
      <c r="AG12" s="22">
        <f>IF(AG11="","",IF(WEEKDAY(AG11,1)=6,Regulierung!$F$12,IF(OR(WEEKDAY(AG11,1)=7,(WEEKDAY(AG11,1)=1)),"FREI",Regulierung!$F$8)))</f>
        <v>8.3333333333333329E-2</v>
      </c>
      <c r="AH12" s="22" t="str">
        <f>IF(AH11="","",IF(WEEKDAY(AH11,1)=6,Regulierung!$F$12,IF(OR(WEEKDAY(AH11,1)=7,(WEEKDAY(AH11,1)=1)),"FREI",Regulierung!$F$8)))</f>
        <v>FREI</v>
      </c>
      <c r="AI12" s="22" t="str">
        <f>IF(AI11="","",IF(WEEKDAY(AI11,1)=6,Regulierung!$F$12,IF(OR(WEEKDAY(AI11,1)=7,(WEEKDAY(AI11,1)=1)),"FREI",Regulierung!$F$8)))</f>
        <v>FREI</v>
      </c>
      <c r="AJ12" s="22">
        <f>IF(AJ11="","",IF(WEEKDAY(AJ11,1)=6,Regulierung!$F$12,IF(OR(WEEKDAY(AJ11,1)=7,(WEEKDAY(AJ11,1)=1)),"FREI",Regulierung!$F$8)))</f>
        <v>8.3333333333333329E-2</v>
      </c>
      <c r="AK12" s="22">
        <f>IF(AK11="","",IF(WEEKDAY(AK11,1)=6,Regulierung!$F$12,IF(OR(WEEKDAY(AK11,1)=7,(WEEKDAY(AK11,1)=1)),"FREI",Regulierung!$F$8)))</f>
        <v>8.3333333333333329E-2</v>
      </c>
      <c r="AL12" s="22">
        <f>IF(AL11="","",IF(WEEKDAY(AL11,1)=6,Regulierung!$F$12,IF(OR(WEEKDAY(AL11,1)=7,(WEEKDAY(AL11,1)=1)),"FREI",Regulierung!$F$8)))</f>
        <v>8.3333333333333329E-2</v>
      </c>
      <c r="AM12" s="22">
        <f>IF(AM11="","",IF(WEEKDAY(AM11,1)=6,Regulierung!$F$12,IF(OR(WEEKDAY(AM11,1)=7,(WEEKDAY(AM11,1)=1)),"FREI",Regulierung!$F$8)))</f>
        <v>8.3333333333333329E-2</v>
      </c>
      <c r="AN12" s="22">
        <f>IF(AN11="","",IF(WEEKDAY(AN11,1)=6,Regulierung!$F$12,IF(OR(WEEKDAY(AN11,1)=7,(WEEKDAY(AN11,1)=1)),"FREI",Regulierung!$F$8)))</f>
        <v>8.3333333333333329E-2</v>
      </c>
    </row>
    <row r="13" spans="6:40" x14ac:dyDescent="0.25">
      <c r="F13" s="71"/>
      <c r="G13" s="65"/>
      <c r="H13" s="14" t="s">
        <v>15</v>
      </c>
      <c r="I13" s="61"/>
      <c r="J13" s="3">
        <f>IF(J12="","",IF(J12="FREI","-",J12*60*24))</f>
        <v>120</v>
      </c>
      <c r="K13" s="3">
        <f t="shared" ref="K13:AN13" si="1">IF(K12="","",IF(K12="FREI","-",K12*60*24))</f>
        <v>120</v>
      </c>
      <c r="L13" s="3">
        <f t="shared" si="1"/>
        <v>120</v>
      </c>
      <c r="M13" s="3" t="str">
        <f t="shared" si="1"/>
        <v>-</v>
      </c>
      <c r="N13" s="3" t="str">
        <f t="shared" si="1"/>
        <v>-</v>
      </c>
      <c r="O13" s="3">
        <f t="shared" si="1"/>
        <v>120</v>
      </c>
      <c r="P13" s="3">
        <f t="shared" si="1"/>
        <v>120</v>
      </c>
      <c r="Q13" s="3">
        <f t="shared" si="1"/>
        <v>120</v>
      </c>
      <c r="R13" s="3">
        <f t="shared" si="1"/>
        <v>120</v>
      </c>
      <c r="S13" s="3">
        <f t="shared" si="1"/>
        <v>120</v>
      </c>
      <c r="T13" s="3" t="str">
        <f t="shared" si="1"/>
        <v>-</v>
      </c>
      <c r="U13" s="3" t="str">
        <f t="shared" si="1"/>
        <v>-</v>
      </c>
      <c r="V13" s="3">
        <f t="shared" si="1"/>
        <v>120</v>
      </c>
      <c r="W13" s="3">
        <f t="shared" si="1"/>
        <v>120</v>
      </c>
      <c r="X13" s="3">
        <f t="shared" si="1"/>
        <v>120</v>
      </c>
      <c r="Y13" s="3">
        <f t="shared" si="1"/>
        <v>120</v>
      </c>
      <c r="Z13" s="3">
        <f t="shared" si="1"/>
        <v>120</v>
      </c>
      <c r="AA13" s="3" t="str">
        <f t="shared" si="1"/>
        <v>-</v>
      </c>
      <c r="AB13" s="3" t="str">
        <f t="shared" si="1"/>
        <v>-</v>
      </c>
      <c r="AC13" s="3">
        <f t="shared" si="1"/>
        <v>120</v>
      </c>
      <c r="AD13" s="3">
        <f t="shared" si="1"/>
        <v>120</v>
      </c>
      <c r="AE13" s="3">
        <f t="shared" si="1"/>
        <v>120</v>
      </c>
      <c r="AF13" s="3">
        <f t="shared" si="1"/>
        <v>120</v>
      </c>
      <c r="AG13" s="3">
        <f t="shared" si="1"/>
        <v>120</v>
      </c>
      <c r="AH13" s="3" t="str">
        <f t="shared" si="1"/>
        <v>-</v>
      </c>
      <c r="AI13" s="3" t="str">
        <f t="shared" si="1"/>
        <v>-</v>
      </c>
      <c r="AJ13" s="3">
        <f t="shared" si="1"/>
        <v>120</v>
      </c>
      <c r="AK13" s="3">
        <f t="shared" si="1"/>
        <v>120</v>
      </c>
      <c r="AL13" s="3">
        <f t="shared" si="1"/>
        <v>120</v>
      </c>
      <c r="AM13" s="3">
        <f t="shared" si="1"/>
        <v>120</v>
      </c>
      <c r="AN13" s="3">
        <f t="shared" si="1"/>
        <v>120</v>
      </c>
    </row>
    <row r="14" spans="6:40" x14ac:dyDescent="0.25">
      <c r="F14" s="24"/>
      <c r="G14" s="21"/>
      <c r="H14" s="62" t="s">
        <v>31</v>
      </c>
      <c r="I14" s="61"/>
      <c r="J14" s="12">
        <f>IF(J12="","",IF(J12="FREI","-",J13/60))</f>
        <v>2</v>
      </c>
      <c r="K14" s="12">
        <f t="shared" ref="K14:AN14" si="2">IF(K12="","",IF(K12="FREI","-",K13/60))</f>
        <v>2</v>
      </c>
      <c r="L14" s="12">
        <f t="shared" si="2"/>
        <v>2</v>
      </c>
      <c r="M14" s="12" t="str">
        <f t="shared" si="2"/>
        <v>-</v>
      </c>
      <c r="N14" s="12" t="str">
        <f t="shared" si="2"/>
        <v>-</v>
      </c>
      <c r="O14" s="12">
        <f t="shared" si="2"/>
        <v>2</v>
      </c>
      <c r="P14" s="12">
        <f t="shared" si="2"/>
        <v>2</v>
      </c>
      <c r="Q14" s="12">
        <f t="shared" si="2"/>
        <v>2</v>
      </c>
      <c r="R14" s="12">
        <f t="shared" si="2"/>
        <v>2</v>
      </c>
      <c r="S14" s="12">
        <f t="shared" si="2"/>
        <v>2</v>
      </c>
      <c r="T14" s="12" t="str">
        <f t="shared" si="2"/>
        <v>-</v>
      </c>
      <c r="U14" s="12" t="str">
        <f t="shared" si="2"/>
        <v>-</v>
      </c>
      <c r="V14" s="12">
        <f t="shared" si="2"/>
        <v>2</v>
      </c>
      <c r="W14" s="12">
        <f t="shared" si="2"/>
        <v>2</v>
      </c>
      <c r="X14" s="12">
        <f t="shared" si="2"/>
        <v>2</v>
      </c>
      <c r="Y14" s="12">
        <f t="shared" si="2"/>
        <v>2</v>
      </c>
      <c r="Z14" s="12">
        <f t="shared" si="2"/>
        <v>2</v>
      </c>
      <c r="AA14" s="12" t="str">
        <f t="shared" si="2"/>
        <v>-</v>
      </c>
      <c r="AB14" s="12" t="str">
        <f t="shared" si="2"/>
        <v>-</v>
      </c>
      <c r="AC14" s="12">
        <f t="shared" si="2"/>
        <v>2</v>
      </c>
      <c r="AD14" s="12">
        <f t="shared" si="2"/>
        <v>2</v>
      </c>
      <c r="AE14" s="12">
        <f t="shared" si="2"/>
        <v>2</v>
      </c>
      <c r="AF14" s="12">
        <f t="shared" si="2"/>
        <v>2</v>
      </c>
      <c r="AG14" s="12">
        <f t="shared" si="2"/>
        <v>2</v>
      </c>
      <c r="AH14" s="12" t="str">
        <f t="shared" si="2"/>
        <v>-</v>
      </c>
      <c r="AI14" s="12" t="str">
        <f t="shared" si="2"/>
        <v>-</v>
      </c>
      <c r="AJ14" s="12">
        <f t="shared" si="2"/>
        <v>2</v>
      </c>
      <c r="AK14" s="12">
        <f t="shared" si="2"/>
        <v>2</v>
      </c>
      <c r="AL14" s="12">
        <f t="shared" si="2"/>
        <v>2</v>
      </c>
      <c r="AM14" s="12">
        <f t="shared" si="2"/>
        <v>2</v>
      </c>
      <c r="AN14" s="12">
        <f t="shared" si="2"/>
        <v>2</v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18</v>
      </c>
      <c r="K32" s="82">
        <f t="shared" ref="K32:AN32" si="8">_xlfn.ISOWEEKNUM(K11)</f>
        <v>18</v>
      </c>
      <c r="L32" s="82">
        <f t="shared" si="8"/>
        <v>18</v>
      </c>
      <c r="M32" s="82">
        <f t="shared" si="8"/>
        <v>18</v>
      </c>
      <c r="N32" s="82">
        <f t="shared" si="8"/>
        <v>18</v>
      </c>
      <c r="O32" s="82">
        <f t="shared" si="8"/>
        <v>19</v>
      </c>
      <c r="P32" s="82">
        <f t="shared" si="8"/>
        <v>19</v>
      </c>
      <c r="Q32" s="82">
        <f t="shared" si="8"/>
        <v>19</v>
      </c>
      <c r="R32" s="82">
        <f t="shared" si="8"/>
        <v>19</v>
      </c>
      <c r="S32" s="82">
        <f t="shared" si="8"/>
        <v>19</v>
      </c>
      <c r="T32" s="82">
        <f t="shared" si="8"/>
        <v>19</v>
      </c>
      <c r="U32" s="82">
        <f t="shared" si="8"/>
        <v>19</v>
      </c>
      <c r="V32" s="82">
        <f t="shared" si="8"/>
        <v>20</v>
      </c>
      <c r="W32" s="82">
        <f t="shared" si="8"/>
        <v>20</v>
      </c>
      <c r="X32" s="82">
        <f t="shared" si="8"/>
        <v>20</v>
      </c>
      <c r="Y32" s="82">
        <f t="shared" si="8"/>
        <v>20</v>
      </c>
      <c r="Z32" s="82">
        <f t="shared" si="8"/>
        <v>20</v>
      </c>
      <c r="AA32" s="82">
        <f t="shared" si="8"/>
        <v>20</v>
      </c>
      <c r="AB32" s="82">
        <f t="shared" si="8"/>
        <v>20</v>
      </c>
      <c r="AC32" s="82">
        <f t="shared" si="8"/>
        <v>21</v>
      </c>
      <c r="AD32" s="82">
        <f t="shared" si="8"/>
        <v>21</v>
      </c>
      <c r="AE32" s="82">
        <f t="shared" si="8"/>
        <v>21</v>
      </c>
      <c r="AF32" s="82">
        <f t="shared" si="8"/>
        <v>21</v>
      </c>
      <c r="AG32" s="82">
        <f t="shared" si="8"/>
        <v>21</v>
      </c>
      <c r="AH32" s="82">
        <f t="shared" si="8"/>
        <v>21</v>
      </c>
      <c r="AI32" s="82">
        <f t="shared" si="8"/>
        <v>21</v>
      </c>
      <c r="AJ32" s="82">
        <f t="shared" si="8"/>
        <v>22</v>
      </c>
      <c r="AK32" s="82">
        <f t="shared" si="8"/>
        <v>22</v>
      </c>
      <c r="AL32" s="82">
        <f t="shared" si="8"/>
        <v>22</v>
      </c>
      <c r="AM32" s="82">
        <f t="shared" si="8"/>
        <v>22</v>
      </c>
      <c r="AN32" s="82">
        <f t="shared" si="8"/>
        <v>22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N45">TRANSPOSE(_xlfn.UNIQUE(TRANSPOSE(J5:AN5)))</f>
        <v>18</v>
      </c>
      <c r="K45" s="81">
        <v>19</v>
      </c>
      <c r="L45" s="81">
        <v>20</v>
      </c>
      <c r="M45" s="81">
        <v>21</v>
      </c>
      <c r="N45" s="81">
        <v>22</v>
      </c>
      <c r="O45" s="81"/>
    </row>
    <row r="46" spans="6:41" x14ac:dyDescent="0.25">
      <c r="H46" s="80" t="s">
        <v>41</v>
      </c>
      <c r="I46" s="80"/>
      <c r="J46" s="183">
        <f t="shared" ref="J46:N46" si="16">SUMIF($J$5:$AN$5,J$45,J33:AN33)</f>
        <v>0.12500000000000006</v>
      </c>
      <c r="K46" s="183">
        <f t="shared" si="16"/>
        <v>0.58333333333333326</v>
      </c>
      <c r="L46" s="183">
        <f t="shared" si="16"/>
        <v>5.2083333333333315E-2</v>
      </c>
      <c r="M46" s="183">
        <f t="shared" si="16"/>
        <v>0.15624999999999994</v>
      </c>
      <c r="N46" s="183">
        <f t="shared" si="16"/>
        <v>4.1666666666666685E-2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180.00000000000009</v>
      </c>
      <c r="K47" s="184">
        <f t="shared" si="17"/>
        <v>839.99999999999977</v>
      </c>
      <c r="L47" s="184">
        <f>L46*60*24</f>
        <v>74.999999999999972</v>
      </c>
      <c r="M47" s="184">
        <f t="shared" ref="M47:N47" si="18">M46*60*24</f>
        <v>224.99999999999991</v>
      </c>
      <c r="N47" s="184">
        <f t="shared" si="18"/>
        <v>60.000000000000021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26" priority="1">
      <formula>IF(ISNA(VLOOKUP(J$11,Feiertage,1,FALSE)),"",VLOOKUP(J$11,Feiertage,1,FALSE))</formula>
    </cfRule>
    <cfRule type="expression" dxfId="25" priority="2">
      <formula>AND(J$11&lt;&gt;"",WEEKDAY(J$11,2)=7)</formula>
    </cfRule>
    <cfRule type="expression" dxfId="24" priority="3">
      <formula>AND(J$11&lt;&gt;"",WEEKDAY(J$11,2)=6)</formula>
    </cfRule>
  </conditionalFormatting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DA456C-424E-4EC3-B214-6088BCCF7AA8}">
  <dimension ref="F5:AO66"/>
  <sheetViews>
    <sheetView topLeftCell="A24" workbookViewId="0">
      <selection activeCell="O45" sqref="O45"/>
    </sheetView>
  </sheetViews>
  <sheetFormatPr baseColWidth="10" defaultRowHeight="15" x14ac:dyDescent="0.25"/>
  <cols>
    <col min="1" max="7" width="2.7109375" style="2" customWidth="1"/>
    <col min="8" max="9" width="11.42578125" style="2"/>
    <col min="10" max="40" width="7.5703125" style="2" customWidth="1"/>
    <col min="41" max="16384" width="11.42578125" style="2"/>
  </cols>
  <sheetData>
    <row r="5" spans="6:40" x14ac:dyDescent="0.25">
      <c r="F5" s="55" t="s">
        <v>33</v>
      </c>
      <c r="G5" s="58"/>
      <c r="H5" s="78" t="s">
        <v>40</v>
      </c>
      <c r="I5" s="79"/>
      <c r="J5" s="25">
        <f>_xlfn.ISOWEEKNUM(J11)</f>
        <v>22</v>
      </c>
      <c r="K5" s="25">
        <f t="shared" ref="K5:AN5" si="0">_xlfn.ISOWEEKNUM(K11)</f>
        <v>22</v>
      </c>
      <c r="L5" s="25">
        <f t="shared" si="0"/>
        <v>23</v>
      </c>
      <c r="M5" s="25">
        <f t="shared" si="0"/>
        <v>23</v>
      </c>
      <c r="N5" s="25">
        <f t="shared" si="0"/>
        <v>23</v>
      </c>
      <c r="O5" s="25">
        <f t="shared" si="0"/>
        <v>23</v>
      </c>
      <c r="P5" s="25">
        <f t="shared" si="0"/>
        <v>23</v>
      </c>
      <c r="Q5" s="25">
        <f t="shared" si="0"/>
        <v>23</v>
      </c>
      <c r="R5" s="25">
        <f t="shared" si="0"/>
        <v>23</v>
      </c>
      <c r="S5" s="25">
        <f t="shared" si="0"/>
        <v>24</v>
      </c>
      <c r="T5" s="25">
        <f t="shared" si="0"/>
        <v>24</v>
      </c>
      <c r="U5" s="25">
        <f t="shared" si="0"/>
        <v>24</v>
      </c>
      <c r="V5" s="25">
        <f t="shared" si="0"/>
        <v>24</v>
      </c>
      <c r="W5" s="25">
        <f t="shared" si="0"/>
        <v>24</v>
      </c>
      <c r="X5" s="25">
        <f t="shared" si="0"/>
        <v>24</v>
      </c>
      <c r="Y5" s="25">
        <f t="shared" si="0"/>
        <v>24</v>
      </c>
      <c r="Z5" s="25">
        <f t="shared" si="0"/>
        <v>25</v>
      </c>
      <c r="AA5" s="25">
        <f t="shared" si="0"/>
        <v>25</v>
      </c>
      <c r="AB5" s="25">
        <f t="shared" si="0"/>
        <v>25</v>
      </c>
      <c r="AC5" s="25">
        <f t="shared" si="0"/>
        <v>25</v>
      </c>
      <c r="AD5" s="25">
        <f t="shared" si="0"/>
        <v>25</v>
      </c>
      <c r="AE5" s="25">
        <f t="shared" si="0"/>
        <v>25</v>
      </c>
      <c r="AF5" s="25">
        <f t="shared" si="0"/>
        <v>25</v>
      </c>
      <c r="AG5" s="25">
        <f t="shared" si="0"/>
        <v>26</v>
      </c>
      <c r="AH5" s="25">
        <f t="shared" si="0"/>
        <v>26</v>
      </c>
      <c r="AI5" s="25">
        <f t="shared" si="0"/>
        <v>26</v>
      </c>
      <c r="AJ5" s="25">
        <f t="shared" si="0"/>
        <v>26</v>
      </c>
      <c r="AK5" s="25">
        <f t="shared" si="0"/>
        <v>26</v>
      </c>
      <c r="AL5" s="25">
        <f t="shared" si="0"/>
        <v>26</v>
      </c>
      <c r="AM5" s="25">
        <f t="shared" si="0"/>
        <v>26</v>
      </c>
      <c r="AN5" s="25">
        <f t="shared" si="0"/>
        <v>52</v>
      </c>
    </row>
    <row r="6" spans="6:40" x14ac:dyDescent="0.25">
      <c r="F6" s="56"/>
      <c r="G6" s="59"/>
      <c r="H6" s="66"/>
      <c r="I6" s="67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</row>
    <row r="7" spans="6:40" x14ac:dyDescent="0.25">
      <c r="F7" s="57"/>
      <c r="G7" s="60"/>
      <c r="H7" s="66"/>
      <c r="I7" s="67"/>
      <c r="J7" s="25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26"/>
      <c r="AC7" s="26"/>
      <c r="AD7" s="26"/>
      <c r="AE7" s="26"/>
      <c r="AF7" s="26"/>
      <c r="AG7" s="26"/>
      <c r="AH7" s="26"/>
      <c r="AI7" s="26"/>
      <c r="AJ7" s="26"/>
      <c r="AK7" s="26"/>
      <c r="AL7" s="26"/>
      <c r="AM7" s="26"/>
      <c r="AN7" s="27"/>
    </row>
    <row r="8" spans="6:40" x14ac:dyDescent="0.25">
      <c r="F8" s="19"/>
      <c r="G8" s="20"/>
      <c r="H8" s="66"/>
      <c r="I8" s="67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</row>
    <row r="9" spans="6:40" x14ac:dyDescent="0.25">
      <c r="F9" s="71" t="s">
        <v>32</v>
      </c>
      <c r="G9" s="63">
        <f>DATE(H10,H11,1)</f>
        <v>45444</v>
      </c>
      <c r="H9" s="14" t="s">
        <v>7</v>
      </c>
      <c r="I9" s="150" t="s">
        <v>4</v>
      </c>
      <c r="J9" s="149" t="str">
        <f>IFERROR(VLOOKUP(J11,tab_feit_nick,2,FALSE),"")</f>
        <v/>
      </c>
      <c r="K9" s="152" t="str">
        <f>IFERROR(VLOOKUP(K11,tab_feit_nick,2,FALSE),"")</f>
        <v/>
      </c>
      <c r="L9" s="152" t="str">
        <f>IFERROR(VLOOKUP(L11,tab_feit_nick,2,FALSE),"")</f>
        <v/>
      </c>
      <c r="M9" s="152" t="str">
        <f>IFERROR(VLOOKUP(M11,tab_feit_nick,2,FALSE),"")</f>
        <v/>
      </c>
      <c r="N9" s="152" t="str">
        <f>IFERROR(VLOOKUP(N11,tab_feit_nick,2,FALSE),"")</f>
        <v/>
      </c>
      <c r="O9" s="152" t="str">
        <f>IFERROR(VLOOKUP(O11,tab_feit_nick,2,FALSE),"")</f>
        <v/>
      </c>
      <c r="P9" s="152" t="str">
        <f>IFERROR(VLOOKUP(P11,tab_feit_nick,2,FALSE),"")</f>
        <v/>
      </c>
      <c r="Q9" s="152" t="str">
        <f>IFERROR(VLOOKUP(Q11,tab_feit_nick,2,FALSE),"")</f>
        <v/>
      </c>
      <c r="R9" s="152" t="str">
        <f>IFERROR(VLOOKUP(R11,tab_feit_nick,2,FALSE),"")</f>
        <v/>
      </c>
      <c r="S9" s="152" t="str">
        <f>IFERROR(VLOOKUP(S11,tab_feit_nick,2,FALSE),"")</f>
        <v/>
      </c>
      <c r="T9" s="152" t="str">
        <f>IFERROR(VLOOKUP(T11,tab_feit_nick,2,FALSE),"")</f>
        <v/>
      </c>
      <c r="U9" s="152" t="str">
        <f>IFERROR(VLOOKUP(U11,tab_feit_nick,2,FALSE),"")</f>
        <v/>
      </c>
      <c r="V9" s="152" t="str">
        <f>IFERROR(VLOOKUP(V11,tab_feit_nick,2,FALSE),"")</f>
        <v/>
      </c>
      <c r="W9" s="152" t="str">
        <f>IFERROR(VLOOKUP(W11,tab_feit_nick,2,FALSE),"")</f>
        <v/>
      </c>
      <c r="X9" s="152" t="str">
        <f>IFERROR(VLOOKUP(X11,tab_feit_nick,2,FALSE),"")</f>
        <v/>
      </c>
      <c r="Y9" s="152" t="str">
        <f>IFERROR(VLOOKUP(Y11,tab_feit_nick,2,FALSE),"")</f>
        <v/>
      </c>
      <c r="Z9" s="152" t="str">
        <f>IFERROR(VLOOKUP(Z11,tab_feit_nick,2,FALSE),"")</f>
        <v/>
      </c>
      <c r="AA9" s="152" t="str">
        <f>IFERROR(VLOOKUP(AA11,tab_feit_nick,2,FALSE),"")</f>
        <v/>
      </c>
      <c r="AB9" s="152" t="str">
        <f>IFERROR(VLOOKUP(AB11,tab_feit_nick,2,FALSE),"")</f>
        <v/>
      </c>
      <c r="AC9" s="152" t="str">
        <f>IFERROR(VLOOKUP(AC11,tab_feit_nick,2,FALSE),"")</f>
        <v/>
      </c>
      <c r="AD9" s="152" t="str">
        <f>IFERROR(VLOOKUP(AD11,tab_feit_nick,2,FALSE),"")</f>
        <v/>
      </c>
      <c r="AE9" s="152" t="str">
        <f>IFERROR(VLOOKUP(AE11,tab_feit_nick,2,FALSE),"")</f>
        <v/>
      </c>
      <c r="AF9" s="152" t="str">
        <f>IFERROR(VLOOKUP(AF11,tab_feit_nick,2,FALSE),"")</f>
        <v/>
      </c>
      <c r="AG9" s="152" t="str">
        <f>IFERROR(VLOOKUP(AG11,tab_feit_nick,2,FALSE),"")</f>
        <v/>
      </c>
      <c r="AH9" s="152" t="str">
        <f>IFERROR(VLOOKUP(AH11,tab_feit_nick,2,FALSE),"")</f>
        <v/>
      </c>
      <c r="AI9" s="152" t="str">
        <f>IFERROR(VLOOKUP(AI11,tab_feit_nick,2,FALSE),"")</f>
        <v/>
      </c>
      <c r="AJ9" s="152" t="str">
        <f>IFERROR(VLOOKUP(AJ11,tab_feit_nick,2,FALSE),"")</f>
        <v/>
      </c>
      <c r="AK9" s="152" t="str">
        <f>IFERROR(VLOOKUP(AK11,tab_feit_nick,2,FALSE),"")</f>
        <v/>
      </c>
      <c r="AL9" s="152" t="str">
        <f>IFERROR(VLOOKUP(AL11,tab_feit_nick,2,FALSE),"")</f>
        <v/>
      </c>
      <c r="AM9" s="152" t="str">
        <f>IFERROR(VLOOKUP(AM11,tab_feit_nick,2,FALSE),"")</f>
        <v/>
      </c>
      <c r="AN9" s="153" t="str">
        <f>IFERROR(VLOOKUP(AN11,tab_feit_nick,2,FALSE),"")</f>
        <v/>
      </c>
    </row>
    <row r="10" spans="6:40" x14ac:dyDescent="0.25">
      <c r="F10" s="71"/>
      <c r="G10" s="64"/>
      <c r="H10" s="14">
        <f>current_year</f>
        <v>2024</v>
      </c>
      <c r="I10" s="12" t="s">
        <v>13</v>
      </c>
      <c r="J10" s="151" cm="1">
        <f t="array" ref="J10:AM10">_xlfn.SEQUENCE(1,DAY(EOMONTH(DATE($H$10,$H$11,1),0)),DATE($H$10,$H$11,1),1)</f>
        <v>45444</v>
      </c>
      <c r="K10" s="151">
        <v>45445</v>
      </c>
      <c r="L10" s="151">
        <v>45446</v>
      </c>
      <c r="M10" s="151">
        <v>45447</v>
      </c>
      <c r="N10" s="151">
        <v>45448</v>
      </c>
      <c r="O10" s="151">
        <v>45449</v>
      </c>
      <c r="P10" s="151">
        <v>45450</v>
      </c>
      <c r="Q10" s="151">
        <v>45451</v>
      </c>
      <c r="R10" s="151">
        <v>45452</v>
      </c>
      <c r="S10" s="151">
        <v>45453</v>
      </c>
      <c r="T10" s="151">
        <v>45454</v>
      </c>
      <c r="U10" s="151">
        <v>45455</v>
      </c>
      <c r="V10" s="151">
        <v>45456</v>
      </c>
      <c r="W10" s="151">
        <v>45457</v>
      </c>
      <c r="X10" s="151">
        <v>45458</v>
      </c>
      <c r="Y10" s="151">
        <v>45459</v>
      </c>
      <c r="Z10" s="151">
        <v>45460</v>
      </c>
      <c r="AA10" s="151">
        <v>45461</v>
      </c>
      <c r="AB10" s="151">
        <v>45462</v>
      </c>
      <c r="AC10" s="151">
        <v>45463</v>
      </c>
      <c r="AD10" s="151">
        <v>45464</v>
      </c>
      <c r="AE10" s="151">
        <v>45465</v>
      </c>
      <c r="AF10" s="151">
        <v>45466</v>
      </c>
      <c r="AG10" s="151">
        <v>45467</v>
      </c>
      <c r="AH10" s="151">
        <v>45468</v>
      </c>
      <c r="AI10" s="151">
        <v>45469</v>
      </c>
      <c r="AJ10" s="151">
        <v>45470</v>
      </c>
      <c r="AK10" s="151">
        <v>45471</v>
      </c>
      <c r="AL10" s="151">
        <v>45472</v>
      </c>
      <c r="AM10" s="151">
        <v>45473</v>
      </c>
      <c r="AN10" s="151"/>
    </row>
    <row r="11" spans="6:40" ht="30" customHeight="1" x14ac:dyDescent="0.25">
      <c r="F11" s="71"/>
      <c r="G11" s="23">
        <f>NETWORKDAYS.INTL(G9,G12,1)</f>
        <v>20</v>
      </c>
      <c r="H11" s="15">
        <v>6</v>
      </c>
      <c r="I11" s="13">
        <f>IF(J11="","",J11)</f>
        <v>45444</v>
      </c>
      <c r="J11" s="16" cm="1">
        <f t="array" ref="J11:AM11">_xlfn.SEQUENCE(1,DAY(EOMONTH(DATE($H$10,$H$11,1),0)),DATE($H$10,$H$11,1),1)</f>
        <v>45444</v>
      </c>
      <c r="K11" s="16">
        <v>45445</v>
      </c>
      <c r="L11" s="16">
        <v>45446</v>
      </c>
      <c r="M11" s="16">
        <v>45447</v>
      </c>
      <c r="N11" s="16">
        <v>45448</v>
      </c>
      <c r="O11" s="16">
        <v>45449</v>
      </c>
      <c r="P11" s="16">
        <v>45450</v>
      </c>
      <c r="Q11" s="16">
        <v>45451</v>
      </c>
      <c r="R11" s="16">
        <v>45452</v>
      </c>
      <c r="S11" s="16">
        <v>45453</v>
      </c>
      <c r="T11" s="16">
        <v>45454</v>
      </c>
      <c r="U11" s="16">
        <v>45455</v>
      </c>
      <c r="V11" s="16">
        <v>45456</v>
      </c>
      <c r="W11" s="16">
        <v>45457</v>
      </c>
      <c r="X11" s="16">
        <v>45458</v>
      </c>
      <c r="Y11" s="16">
        <v>45459</v>
      </c>
      <c r="Z11" s="16">
        <v>45460</v>
      </c>
      <c r="AA11" s="16">
        <v>45461</v>
      </c>
      <c r="AB11" s="16">
        <v>45462</v>
      </c>
      <c r="AC11" s="16">
        <v>45463</v>
      </c>
      <c r="AD11" s="16">
        <v>45464</v>
      </c>
      <c r="AE11" s="16">
        <v>45465</v>
      </c>
      <c r="AF11" s="16">
        <v>45466</v>
      </c>
      <c r="AG11" s="16">
        <v>45467</v>
      </c>
      <c r="AH11" s="16">
        <v>45468</v>
      </c>
      <c r="AI11" s="16">
        <v>45469</v>
      </c>
      <c r="AJ11" s="16">
        <v>45470</v>
      </c>
      <c r="AK11" s="16">
        <v>45471</v>
      </c>
      <c r="AL11" s="16">
        <v>45472</v>
      </c>
      <c r="AM11" s="16">
        <v>45473</v>
      </c>
      <c r="AN11" s="16"/>
    </row>
    <row r="12" spans="6:40" x14ac:dyDescent="0.25">
      <c r="F12" s="71"/>
      <c r="G12" s="64">
        <f>(EOMONTH(DATE(H10,H11,1),0))</f>
        <v>45473</v>
      </c>
      <c r="H12" s="14" t="s">
        <v>14</v>
      </c>
      <c r="I12" s="61" t="s">
        <v>16</v>
      </c>
      <c r="J12" s="22" t="str">
        <f>IF(J11="","",IF(WEEKDAY(J11,1)=6,Regulierung!$F$12,IF(OR(WEEKDAY(J11,1)=7,(WEEKDAY(J11,1)=1)),"FREI",Regulierung!$F$8)))</f>
        <v>FREI</v>
      </c>
      <c r="K12" s="22" t="str">
        <f>IF(K11="","",IF(WEEKDAY(K11,1)=6,Regulierung!$F$12,IF(OR(WEEKDAY(K11,1)=7,(WEEKDAY(K11,1)=1)),"FREI",Regulierung!$F$8)))</f>
        <v>FREI</v>
      </c>
      <c r="L12" s="22">
        <f>IF(L11="","",IF(WEEKDAY(L11,1)=6,Regulierung!$F$12,IF(OR(WEEKDAY(L11,1)=7,(WEEKDAY(L11,1)=1)),"FREI",Regulierung!$F$8)))</f>
        <v>8.3333333333333329E-2</v>
      </c>
      <c r="M12" s="22">
        <f>IF(M11="","",IF(WEEKDAY(M11,1)=6,Regulierung!$F$12,IF(OR(WEEKDAY(M11,1)=7,(WEEKDAY(M11,1)=1)),"FREI",Regulierung!$F$8)))</f>
        <v>8.3333333333333329E-2</v>
      </c>
      <c r="N12" s="22">
        <f>IF(N11="","",IF(WEEKDAY(N11,1)=6,Regulierung!$F$12,IF(OR(WEEKDAY(N11,1)=7,(WEEKDAY(N11,1)=1)),"FREI",Regulierung!$F$8)))</f>
        <v>8.3333333333333329E-2</v>
      </c>
      <c r="O12" s="22">
        <f>IF(O11="","",IF(WEEKDAY(O11,1)=6,Regulierung!$F$12,IF(OR(WEEKDAY(O11,1)=7,(WEEKDAY(O11,1)=1)),"FREI",Regulierung!$F$8)))</f>
        <v>8.3333333333333329E-2</v>
      </c>
      <c r="P12" s="22">
        <f>IF(P11="","",IF(WEEKDAY(P11,1)=6,Regulierung!$F$12,IF(OR(WEEKDAY(P11,1)=7,(WEEKDAY(P11,1)=1)),"FREI",Regulierung!$F$8)))</f>
        <v>8.3333333333333329E-2</v>
      </c>
      <c r="Q12" s="22" t="str">
        <f>IF(Q11="","",IF(WEEKDAY(Q11,1)=6,Regulierung!$F$12,IF(OR(WEEKDAY(Q11,1)=7,(WEEKDAY(Q11,1)=1)),"FREI",Regulierung!$F$8)))</f>
        <v>FREI</v>
      </c>
      <c r="R12" s="22" t="str">
        <f>IF(R11="","",IF(WEEKDAY(R11,1)=6,Regulierung!$F$12,IF(OR(WEEKDAY(R11,1)=7,(WEEKDAY(R11,1)=1)),"FREI",Regulierung!$F$8)))</f>
        <v>FREI</v>
      </c>
      <c r="S12" s="22">
        <f>IF(S11="","",IF(WEEKDAY(S11,1)=6,Regulierung!$F$12,IF(OR(WEEKDAY(S11,1)=7,(WEEKDAY(S11,1)=1)),"FREI",Regulierung!$F$8)))</f>
        <v>8.3333333333333329E-2</v>
      </c>
      <c r="T12" s="22">
        <f>IF(T11="","",IF(WEEKDAY(T11,1)=6,Regulierung!$F$12,IF(OR(WEEKDAY(T11,1)=7,(WEEKDAY(T11,1)=1)),"FREI",Regulierung!$F$8)))</f>
        <v>8.3333333333333329E-2</v>
      </c>
      <c r="U12" s="22">
        <f>IF(U11="","",IF(WEEKDAY(U11,1)=6,Regulierung!$F$12,IF(OR(WEEKDAY(U11,1)=7,(WEEKDAY(U11,1)=1)),"FREI",Regulierung!$F$8)))</f>
        <v>8.3333333333333329E-2</v>
      </c>
      <c r="V12" s="22">
        <f>IF(V11="","",IF(WEEKDAY(V11,1)=6,Regulierung!$F$12,IF(OR(WEEKDAY(V11,1)=7,(WEEKDAY(V11,1)=1)),"FREI",Regulierung!$F$8)))</f>
        <v>8.3333333333333329E-2</v>
      </c>
      <c r="W12" s="22">
        <f>IF(W11="","",IF(WEEKDAY(W11,1)=6,Regulierung!$F$12,IF(OR(WEEKDAY(W11,1)=7,(WEEKDAY(W11,1)=1)),"FREI",Regulierung!$F$8)))</f>
        <v>8.3333333333333329E-2</v>
      </c>
      <c r="X12" s="22" t="str">
        <f>IF(X11="","",IF(WEEKDAY(X11,1)=6,Regulierung!$F$12,IF(OR(WEEKDAY(X11,1)=7,(WEEKDAY(X11,1)=1)),"FREI",Regulierung!$F$8)))</f>
        <v>FREI</v>
      </c>
      <c r="Y12" s="22" t="str">
        <f>IF(Y11="","",IF(WEEKDAY(Y11,1)=6,Regulierung!$F$12,IF(OR(WEEKDAY(Y11,1)=7,(WEEKDAY(Y11,1)=1)),"FREI",Regulierung!$F$8)))</f>
        <v>FREI</v>
      </c>
      <c r="Z12" s="22">
        <f>IF(Z11="","",IF(WEEKDAY(Z11,1)=6,Regulierung!$F$12,IF(OR(WEEKDAY(Z11,1)=7,(WEEKDAY(Z11,1)=1)),"FREI",Regulierung!$F$8)))</f>
        <v>8.3333333333333329E-2</v>
      </c>
      <c r="AA12" s="22">
        <f>IF(AA11="","",IF(WEEKDAY(AA11,1)=6,Regulierung!$F$12,IF(OR(WEEKDAY(AA11,1)=7,(WEEKDAY(AA11,1)=1)),"FREI",Regulierung!$F$8)))</f>
        <v>8.3333333333333329E-2</v>
      </c>
      <c r="AB12" s="22">
        <f>IF(AB11="","",IF(WEEKDAY(AB11,1)=6,Regulierung!$F$12,IF(OR(WEEKDAY(AB11,1)=7,(WEEKDAY(AB11,1)=1)),"FREI",Regulierung!$F$8)))</f>
        <v>8.3333333333333329E-2</v>
      </c>
      <c r="AC12" s="22">
        <f>IF(AC11="","",IF(WEEKDAY(AC11,1)=6,Regulierung!$F$12,IF(OR(WEEKDAY(AC11,1)=7,(WEEKDAY(AC11,1)=1)),"FREI",Regulierung!$F$8)))</f>
        <v>8.3333333333333329E-2</v>
      </c>
      <c r="AD12" s="22">
        <f>IF(AD11="","",IF(WEEKDAY(AD11,1)=6,Regulierung!$F$12,IF(OR(WEEKDAY(AD11,1)=7,(WEEKDAY(AD11,1)=1)),"FREI",Regulierung!$F$8)))</f>
        <v>8.3333333333333329E-2</v>
      </c>
      <c r="AE12" s="22" t="str">
        <f>IF(AE11="","",IF(WEEKDAY(AE11,1)=6,Regulierung!$F$12,IF(OR(WEEKDAY(AE11,1)=7,(WEEKDAY(AE11,1)=1)),"FREI",Regulierung!$F$8)))</f>
        <v>FREI</v>
      </c>
      <c r="AF12" s="22" t="str">
        <f>IF(AF11="","",IF(WEEKDAY(AF11,1)=6,Regulierung!$F$12,IF(OR(WEEKDAY(AF11,1)=7,(WEEKDAY(AF11,1)=1)),"FREI",Regulierung!$F$8)))</f>
        <v>FREI</v>
      </c>
      <c r="AG12" s="22">
        <f>IF(AG11="","",IF(WEEKDAY(AG11,1)=6,Regulierung!$F$12,IF(OR(WEEKDAY(AG11,1)=7,(WEEKDAY(AG11,1)=1)),"FREI",Regulierung!$F$8)))</f>
        <v>8.3333333333333329E-2</v>
      </c>
      <c r="AH12" s="22">
        <f>IF(AH11="","",IF(WEEKDAY(AH11,1)=6,Regulierung!$F$12,IF(OR(WEEKDAY(AH11,1)=7,(WEEKDAY(AH11,1)=1)),"FREI",Regulierung!$F$8)))</f>
        <v>8.3333333333333329E-2</v>
      </c>
      <c r="AI12" s="22">
        <f>IF(AI11="","",IF(WEEKDAY(AI11,1)=6,Regulierung!$F$12,IF(OR(WEEKDAY(AI11,1)=7,(WEEKDAY(AI11,1)=1)),"FREI",Regulierung!$F$8)))</f>
        <v>8.3333333333333329E-2</v>
      </c>
      <c r="AJ12" s="22">
        <f>IF(AJ11="","",IF(WEEKDAY(AJ11,1)=6,Regulierung!$F$12,IF(OR(WEEKDAY(AJ11,1)=7,(WEEKDAY(AJ11,1)=1)),"FREI",Regulierung!$F$8)))</f>
        <v>8.3333333333333329E-2</v>
      </c>
      <c r="AK12" s="22">
        <f>IF(AK11="","",IF(WEEKDAY(AK11,1)=6,Regulierung!$F$12,IF(OR(WEEKDAY(AK11,1)=7,(WEEKDAY(AK11,1)=1)),"FREI",Regulierung!$F$8)))</f>
        <v>8.3333333333333329E-2</v>
      </c>
      <c r="AL12" s="22" t="str">
        <f>IF(AL11="","",IF(WEEKDAY(AL11,1)=6,Regulierung!$F$12,IF(OR(WEEKDAY(AL11,1)=7,(WEEKDAY(AL11,1)=1)),"FREI",Regulierung!$F$8)))</f>
        <v>FREI</v>
      </c>
      <c r="AM12" s="22" t="str">
        <f>IF(AM11="","",IF(WEEKDAY(AM11,1)=6,Regulierung!$F$12,IF(OR(WEEKDAY(AM11,1)=7,(WEEKDAY(AM11,1)=1)),"FREI",Regulierung!$F$8)))</f>
        <v>FREI</v>
      </c>
      <c r="AN12" s="22" t="str">
        <f>IF(AN11="","",IF(WEEKDAY(AN11,1)=6,Regulierung!$F$12,IF(OR(WEEKDAY(AN11,1)=7,(WEEKDAY(AN11,1)=1)),"FREI",Regulierung!$F$8)))</f>
        <v/>
      </c>
    </row>
    <row r="13" spans="6:40" x14ac:dyDescent="0.25">
      <c r="F13" s="71"/>
      <c r="G13" s="65"/>
      <c r="H13" s="14" t="s">
        <v>15</v>
      </c>
      <c r="I13" s="61"/>
      <c r="J13" s="3" t="str">
        <f>IF(J12="","",IF(J12="FREI","-",J12*60*24))</f>
        <v>-</v>
      </c>
      <c r="K13" s="3" t="str">
        <f t="shared" ref="K13:AN13" si="1">IF(K12="","",IF(K12="FREI","-",K12*60*24))</f>
        <v>-</v>
      </c>
      <c r="L13" s="3">
        <f t="shared" si="1"/>
        <v>120</v>
      </c>
      <c r="M13" s="3">
        <f t="shared" si="1"/>
        <v>120</v>
      </c>
      <c r="N13" s="3">
        <f t="shared" si="1"/>
        <v>120</v>
      </c>
      <c r="O13" s="3">
        <f t="shared" si="1"/>
        <v>120</v>
      </c>
      <c r="P13" s="3">
        <f t="shared" si="1"/>
        <v>120</v>
      </c>
      <c r="Q13" s="3" t="str">
        <f t="shared" si="1"/>
        <v>-</v>
      </c>
      <c r="R13" s="3" t="str">
        <f t="shared" si="1"/>
        <v>-</v>
      </c>
      <c r="S13" s="3">
        <f t="shared" si="1"/>
        <v>120</v>
      </c>
      <c r="T13" s="3">
        <f t="shared" si="1"/>
        <v>120</v>
      </c>
      <c r="U13" s="3">
        <f t="shared" si="1"/>
        <v>120</v>
      </c>
      <c r="V13" s="3">
        <f t="shared" si="1"/>
        <v>120</v>
      </c>
      <c r="W13" s="3">
        <f t="shared" si="1"/>
        <v>120</v>
      </c>
      <c r="X13" s="3" t="str">
        <f t="shared" si="1"/>
        <v>-</v>
      </c>
      <c r="Y13" s="3" t="str">
        <f t="shared" si="1"/>
        <v>-</v>
      </c>
      <c r="Z13" s="3">
        <f t="shared" si="1"/>
        <v>120</v>
      </c>
      <c r="AA13" s="3">
        <f t="shared" si="1"/>
        <v>120</v>
      </c>
      <c r="AB13" s="3">
        <f t="shared" si="1"/>
        <v>120</v>
      </c>
      <c r="AC13" s="3">
        <f t="shared" si="1"/>
        <v>120</v>
      </c>
      <c r="AD13" s="3">
        <f t="shared" si="1"/>
        <v>120</v>
      </c>
      <c r="AE13" s="3" t="str">
        <f t="shared" si="1"/>
        <v>-</v>
      </c>
      <c r="AF13" s="3" t="str">
        <f t="shared" si="1"/>
        <v>-</v>
      </c>
      <c r="AG13" s="3">
        <f t="shared" si="1"/>
        <v>120</v>
      </c>
      <c r="AH13" s="3">
        <f t="shared" si="1"/>
        <v>120</v>
      </c>
      <c r="AI13" s="3">
        <f t="shared" si="1"/>
        <v>120</v>
      </c>
      <c r="AJ13" s="3">
        <f t="shared" si="1"/>
        <v>120</v>
      </c>
      <c r="AK13" s="3">
        <f t="shared" si="1"/>
        <v>120</v>
      </c>
      <c r="AL13" s="3" t="str">
        <f t="shared" si="1"/>
        <v>-</v>
      </c>
      <c r="AM13" s="3" t="str">
        <f t="shared" si="1"/>
        <v>-</v>
      </c>
      <c r="AN13" s="3" t="str">
        <f t="shared" si="1"/>
        <v/>
      </c>
    </row>
    <row r="14" spans="6:40" x14ac:dyDescent="0.25">
      <c r="F14" s="24"/>
      <c r="G14" s="21"/>
      <c r="H14" s="62" t="s">
        <v>31</v>
      </c>
      <c r="I14" s="61"/>
      <c r="J14" s="12" t="str">
        <f>IF(J12="","",IF(J12="FREI","-",J13/60))</f>
        <v>-</v>
      </c>
      <c r="K14" s="12" t="str">
        <f t="shared" ref="K14:AN14" si="2">IF(K12="","",IF(K12="FREI","-",K13/60))</f>
        <v>-</v>
      </c>
      <c r="L14" s="12">
        <f t="shared" si="2"/>
        <v>2</v>
      </c>
      <c r="M14" s="12">
        <f t="shared" si="2"/>
        <v>2</v>
      </c>
      <c r="N14" s="12">
        <f t="shared" si="2"/>
        <v>2</v>
      </c>
      <c r="O14" s="12">
        <f t="shared" si="2"/>
        <v>2</v>
      </c>
      <c r="P14" s="12">
        <f t="shared" si="2"/>
        <v>2</v>
      </c>
      <c r="Q14" s="12" t="str">
        <f t="shared" si="2"/>
        <v>-</v>
      </c>
      <c r="R14" s="12" t="str">
        <f t="shared" si="2"/>
        <v>-</v>
      </c>
      <c r="S14" s="12">
        <f t="shared" si="2"/>
        <v>2</v>
      </c>
      <c r="T14" s="12">
        <f t="shared" si="2"/>
        <v>2</v>
      </c>
      <c r="U14" s="12">
        <f t="shared" si="2"/>
        <v>2</v>
      </c>
      <c r="V14" s="12">
        <f t="shared" si="2"/>
        <v>2</v>
      </c>
      <c r="W14" s="12">
        <f t="shared" si="2"/>
        <v>2</v>
      </c>
      <c r="X14" s="12" t="str">
        <f t="shared" si="2"/>
        <v>-</v>
      </c>
      <c r="Y14" s="12" t="str">
        <f t="shared" si="2"/>
        <v>-</v>
      </c>
      <c r="Z14" s="12">
        <f t="shared" si="2"/>
        <v>2</v>
      </c>
      <c r="AA14" s="12">
        <f t="shared" si="2"/>
        <v>2</v>
      </c>
      <c r="AB14" s="12">
        <f t="shared" si="2"/>
        <v>2</v>
      </c>
      <c r="AC14" s="12">
        <f t="shared" si="2"/>
        <v>2</v>
      </c>
      <c r="AD14" s="12">
        <f t="shared" si="2"/>
        <v>2</v>
      </c>
      <c r="AE14" s="12" t="str">
        <f t="shared" si="2"/>
        <v>-</v>
      </c>
      <c r="AF14" s="12" t="str">
        <f t="shared" si="2"/>
        <v>-</v>
      </c>
      <c r="AG14" s="12">
        <f t="shared" si="2"/>
        <v>2</v>
      </c>
      <c r="AH14" s="12">
        <f t="shared" si="2"/>
        <v>2</v>
      </c>
      <c r="AI14" s="12">
        <f t="shared" si="2"/>
        <v>2</v>
      </c>
      <c r="AJ14" s="12">
        <f t="shared" si="2"/>
        <v>2</v>
      </c>
      <c r="AK14" s="12">
        <f t="shared" si="2"/>
        <v>2</v>
      </c>
      <c r="AL14" s="12" t="str">
        <f t="shared" si="2"/>
        <v>-</v>
      </c>
      <c r="AM14" s="12" t="str">
        <f t="shared" si="2"/>
        <v>-</v>
      </c>
      <c r="AN14" s="12" t="str">
        <f t="shared" si="2"/>
        <v/>
      </c>
    </row>
    <row r="16" spans="6:40" x14ac:dyDescent="0.25">
      <c r="F16" s="70" t="s">
        <v>36</v>
      </c>
      <c r="G16" s="69">
        <v>1</v>
      </c>
      <c r="H16" s="68" t="s">
        <v>34</v>
      </c>
      <c r="I16" s="68"/>
      <c r="J16" s="35">
        <v>0.33333333333333331</v>
      </c>
      <c r="K16" s="35">
        <v>0.33333333333333331</v>
      </c>
      <c r="L16" s="35">
        <v>0.32291666666666669</v>
      </c>
      <c r="M16" s="28"/>
      <c r="N16" s="28"/>
      <c r="O16" s="35"/>
      <c r="P16" s="28"/>
      <c r="Q16" s="28"/>
      <c r="R16" s="35"/>
      <c r="S16" s="35">
        <v>0.63194444444444442</v>
      </c>
      <c r="T16" s="35">
        <v>0.66666666666666663</v>
      </c>
      <c r="U16" s="35">
        <v>0.60416666666666663</v>
      </c>
      <c r="V16" s="35">
        <v>0.47916666666666669</v>
      </c>
      <c r="W16" s="35"/>
      <c r="X16" s="35"/>
      <c r="Y16" s="28"/>
      <c r="Z16" s="35">
        <v>0.29166666666666669</v>
      </c>
      <c r="AA16" s="28"/>
      <c r="AB16" s="28"/>
      <c r="AC16" s="35"/>
      <c r="AD16" s="28"/>
      <c r="AE16" s="35"/>
      <c r="AF16" s="35">
        <v>0.25</v>
      </c>
      <c r="AG16" s="35"/>
      <c r="AH16" s="28"/>
      <c r="AI16" s="28"/>
      <c r="AJ16" s="35">
        <v>0.32291666666666669</v>
      </c>
      <c r="AK16" s="35"/>
      <c r="AL16" s="35">
        <v>0.35416666666666669</v>
      </c>
      <c r="AM16" s="35">
        <v>0.42708333333333331</v>
      </c>
      <c r="AN16" s="35">
        <v>0.25</v>
      </c>
    </row>
    <row r="17" spans="6:40" x14ac:dyDescent="0.25">
      <c r="F17" s="70"/>
      <c r="G17" s="69"/>
      <c r="H17" s="68" t="s">
        <v>35</v>
      </c>
      <c r="I17" s="68"/>
      <c r="J17" s="36">
        <v>0.375</v>
      </c>
      <c r="K17" s="36">
        <v>0.38541666666666669</v>
      </c>
      <c r="L17" s="36">
        <v>0.34375</v>
      </c>
      <c r="M17" s="33"/>
      <c r="N17" s="33"/>
      <c r="O17" s="36"/>
      <c r="P17" s="33"/>
      <c r="Q17" s="33"/>
      <c r="R17" s="36"/>
      <c r="S17" s="36">
        <v>0.71527777777777779</v>
      </c>
      <c r="T17" s="36">
        <v>0.83333333333333337</v>
      </c>
      <c r="U17" s="36">
        <v>0.64583333333333337</v>
      </c>
      <c r="V17" s="36">
        <v>0.54166666666666663</v>
      </c>
      <c r="W17" s="36"/>
      <c r="X17" s="36"/>
      <c r="Y17" s="33"/>
      <c r="Z17" s="36">
        <v>0.3125</v>
      </c>
      <c r="AA17" s="33"/>
      <c r="AB17" s="33"/>
      <c r="AC17" s="36"/>
      <c r="AD17" s="33"/>
      <c r="AE17" s="36"/>
      <c r="AF17" s="36">
        <v>0.34375</v>
      </c>
      <c r="AG17" s="36"/>
      <c r="AH17" s="33"/>
      <c r="AI17" s="33"/>
      <c r="AJ17" s="36">
        <v>0.34375</v>
      </c>
      <c r="AK17" s="36"/>
      <c r="AL17" s="36">
        <v>0.39583333333333331</v>
      </c>
      <c r="AM17" s="36">
        <v>0.46875</v>
      </c>
      <c r="AN17" s="36">
        <v>0.29166666666666669</v>
      </c>
    </row>
    <row r="18" spans="6:40" x14ac:dyDescent="0.25">
      <c r="F18" s="70"/>
      <c r="G18" s="30"/>
      <c r="H18" s="29"/>
      <c r="I18" s="29"/>
      <c r="J18" s="31" t="str">
        <f>IF(J17="","",IF(J17-J16=J35,"OK","NEIN"))</f>
        <v>OK</v>
      </c>
      <c r="K18" s="32" t="str">
        <f t="shared" ref="K18:AN18" si="3">IF(K17="","",IF(K17-K16=K35,"OK","NEIN"))</f>
        <v>OK</v>
      </c>
      <c r="L18" s="32" t="str">
        <f t="shared" si="3"/>
        <v>OK</v>
      </c>
      <c r="M18" s="32" t="str">
        <f t="shared" si="3"/>
        <v/>
      </c>
      <c r="N18" s="32" t="str">
        <f t="shared" si="3"/>
        <v/>
      </c>
      <c r="O18" s="32" t="str">
        <f t="shared" si="3"/>
        <v/>
      </c>
      <c r="P18" s="32" t="str">
        <f t="shared" si="3"/>
        <v/>
      </c>
      <c r="Q18" s="32" t="str">
        <f t="shared" si="3"/>
        <v/>
      </c>
      <c r="R18" s="32" t="str">
        <f t="shared" si="3"/>
        <v/>
      </c>
      <c r="S18" s="32" t="str">
        <f t="shared" si="3"/>
        <v>OK</v>
      </c>
      <c r="T18" s="32" t="str">
        <f t="shared" si="3"/>
        <v>OK</v>
      </c>
      <c r="U18" s="32" t="str">
        <f t="shared" si="3"/>
        <v>OK</v>
      </c>
      <c r="V18" s="32" t="str">
        <f t="shared" si="3"/>
        <v>OK</v>
      </c>
      <c r="W18" s="32" t="str">
        <f t="shared" si="3"/>
        <v/>
      </c>
      <c r="X18" s="32" t="str">
        <f t="shared" si="3"/>
        <v/>
      </c>
      <c r="Y18" s="32" t="str">
        <f t="shared" si="3"/>
        <v/>
      </c>
      <c r="Z18" s="32" t="str">
        <f t="shared" si="3"/>
        <v>OK</v>
      </c>
      <c r="AA18" s="32" t="str">
        <f t="shared" si="3"/>
        <v/>
      </c>
      <c r="AB18" s="32" t="str">
        <f t="shared" si="3"/>
        <v/>
      </c>
      <c r="AC18" s="32" t="str">
        <f t="shared" si="3"/>
        <v/>
      </c>
      <c r="AD18" s="32" t="str">
        <f t="shared" si="3"/>
        <v/>
      </c>
      <c r="AE18" s="32" t="str">
        <f t="shared" si="3"/>
        <v/>
      </c>
      <c r="AF18" s="32" t="str">
        <f t="shared" si="3"/>
        <v>OK</v>
      </c>
      <c r="AG18" s="32" t="str">
        <f t="shared" si="3"/>
        <v/>
      </c>
      <c r="AH18" s="32" t="str">
        <f t="shared" si="3"/>
        <v/>
      </c>
      <c r="AI18" s="32" t="str">
        <f t="shared" si="3"/>
        <v/>
      </c>
      <c r="AJ18" s="32" t="str">
        <f t="shared" si="3"/>
        <v>OK</v>
      </c>
      <c r="AK18" s="32" t="str">
        <f t="shared" si="3"/>
        <v/>
      </c>
      <c r="AL18" s="32" t="str">
        <f t="shared" si="3"/>
        <v>OK</v>
      </c>
      <c r="AM18" s="32" t="str">
        <f t="shared" si="3"/>
        <v>OK</v>
      </c>
      <c r="AN18" s="17" t="str">
        <f t="shared" si="3"/>
        <v>OK</v>
      </c>
    </row>
    <row r="19" spans="6:40" x14ac:dyDescent="0.25">
      <c r="F19" s="70"/>
      <c r="G19" s="69">
        <v>2</v>
      </c>
      <c r="H19" s="68" t="str">
        <f>H16</f>
        <v>Arbeitsbeginn</v>
      </c>
      <c r="I19" s="68"/>
      <c r="J19" s="37"/>
      <c r="K19" s="39">
        <v>0.4375</v>
      </c>
      <c r="L19" s="39"/>
      <c r="M19" s="34"/>
      <c r="N19" s="34"/>
      <c r="O19" s="34"/>
      <c r="P19" s="34"/>
      <c r="Q19" s="34"/>
      <c r="R19" s="39"/>
      <c r="S19" s="34"/>
      <c r="T19" s="39"/>
      <c r="U19" s="39">
        <v>0.64583333333333337</v>
      </c>
      <c r="V19" s="39">
        <v>0.5625</v>
      </c>
      <c r="W19" s="34"/>
      <c r="X19" s="34"/>
      <c r="Y19" s="34"/>
      <c r="Z19" s="39">
        <v>0.375</v>
      </c>
      <c r="AA19" s="34"/>
      <c r="AB19" s="34"/>
      <c r="AC19" s="34"/>
      <c r="AD19" s="35"/>
      <c r="AE19" s="35"/>
      <c r="AF19" s="35"/>
      <c r="AG19" s="35"/>
      <c r="AH19" s="35"/>
      <c r="AI19" s="35"/>
      <c r="AJ19" s="34"/>
      <c r="AK19" s="34"/>
      <c r="AL19" s="34"/>
      <c r="AM19" s="34"/>
      <c r="AN19" s="34"/>
    </row>
    <row r="20" spans="6:40" x14ac:dyDescent="0.25">
      <c r="F20" s="70"/>
      <c r="G20" s="69"/>
      <c r="H20" s="68" t="str">
        <f>H17</f>
        <v>Arbeitsende</v>
      </c>
      <c r="I20" s="68"/>
      <c r="J20" s="38"/>
      <c r="K20" s="36">
        <v>0.44791666666666669</v>
      </c>
      <c r="L20" s="36"/>
      <c r="M20" s="33"/>
      <c r="N20" s="33"/>
      <c r="O20" s="33"/>
      <c r="P20" s="33"/>
      <c r="Q20" s="33"/>
      <c r="R20" s="36"/>
      <c r="S20" s="33"/>
      <c r="T20" s="36"/>
      <c r="U20" s="36">
        <v>0.75</v>
      </c>
      <c r="V20" s="36">
        <v>0.60416666666666663</v>
      </c>
      <c r="W20" s="33"/>
      <c r="X20" s="33"/>
      <c r="Y20" s="33"/>
      <c r="Z20" s="36">
        <v>0.40625</v>
      </c>
      <c r="AA20" s="33"/>
      <c r="AB20" s="33"/>
      <c r="AC20" s="33"/>
      <c r="AD20" s="36"/>
      <c r="AE20" s="36"/>
      <c r="AF20" s="36"/>
      <c r="AG20" s="36"/>
      <c r="AH20" s="36"/>
      <c r="AI20" s="36"/>
      <c r="AJ20" s="33"/>
      <c r="AK20" s="33"/>
      <c r="AL20" s="33"/>
      <c r="AM20" s="33"/>
      <c r="AN20" s="33"/>
    </row>
    <row r="21" spans="6:40" x14ac:dyDescent="0.25">
      <c r="F21" s="70"/>
      <c r="G21" s="30"/>
      <c r="H21" s="29"/>
      <c r="I21" s="29"/>
      <c r="J21" s="31" t="str">
        <f>IF(J20="","",IF(J20-J19=J37,"OK","NEIN"))</f>
        <v/>
      </c>
      <c r="K21" s="32" t="str">
        <f t="shared" ref="K21:AN21" si="4">IF(K20="","",IF(K20-K19=K37,"OK","NEIN"))</f>
        <v>OK</v>
      </c>
      <c r="L21" s="32" t="str">
        <f t="shared" si="4"/>
        <v/>
      </c>
      <c r="M21" s="32" t="str">
        <f t="shared" si="4"/>
        <v/>
      </c>
      <c r="N21" s="32" t="str">
        <f t="shared" si="4"/>
        <v/>
      </c>
      <c r="O21" s="32" t="str">
        <f t="shared" si="4"/>
        <v/>
      </c>
      <c r="P21" s="32" t="str">
        <f t="shared" si="4"/>
        <v/>
      </c>
      <c r="Q21" s="32" t="str">
        <f t="shared" si="4"/>
        <v/>
      </c>
      <c r="R21" s="32" t="str">
        <f t="shared" si="4"/>
        <v/>
      </c>
      <c r="S21" s="32" t="str">
        <f t="shared" si="4"/>
        <v/>
      </c>
      <c r="T21" s="32" t="str">
        <f t="shared" si="4"/>
        <v/>
      </c>
      <c r="U21" s="32" t="str">
        <f t="shared" si="4"/>
        <v>OK</v>
      </c>
      <c r="V21" s="32" t="str">
        <f t="shared" si="4"/>
        <v>OK</v>
      </c>
      <c r="W21" s="32" t="str">
        <f t="shared" si="4"/>
        <v/>
      </c>
      <c r="X21" s="32" t="str">
        <f t="shared" si="4"/>
        <v/>
      </c>
      <c r="Y21" s="32" t="str">
        <f t="shared" si="4"/>
        <v/>
      </c>
      <c r="Z21" s="32" t="str">
        <f t="shared" si="4"/>
        <v>OK</v>
      </c>
      <c r="AA21" s="32" t="str">
        <f t="shared" si="4"/>
        <v/>
      </c>
      <c r="AB21" s="32" t="str">
        <f t="shared" si="4"/>
        <v/>
      </c>
      <c r="AC21" s="32" t="str">
        <f t="shared" si="4"/>
        <v/>
      </c>
      <c r="AD21" s="32" t="str">
        <f t="shared" si="4"/>
        <v/>
      </c>
      <c r="AE21" s="32" t="str">
        <f t="shared" si="4"/>
        <v/>
      </c>
      <c r="AF21" s="32" t="str">
        <f t="shared" si="4"/>
        <v/>
      </c>
      <c r="AG21" s="32" t="str">
        <f t="shared" si="4"/>
        <v/>
      </c>
      <c r="AH21" s="32" t="str">
        <f t="shared" si="4"/>
        <v/>
      </c>
      <c r="AI21" s="32" t="str">
        <f t="shared" si="4"/>
        <v/>
      </c>
      <c r="AJ21" s="32" t="str">
        <f t="shared" si="4"/>
        <v/>
      </c>
      <c r="AK21" s="32" t="str">
        <f t="shared" si="4"/>
        <v/>
      </c>
      <c r="AL21" s="32" t="str">
        <f t="shared" si="4"/>
        <v/>
      </c>
      <c r="AM21" s="32" t="str">
        <f t="shared" si="4"/>
        <v/>
      </c>
      <c r="AN21" s="17" t="str">
        <f t="shared" si="4"/>
        <v/>
      </c>
    </row>
    <row r="22" spans="6:40" x14ac:dyDescent="0.25">
      <c r="F22" s="70"/>
      <c r="G22" s="69">
        <v>3</v>
      </c>
      <c r="H22" s="68" t="str">
        <f>H16</f>
        <v>Arbeitsbeginn</v>
      </c>
      <c r="I22" s="68"/>
      <c r="J22" s="37"/>
      <c r="K22" s="34"/>
      <c r="L22" s="39"/>
      <c r="M22" s="34"/>
      <c r="N22" s="34"/>
      <c r="O22" s="39"/>
      <c r="P22" s="34"/>
      <c r="Q22" s="34"/>
      <c r="R22" s="34"/>
      <c r="S22" s="34"/>
      <c r="T22" s="34"/>
      <c r="U22" s="34"/>
      <c r="V22" s="39">
        <v>0.83333333333333337</v>
      </c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5"/>
      <c r="AK22" s="35"/>
      <c r="AL22" s="35"/>
      <c r="AM22" s="35"/>
      <c r="AN22" s="35"/>
    </row>
    <row r="23" spans="6:40" x14ac:dyDescent="0.25">
      <c r="F23" s="70"/>
      <c r="G23" s="69"/>
      <c r="H23" s="68" t="str">
        <f>H17</f>
        <v>Arbeitsende</v>
      </c>
      <c r="I23" s="68"/>
      <c r="J23" s="38"/>
      <c r="K23" s="33"/>
      <c r="L23" s="36"/>
      <c r="M23" s="33"/>
      <c r="N23" s="33"/>
      <c r="O23" s="36"/>
      <c r="P23" s="33"/>
      <c r="Q23" s="33"/>
      <c r="R23" s="33"/>
      <c r="S23" s="33"/>
      <c r="T23" s="33"/>
      <c r="U23" s="33"/>
      <c r="V23" s="36">
        <v>0.91666666666666663</v>
      </c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6"/>
      <c r="AK23" s="36"/>
      <c r="AL23" s="36"/>
      <c r="AM23" s="36"/>
      <c r="AN23" s="36"/>
    </row>
    <row r="24" spans="6:40" x14ac:dyDescent="0.25">
      <c r="F24" s="70"/>
      <c r="G24" s="30"/>
      <c r="H24" s="29"/>
      <c r="I24" s="29"/>
      <c r="J24" s="31" t="str">
        <f>IF(J23="","",IF(J23-J22=J39,"OK","NEIN"))</f>
        <v/>
      </c>
      <c r="K24" s="32" t="str">
        <f t="shared" ref="K24:AN24" si="5">IF(K23="","",IF(K23-K22=K39,"OK","NEIN"))</f>
        <v/>
      </c>
      <c r="L24" s="32" t="str">
        <f t="shared" si="5"/>
        <v/>
      </c>
      <c r="M24" s="32" t="str">
        <f t="shared" si="5"/>
        <v/>
      </c>
      <c r="N24" s="32" t="str">
        <f t="shared" si="5"/>
        <v/>
      </c>
      <c r="O24" s="32" t="str">
        <f t="shared" si="5"/>
        <v/>
      </c>
      <c r="P24" s="32" t="str">
        <f t="shared" si="5"/>
        <v/>
      </c>
      <c r="Q24" s="32" t="str">
        <f t="shared" si="5"/>
        <v/>
      </c>
      <c r="R24" s="32" t="str">
        <f t="shared" si="5"/>
        <v/>
      </c>
      <c r="S24" s="32" t="str">
        <f t="shared" si="5"/>
        <v/>
      </c>
      <c r="T24" s="32" t="str">
        <f t="shared" si="5"/>
        <v/>
      </c>
      <c r="U24" s="32" t="str">
        <f t="shared" si="5"/>
        <v/>
      </c>
      <c r="V24" s="32" t="str">
        <f t="shared" si="5"/>
        <v>OK</v>
      </c>
      <c r="W24" s="32" t="str">
        <f t="shared" si="5"/>
        <v/>
      </c>
      <c r="X24" s="32" t="str">
        <f t="shared" si="5"/>
        <v/>
      </c>
      <c r="Y24" s="32" t="str">
        <f t="shared" si="5"/>
        <v/>
      </c>
      <c r="Z24" s="32" t="str">
        <f t="shared" si="5"/>
        <v/>
      </c>
      <c r="AA24" s="32" t="str">
        <f t="shared" si="5"/>
        <v/>
      </c>
      <c r="AB24" s="32" t="str">
        <f t="shared" si="5"/>
        <v/>
      </c>
      <c r="AC24" s="32" t="str">
        <f t="shared" si="5"/>
        <v/>
      </c>
      <c r="AD24" s="32" t="str">
        <f t="shared" si="5"/>
        <v/>
      </c>
      <c r="AE24" s="32" t="str">
        <f t="shared" si="5"/>
        <v/>
      </c>
      <c r="AF24" s="32" t="str">
        <f t="shared" si="5"/>
        <v/>
      </c>
      <c r="AG24" s="32" t="str">
        <f t="shared" si="5"/>
        <v/>
      </c>
      <c r="AH24" s="32" t="str">
        <f t="shared" si="5"/>
        <v/>
      </c>
      <c r="AI24" s="32" t="str">
        <f t="shared" si="5"/>
        <v/>
      </c>
      <c r="AJ24" s="32" t="str">
        <f t="shared" si="5"/>
        <v/>
      </c>
      <c r="AK24" s="32" t="str">
        <f t="shared" si="5"/>
        <v/>
      </c>
      <c r="AL24" s="32" t="str">
        <f t="shared" si="5"/>
        <v/>
      </c>
      <c r="AM24" s="32" t="str">
        <f t="shared" si="5"/>
        <v/>
      </c>
      <c r="AN24" s="17" t="str">
        <f t="shared" si="5"/>
        <v/>
      </c>
    </row>
    <row r="25" spans="6:40" x14ac:dyDescent="0.25">
      <c r="F25" s="70"/>
      <c r="G25" s="69">
        <v>4</v>
      </c>
      <c r="H25" s="68" t="str">
        <f>H16</f>
        <v>Arbeitsbeginn</v>
      </c>
      <c r="I25" s="68"/>
      <c r="J25" s="37"/>
      <c r="K25" s="34"/>
      <c r="L25" s="39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</row>
    <row r="26" spans="6:40" x14ac:dyDescent="0.25">
      <c r="F26" s="70"/>
      <c r="G26" s="69"/>
      <c r="H26" s="68" t="str">
        <f>H17</f>
        <v>Arbeitsende</v>
      </c>
      <c r="I26" s="68"/>
      <c r="J26" s="38"/>
      <c r="K26" s="33"/>
      <c r="L26" s="36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</row>
    <row r="27" spans="6:40" x14ac:dyDescent="0.25">
      <c r="F27" s="70"/>
      <c r="G27" s="30"/>
      <c r="H27" s="29"/>
      <c r="I27" s="29"/>
      <c r="J27" s="31" t="str">
        <f>IF(J26="","",IF(J26-J25=J41,"OK","NEIN"))</f>
        <v/>
      </c>
      <c r="K27" s="32" t="str">
        <f t="shared" ref="K27:AN27" si="6">IF(K26="","",IF(K26-K25=K41,"OK","NEIN"))</f>
        <v/>
      </c>
      <c r="L27" s="32" t="str">
        <f t="shared" si="6"/>
        <v/>
      </c>
      <c r="M27" s="32" t="str">
        <f t="shared" si="6"/>
        <v/>
      </c>
      <c r="N27" s="32" t="str">
        <f t="shared" si="6"/>
        <v/>
      </c>
      <c r="O27" s="32" t="str">
        <f t="shared" si="6"/>
        <v/>
      </c>
      <c r="P27" s="32" t="str">
        <f t="shared" si="6"/>
        <v/>
      </c>
      <c r="Q27" s="32" t="str">
        <f t="shared" si="6"/>
        <v/>
      </c>
      <c r="R27" s="32" t="str">
        <f t="shared" si="6"/>
        <v/>
      </c>
      <c r="S27" s="32" t="str">
        <f t="shared" si="6"/>
        <v/>
      </c>
      <c r="T27" s="32" t="str">
        <f t="shared" si="6"/>
        <v/>
      </c>
      <c r="U27" s="32" t="str">
        <f t="shared" si="6"/>
        <v/>
      </c>
      <c r="V27" s="32" t="str">
        <f t="shared" si="6"/>
        <v/>
      </c>
      <c r="W27" s="32" t="str">
        <f t="shared" si="6"/>
        <v/>
      </c>
      <c r="X27" s="32" t="str">
        <f t="shared" si="6"/>
        <v/>
      </c>
      <c r="Y27" s="32" t="str">
        <f t="shared" si="6"/>
        <v/>
      </c>
      <c r="Z27" s="32" t="str">
        <f t="shared" si="6"/>
        <v/>
      </c>
      <c r="AA27" s="32" t="str">
        <f t="shared" si="6"/>
        <v/>
      </c>
      <c r="AB27" s="32" t="str">
        <f t="shared" si="6"/>
        <v/>
      </c>
      <c r="AC27" s="32" t="str">
        <f t="shared" si="6"/>
        <v/>
      </c>
      <c r="AD27" s="32" t="str">
        <f t="shared" si="6"/>
        <v/>
      </c>
      <c r="AE27" s="32" t="str">
        <f t="shared" si="6"/>
        <v/>
      </c>
      <c r="AF27" s="32" t="str">
        <f t="shared" si="6"/>
        <v/>
      </c>
      <c r="AG27" s="32" t="str">
        <f t="shared" si="6"/>
        <v/>
      </c>
      <c r="AH27" s="32" t="str">
        <f t="shared" si="6"/>
        <v/>
      </c>
      <c r="AI27" s="32" t="str">
        <f t="shared" si="6"/>
        <v/>
      </c>
      <c r="AJ27" s="32" t="str">
        <f t="shared" si="6"/>
        <v/>
      </c>
      <c r="AK27" s="32" t="str">
        <f t="shared" si="6"/>
        <v/>
      </c>
      <c r="AL27" s="32" t="str">
        <f t="shared" si="6"/>
        <v/>
      </c>
      <c r="AM27" s="32" t="str">
        <f t="shared" si="6"/>
        <v/>
      </c>
      <c r="AN27" s="17" t="str">
        <f t="shared" si="6"/>
        <v/>
      </c>
    </row>
    <row r="28" spans="6:40" x14ac:dyDescent="0.25">
      <c r="F28" s="70"/>
      <c r="G28" s="69">
        <v>5</v>
      </c>
      <c r="H28" s="68" t="str">
        <f>H16</f>
        <v>Arbeitsbeginn</v>
      </c>
      <c r="I28" s="68"/>
      <c r="J28" s="37"/>
      <c r="K28" s="34"/>
      <c r="L28" s="39"/>
      <c r="M28" s="34"/>
      <c r="N28" s="34"/>
      <c r="O28" s="39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</row>
    <row r="29" spans="6:40" x14ac:dyDescent="0.25">
      <c r="F29" s="70"/>
      <c r="G29" s="69"/>
      <c r="H29" s="68" t="str">
        <f>H17</f>
        <v>Arbeitsende</v>
      </c>
      <c r="I29" s="68"/>
      <c r="J29" s="38"/>
      <c r="K29" s="33"/>
      <c r="L29" s="36"/>
      <c r="M29" s="33"/>
      <c r="N29" s="33"/>
      <c r="O29" s="36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  <c r="AM29" s="33"/>
      <c r="AN29" s="33"/>
    </row>
    <row r="30" spans="6:40" x14ac:dyDescent="0.25">
      <c r="J30" s="31" t="str">
        <f>IF(J29="","",IF(J29-J28=J43,"OK","NEIN"))</f>
        <v/>
      </c>
      <c r="K30" s="32" t="str">
        <f t="shared" ref="K30:AN30" si="7">IF(K29="","",IF(K29-K28=K43,"OK","NEIN"))</f>
        <v/>
      </c>
      <c r="L30" s="32" t="str">
        <f t="shared" si="7"/>
        <v/>
      </c>
      <c r="M30" s="32" t="str">
        <f t="shared" si="7"/>
        <v/>
      </c>
      <c r="N30" s="32" t="str">
        <f t="shared" si="7"/>
        <v/>
      </c>
      <c r="O30" s="32" t="str">
        <f t="shared" si="7"/>
        <v/>
      </c>
      <c r="P30" s="32" t="str">
        <f t="shared" si="7"/>
        <v/>
      </c>
      <c r="Q30" s="32" t="str">
        <f t="shared" si="7"/>
        <v/>
      </c>
      <c r="R30" s="32" t="str">
        <f t="shared" si="7"/>
        <v/>
      </c>
      <c r="S30" s="32" t="str">
        <f t="shared" si="7"/>
        <v/>
      </c>
      <c r="T30" s="32" t="str">
        <f t="shared" si="7"/>
        <v/>
      </c>
      <c r="U30" s="32" t="str">
        <f t="shared" si="7"/>
        <v/>
      </c>
      <c r="V30" s="32" t="str">
        <f t="shared" si="7"/>
        <v/>
      </c>
      <c r="W30" s="32" t="str">
        <f t="shared" si="7"/>
        <v/>
      </c>
      <c r="X30" s="32" t="str">
        <f t="shared" si="7"/>
        <v/>
      </c>
      <c r="Y30" s="32" t="str">
        <f t="shared" si="7"/>
        <v/>
      </c>
      <c r="Z30" s="32" t="str">
        <f t="shared" si="7"/>
        <v/>
      </c>
      <c r="AA30" s="32" t="str">
        <f t="shared" si="7"/>
        <v/>
      </c>
      <c r="AB30" s="32" t="str">
        <f t="shared" si="7"/>
        <v/>
      </c>
      <c r="AC30" s="32" t="str">
        <f t="shared" si="7"/>
        <v/>
      </c>
      <c r="AD30" s="32" t="str">
        <f t="shared" si="7"/>
        <v/>
      </c>
      <c r="AE30" s="32" t="str">
        <f t="shared" si="7"/>
        <v/>
      </c>
      <c r="AF30" s="32" t="str">
        <f t="shared" si="7"/>
        <v/>
      </c>
      <c r="AG30" s="32" t="str">
        <f t="shared" si="7"/>
        <v/>
      </c>
      <c r="AH30" s="32" t="str">
        <f t="shared" si="7"/>
        <v/>
      </c>
      <c r="AI30" s="32" t="str">
        <f t="shared" si="7"/>
        <v/>
      </c>
      <c r="AJ30" s="32" t="str">
        <f t="shared" si="7"/>
        <v/>
      </c>
      <c r="AK30" s="32" t="str">
        <f t="shared" si="7"/>
        <v/>
      </c>
      <c r="AL30" s="32" t="str">
        <f t="shared" si="7"/>
        <v/>
      </c>
      <c r="AM30" s="32" t="str">
        <f t="shared" si="7"/>
        <v/>
      </c>
      <c r="AN30" s="17" t="str">
        <f t="shared" si="7"/>
        <v/>
      </c>
    </row>
    <row r="32" spans="6:40" x14ac:dyDescent="0.25">
      <c r="H32" s="79" t="s">
        <v>40</v>
      </c>
      <c r="I32" s="79"/>
      <c r="J32" s="82">
        <f>_xlfn.ISOWEEKNUM(J11)</f>
        <v>22</v>
      </c>
      <c r="K32" s="82">
        <f t="shared" ref="K32:AN32" si="8">_xlfn.ISOWEEKNUM(K11)</f>
        <v>22</v>
      </c>
      <c r="L32" s="82">
        <f t="shared" si="8"/>
        <v>23</v>
      </c>
      <c r="M32" s="82">
        <f t="shared" si="8"/>
        <v>23</v>
      </c>
      <c r="N32" s="82">
        <f t="shared" si="8"/>
        <v>23</v>
      </c>
      <c r="O32" s="82">
        <f t="shared" si="8"/>
        <v>23</v>
      </c>
      <c r="P32" s="82">
        <f t="shared" si="8"/>
        <v>23</v>
      </c>
      <c r="Q32" s="82">
        <f t="shared" si="8"/>
        <v>23</v>
      </c>
      <c r="R32" s="82">
        <f t="shared" si="8"/>
        <v>23</v>
      </c>
      <c r="S32" s="82">
        <f t="shared" si="8"/>
        <v>24</v>
      </c>
      <c r="T32" s="82">
        <f t="shared" si="8"/>
        <v>24</v>
      </c>
      <c r="U32" s="82">
        <f t="shared" si="8"/>
        <v>24</v>
      </c>
      <c r="V32" s="82">
        <f t="shared" si="8"/>
        <v>24</v>
      </c>
      <c r="W32" s="82">
        <f t="shared" si="8"/>
        <v>24</v>
      </c>
      <c r="X32" s="82">
        <f t="shared" si="8"/>
        <v>24</v>
      </c>
      <c r="Y32" s="82">
        <f t="shared" si="8"/>
        <v>24</v>
      </c>
      <c r="Z32" s="82">
        <f t="shared" si="8"/>
        <v>25</v>
      </c>
      <c r="AA32" s="82">
        <f t="shared" si="8"/>
        <v>25</v>
      </c>
      <c r="AB32" s="82">
        <f t="shared" si="8"/>
        <v>25</v>
      </c>
      <c r="AC32" s="82">
        <f t="shared" si="8"/>
        <v>25</v>
      </c>
      <c r="AD32" s="82">
        <f t="shared" si="8"/>
        <v>25</v>
      </c>
      <c r="AE32" s="82">
        <f t="shared" si="8"/>
        <v>25</v>
      </c>
      <c r="AF32" s="82">
        <f t="shared" si="8"/>
        <v>25</v>
      </c>
      <c r="AG32" s="82">
        <f t="shared" si="8"/>
        <v>26</v>
      </c>
      <c r="AH32" s="82">
        <f t="shared" si="8"/>
        <v>26</v>
      </c>
      <c r="AI32" s="82">
        <f t="shared" si="8"/>
        <v>26</v>
      </c>
      <c r="AJ32" s="82">
        <f t="shared" si="8"/>
        <v>26</v>
      </c>
      <c r="AK32" s="82">
        <f t="shared" si="8"/>
        <v>26</v>
      </c>
      <c r="AL32" s="82">
        <f t="shared" si="8"/>
        <v>26</v>
      </c>
      <c r="AM32" s="82">
        <f t="shared" si="8"/>
        <v>26</v>
      </c>
      <c r="AN32" s="82">
        <f t="shared" si="8"/>
        <v>52</v>
      </c>
    </row>
    <row r="33" spans="6:41" x14ac:dyDescent="0.25">
      <c r="F33" s="67"/>
      <c r="G33" s="67"/>
      <c r="H33" s="72" t="s">
        <v>37</v>
      </c>
      <c r="I33" s="73"/>
      <c r="J33" s="42">
        <f>IF(OR(J18="OK",J21="OK",J24="OK",J27="OK",J30="OK"),SUM(J35,J37,J39,J41,J43),"")</f>
        <v>4.1666666666666685E-2</v>
      </c>
      <c r="K33" s="41">
        <f t="shared" ref="K33:AN33" si="9">IF(OR(K18="OK",K21="OK",K24="OK",K27="OK",K30="OK"),SUM(K35,K37,K39,K41,K43),"")</f>
        <v>6.2500000000000056E-2</v>
      </c>
      <c r="L33" s="41">
        <f t="shared" si="9"/>
        <v>2.0833333333333315E-2</v>
      </c>
      <c r="M33" s="41" t="str">
        <f t="shared" si="9"/>
        <v/>
      </c>
      <c r="N33" s="41" t="str">
        <f t="shared" si="9"/>
        <v/>
      </c>
      <c r="O33" s="41" t="str">
        <f t="shared" si="9"/>
        <v/>
      </c>
      <c r="P33" s="41" t="str">
        <f t="shared" si="9"/>
        <v/>
      </c>
      <c r="Q33" s="41" t="str">
        <f t="shared" si="9"/>
        <v/>
      </c>
      <c r="R33" s="41" t="str">
        <f t="shared" si="9"/>
        <v/>
      </c>
      <c r="S33" s="41">
        <f t="shared" si="9"/>
        <v>8.333333333333337E-2</v>
      </c>
      <c r="T33" s="41">
        <f t="shared" si="9"/>
        <v>0.16666666666666674</v>
      </c>
      <c r="U33" s="41">
        <f t="shared" si="9"/>
        <v>0.14583333333333337</v>
      </c>
      <c r="V33" s="41">
        <f t="shared" si="9"/>
        <v>0.18749999999999983</v>
      </c>
      <c r="W33" s="41" t="str">
        <f t="shared" si="9"/>
        <v/>
      </c>
      <c r="X33" s="41" t="str">
        <f t="shared" si="9"/>
        <v/>
      </c>
      <c r="Y33" s="41" t="str">
        <f t="shared" si="9"/>
        <v/>
      </c>
      <c r="Z33" s="41">
        <f t="shared" si="9"/>
        <v>5.2083333333333315E-2</v>
      </c>
      <c r="AA33" s="41" t="str">
        <f t="shared" si="9"/>
        <v/>
      </c>
      <c r="AB33" s="41" t="str">
        <f t="shared" si="9"/>
        <v/>
      </c>
      <c r="AC33" s="41" t="str">
        <f t="shared" si="9"/>
        <v/>
      </c>
      <c r="AD33" s="41" t="str">
        <f t="shared" si="9"/>
        <v/>
      </c>
      <c r="AE33" s="41" t="str">
        <f t="shared" si="9"/>
        <v/>
      </c>
      <c r="AF33" s="41">
        <f t="shared" si="9"/>
        <v>9.375E-2</v>
      </c>
      <c r="AG33" s="41" t="str">
        <f t="shared" si="9"/>
        <v/>
      </c>
      <c r="AH33" s="41" t="str">
        <f t="shared" si="9"/>
        <v/>
      </c>
      <c r="AI33" s="41" t="str">
        <f t="shared" si="9"/>
        <v/>
      </c>
      <c r="AJ33" s="41">
        <f t="shared" si="9"/>
        <v>2.0833333333333315E-2</v>
      </c>
      <c r="AK33" s="41" t="str">
        <f t="shared" si="9"/>
        <v/>
      </c>
      <c r="AL33" s="41">
        <f t="shared" si="9"/>
        <v>4.166666666666663E-2</v>
      </c>
      <c r="AM33" s="41">
        <f t="shared" si="9"/>
        <v>4.1666666666666685E-2</v>
      </c>
      <c r="AN33" s="41">
        <f t="shared" si="9"/>
        <v>4.1666666666666685E-2</v>
      </c>
    </row>
    <row r="34" spans="6:41" s="77" customFormat="1" ht="13.5" x14ac:dyDescent="0.25">
      <c r="F34" s="67"/>
      <c r="G34" s="67"/>
      <c r="J34" s="76">
        <f>IF(J33="","",J33*60*24)</f>
        <v>60.000000000000021</v>
      </c>
      <c r="K34" s="76">
        <f t="shared" ref="K34:AN34" si="10">IF(K33="","",K33*60*24)</f>
        <v>90.000000000000085</v>
      </c>
      <c r="L34" s="76">
        <f t="shared" si="10"/>
        <v>29.999999999999972</v>
      </c>
      <c r="M34" s="76" t="str">
        <f t="shared" si="10"/>
        <v/>
      </c>
      <c r="N34" s="76" t="str">
        <f t="shared" si="10"/>
        <v/>
      </c>
      <c r="O34" s="76" t="str">
        <f t="shared" si="10"/>
        <v/>
      </c>
      <c r="P34" s="76" t="str">
        <f t="shared" si="10"/>
        <v/>
      </c>
      <c r="Q34" s="76" t="str">
        <f t="shared" si="10"/>
        <v/>
      </c>
      <c r="R34" s="76" t="str">
        <f t="shared" si="10"/>
        <v/>
      </c>
      <c r="S34" s="76">
        <f t="shared" si="10"/>
        <v>120.00000000000004</v>
      </c>
      <c r="T34" s="76">
        <f t="shared" si="10"/>
        <v>240.00000000000009</v>
      </c>
      <c r="U34" s="76">
        <f t="shared" si="10"/>
        <v>210.00000000000006</v>
      </c>
      <c r="V34" s="76">
        <f t="shared" si="10"/>
        <v>269.99999999999977</v>
      </c>
      <c r="W34" s="76" t="str">
        <f t="shared" si="10"/>
        <v/>
      </c>
      <c r="X34" s="76" t="str">
        <f t="shared" si="10"/>
        <v/>
      </c>
      <c r="Y34" s="76" t="str">
        <f t="shared" si="10"/>
        <v/>
      </c>
      <c r="Z34" s="76">
        <f t="shared" si="10"/>
        <v>74.999999999999972</v>
      </c>
      <c r="AA34" s="76" t="str">
        <f t="shared" si="10"/>
        <v/>
      </c>
      <c r="AB34" s="76" t="str">
        <f t="shared" si="10"/>
        <v/>
      </c>
      <c r="AC34" s="76" t="str">
        <f t="shared" si="10"/>
        <v/>
      </c>
      <c r="AD34" s="76" t="str">
        <f t="shared" si="10"/>
        <v/>
      </c>
      <c r="AE34" s="76" t="str">
        <f t="shared" si="10"/>
        <v/>
      </c>
      <c r="AF34" s="76">
        <f t="shared" si="10"/>
        <v>135</v>
      </c>
      <c r="AG34" s="76" t="str">
        <f t="shared" si="10"/>
        <v/>
      </c>
      <c r="AH34" s="76" t="str">
        <f t="shared" si="10"/>
        <v/>
      </c>
      <c r="AI34" s="76" t="str">
        <f t="shared" si="10"/>
        <v/>
      </c>
      <c r="AJ34" s="76">
        <f t="shared" si="10"/>
        <v>29.999999999999972</v>
      </c>
      <c r="AK34" s="76" t="str">
        <f t="shared" si="10"/>
        <v/>
      </c>
      <c r="AL34" s="76">
        <f t="shared" si="10"/>
        <v>59.999999999999943</v>
      </c>
      <c r="AM34" s="76">
        <f t="shared" si="10"/>
        <v>60.000000000000021</v>
      </c>
      <c r="AN34" s="76">
        <f t="shared" si="10"/>
        <v>60.000000000000021</v>
      </c>
    </row>
    <row r="35" spans="6:41" x14ac:dyDescent="0.25">
      <c r="F35" s="74" t="s">
        <v>38</v>
      </c>
      <c r="G35" s="11">
        <v>1</v>
      </c>
      <c r="H35" s="75" t="s">
        <v>39</v>
      </c>
      <c r="I35" s="75"/>
      <c r="J35" s="40">
        <f>IFERROR(IF(OR(J16="",J17=""),"",J17-J16),"")</f>
        <v>4.1666666666666685E-2</v>
      </c>
      <c r="K35" s="40">
        <f t="shared" ref="K35:AN35" si="11">IFERROR(IF(OR(K16="",K17=""),"",K17-K16),"")</f>
        <v>5.208333333333337E-2</v>
      </c>
      <c r="L35" s="40">
        <f t="shared" si="11"/>
        <v>2.0833333333333315E-2</v>
      </c>
      <c r="M35" s="40" t="str">
        <f t="shared" si="11"/>
        <v/>
      </c>
      <c r="N35" s="40" t="str">
        <f t="shared" si="11"/>
        <v/>
      </c>
      <c r="O35" s="40" t="str">
        <f t="shared" si="11"/>
        <v/>
      </c>
      <c r="P35" s="40" t="str">
        <f t="shared" si="11"/>
        <v/>
      </c>
      <c r="Q35" s="40" t="str">
        <f t="shared" si="11"/>
        <v/>
      </c>
      <c r="R35" s="40" t="str">
        <f t="shared" si="11"/>
        <v/>
      </c>
      <c r="S35" s="40">
        <f t="shared" si="11"/>
        <v>8.333333333333337E-2</v>
      </c>
      <c r="T35" s="40">
        <f t="shared" si="11"/>
        <v>0.16666666666666674</v>
      </c>
      <c r="U35" s="40">
        <f t="shared" si="11"/>
        <v>4.1666666666666741E-2</v>
      </c>
      <c r="V35" s="40">
        <f t="shared" si="11"/>
        <v>6.2499999999999944E-2</v>
      </c>
      <c r="W35" s="40" t="str">
        <f t="shared" si="11"/>
        <v/>
      </c>
      <c r="X35" s="40" t="str">
        <f t="shared" si="11"/>
        <v/>
      </c>
      <c r="Y35" s="40" t="str">
        <f t="shared" si="11"/>
        <v/>
      </c>
      <c r="Z35" s="40">
        <f t="shared" si="11"/>
        <v>2.0833333333333315E-2</v>
      </c>
      <c r="AA35" s="40" t="str">
        <f t="shared" si="11"/>
        <v/>
      </c>
      <c r="AB35" s="40" t="str">
        <f t="shared" si="11"/>
        <v/>
      </c>
      <c r="AC35" s="40" t="str">
        <f t="shared" si="11"/>
        <v/>
      </c>
      <c r="AD35" s="40" t="str">
        <f t="shared" si="11"/>
        <v/>
      </c>
      <c r="AE35" s="40" t="str">
        <f t="shared" si="11"/>
        <v/>
      </c>
      <c r="AF35" s="40">
        <f t="shared" si="11"/>
        <v>9.375E-2</v>
      </c>
      <c r="AG35" s="40" t="str">
        <f t="shared" si="11"/>
        <v/>
      </c>
      <c r="AH35" s="40" t="str">
        <f t="shared" si="11"/>
        <v/>
      </c>
      <c r="AI35" s="40" t="str">
        <f t="shared" si="11"/>
        <v/>
      </c>
      <c r="AJ35" s="40">
        <f t="shared" si="11"/>
        <v>2.0833333333333315E-2</v>
      </c>
      <c r="AK35" s="40" t="str">
        <f t="shared" si="11"/>
        <v/>
      </c>
      <c r="AL35" s="40">
        <f t="shared" si="11"/>
        <v>4.166666666666663E-2</v>
      </c>
      <c r="AM35" s="40">
        <f t="shared" si="11"/>
        <v>4.1666666666666685E-2</v>
      </c>
      <c r="AN35" s="40">
        <f t="shared" si="11"/>
        <v>4.1666666666666685E-2</v>
      </c>
    </row>
    <row r="36" spans="6:41" x14ac:dyDescent="0.25">
      <c r="F36" s="74"/>
    </row>
    <row r="37" spans="6:41" x14ac:dyDescent="0.25">
      <c r="F37" s="74"/>
      <c r="G37" s="11">
        <v>2</v>
      </c>
      <c r="H37" s="75" t="s">
        <v>39</v>
      </c>
      <c r="I37" s="75"/>
      <c r="J37" s="43" t="str">
        <f>IFERROR(IF(OR(J19="",J20=""),"",J20-J19),"")</f>
        <v/>
      </c>
      <c r="K37" s="40">
        <f t="shared" ref="K37:AN37" si="12">IFERROR(IF(OR(K19="",K20=""),"",K20-K19),"")</f>
        <v>1.0416666666666685E-2</v>
      </c>
      <c r="L37" s="40" t="str">
        <f t="shared" si="12"/>
        <v/>
      </c>
      <c r="M37" s="40" t="str">
        <f t="shared" si="12"/>
        <v/>
      </c>
      <c r="N37" s="40" t="str">
        <f t="shared" si="12"/>
        <v/>
      </c>
      <c r="O37" s="40" t="str">
        <f t="shared" si="12"/>
        <v/>
      </c>
      <c r="P37" s="40" t="str">
        <f t="shared" si="12"/>
        <v/>
      </c>
      <c r="Q37" s="40" t="str">
        <f t="shared" si="12"/>
        <v/>
      </c>
      <c r="R37" s="40" t="str">
        <f t="shared" si="12"/>
        <v/>
      </c>
      <c r="S37" s="40" t="str">
        <f t="shared" si="12"/>
        <v/>
      </c>
      <c r="T37" s="40" t="str">
        <f t="shared" si="12"/>
        <v/>
      </c>
      <c r="U37" s="40">
        <f t="shared" si="12"/>
        <v>0.10416666666666663</v>
      </c>
      <c r="V37" s="40">
        <f t="shared" si="12"/>
        <v>4.166666666666663E-2</v>
      </c>
      <c r="W37" s="40" t="str">
        <f t="shared" si="12"/>
        <v/>
      </c>
      <c r="X37" s="40" t="str">
        <f t="shared" si="12"/>
        <v/>
      </c>
      <c r="Y37" s="40" t="str">
        <f t="shared" si="12"/>
        <v/>
      </c>
      <c r="Z37" s="40">
        <f t="shared" si="12"/>
        <v>3.125E-2</v>
      </c>
      <c r="AA37" s="40" t="str">
        <f t="shared" si="12"/>
        <v/>
      </c>
      <c r="AB37" s="40" t="str">
        <f t="shared" si="12"/>
        <v/>
      </c>
      <c r="AC37" s="40" t="str">
        <f t="shared" si="12"/>
        <v/>
      </c>
      <c r="AD37" s="40" t="str">
        <f t="shared" si="12"/>
        <v/>
      </c>
      <c r="AE37" s="40" t="str">
        <f t="shared" si="12"/>
        <v/>
      </c>
      <c r="AF37" s="40" t="str">
        <f t="shared" si="12"/>
        <v/>
      </c>
      <c r="AG37" s="40" t="str">
        <f t="shared" si="12"/>
        <v/>
      </c>
      <c r="AH37" s="40" t="str">
        <f t="shared" si="12"/>
        <v/>
      </c>
      <c r="AI37" s="40" t="str">
        <f t="shared" si="12"/>
        <v/>
      </c>
      <c r="AJ37" s="40" t="str">
        <f t="shared" si="12"/>
        <v/>
      </c>
      <c r="AK37" s="40" t="str">
        <f t="shared" si="12"/>
        <v/>
      </c>
      <c r="AL37" s="40" t="str">
        <f t="shared" si="12"/>
        <v/>
      </c>
      <c r="AM37" s="40" t="str">
        <f t="shared" si="12"/>
        <v/>
      </c>
      <c r="AN37" s="40" t="str">
        <f t="shared" si="12"/>
        <v/>
      </c>
    </row>
    <row r="38" spans="6:41" x14ac:dyDescent="0.25">
      <c r="F38" s="74"/>
    </row>
    <row r="39" spans="6:41" x14ac:dyDescent="0.25">
      <c r="F39" s="74"/>
      <c r="G39" s="11">
        <v>3</v>
      </c>
      <c r="H39" s="75" t="s">
        <v>39</v>
      </c>
      <c r="I39" s="75"/>
      <c r="J39" s="43" t="str">
        <f>IFERROR(IF(OR(J22="",J23=""),"",J23-J22),"")</f>
        <v/>
      </c>
      <c r="K39" s="40" t="str">
        <f t="shared" ref="K39:AN39" si="13">IFERROR(IF(OR(K22="",K23=""),"",K23-K22),"")</f>
        <v/>
      </c>
      <c r="L39" s="40" t="str">
        <f t="shared" si="13"/>
        <v/>
      </c>
      <c r="M39" s="40" t="str">
        <f t="shared" si="13"/>
        <v/>
      </c>
      <c r="N39" s="40" t="str">
        <f t="shared" si="13"/>
        <v/>
      </c>
      <c r="O39" s="40" t="str">
        <f t="shared" si="13"/>
        <v/>
      </c>
      <c r="P39" s="40" t="str">
        <f t="shared" si="13"/>
        <v/>
      </c>
      <c r="Q39" s="40" t="str">
        <f t="shared" si="13"/>
        <v/>
      </c>
      <c r="R39" s="40" t="str">
        <f t="shared" si="13"/>
        <v/>
      </c>
      <c r="S39" s="40" t="str">
        <f t="shared" si="13"/>
        <v/>
      </c>
      <c r="T39" s="40" t="str">
        <f t="shared" si="13"/>
        <v/>
      </c>
      <c r="U39" s="40" t="str">
        <f t="shared" si="13"/>
        <v/>
      </c>
      <c r="V39" s="40">
        <f t="shared" si="13"/>
        <v>8.3333333333333259E-2</v>
      </c>
      <c r="W39" s="40" t="str">
        <f t="shared" si="13"/>
        <v/>
      </c>
      <c r="X39" s="40" t="str">
        <f t="shared" si="13"/>
        <v/>
      </c>
      <c r="Y39" s="40" t="str">
        <f t="shared" si="13"/>
        <v/>
      </c>
      <c r="Z39" s="40" t="str">
        <f t="shared" si="13"/>
        <v/>
      </c>
      <c r="AA39" s="40" t="str">
        <f t="shared" si="13"/>
        <v/>
      </c>
      <c r="AB39" s="40" t="str">
        <f t="shared" si="13"/>
        <v/>
      </c>
      <c r="AC39" s="40" t="str">
        <f t="shared" si="13"/>
        <v/>
      </c>
      <c r="AD39" s="40" t="str">
        <f t="shared" si="13"/>
        <v/>
      </c>
      <c r="AE39" s="40" t="str">
        <f t="shared" si="13"/>
        <v/>
      </c>
      <c r="AF39" s="40" t="str">
        <f t="shared" si="13"/>
        <v/>
      </c>
      <c r="AG39" s="40" t="str">
        <f t="shared" si="13"/>
        <v/>
      </c>
      <c r="AH39" s="40" t="str">
        <f t="shared" si="13"/>
        <v/>
      </c>
      <c r="AI39" s="40" t="str">
        <f t="shared" si="13"/>
        <v/>
      </c>
      <c r="AJ39" s="40" t="str">
        <f t="shared" si="13"/>
        <v/>
      </c>
      <c r="AK39" s="40" t="str">
        <f t="shared" si="13"/>
        <v/>
      </c>
      <c r="AL39" s="40" t="str">
        <f t="shared" si="13"/>
        <v/>
      </c>
      <c r="AM39" s="40" t="str">
        <f t="shared" si="13"/>
        <v/>
      </c>
      <c r="AN39" s="40" t="str">
        <f t="shared" si="13"/>
        <v/>
      </c>
    </row>
    <row r="40" spans="6:41" x14ac:dyDescent="0.25">
      <c r="F40" s="74"/>
    </row>
    <row r="41" spans="6:41" x14ac:dyDescent="0.25">
      <c r="F41" s="74"/>
      <c r="G41" s="11">
        <v>4</v>
      </c>
      <c r="H41" s="75" t="s">
        <v>39</v>
      </c>
      <c r="I41" s="75"/>
      <c r="J41" s="43" t="str">
        <f>IFERROR(IF(OR(J25="",J26=""),"",J26-J25),"")</f>
        <v/>
      </c>
      <c r="K41" s="40" t="str">
        <f t="shared" ref="K41:AN41" si="14">IFERROR(IF(OR(K25="",K26=""),"",K26-K25),"")</f>
        <v/>
      </c>
      <c r="L41" s="40" t="str">
        <f t="shared" si="14"/>
        <v/>
      </c>
      <c r="M41" s="40" t="str">
        <f t="shared" si="14"/>
        <v/>
      </c>
      <c r="N41" s="40" t="str">
        <f t="shared" si="14"/>
        <v/>
      </c>
      <c r="O41" s="40" t="str">
        <f t="shared" si="14"/>
        <v/>
      </c>
      <c r="P41" s="40" t="str">
        <f t="shared" si="14"/>
        <v/>
      </c>
      <c r="Q41" s="40" t="str">
        <f t="shared" si="14"/>
        <v/>
      </c>
      <c r="R41" s="40" t="str">
        <f t="shared" si="14"/>
        <v/>
      </c>
      <c r="S41" s="40" t="str">
        <f t="shared" si="14"/>
        <v/>
      </c>
      <c r="T41" s="40" t="str">
        <f t="shared" si="14"/>
        <v/>
      </c>
      <c r="U41" s="40" t="str">
        <f t="shared" si="14"/>
        <v/>
      </c>
      <c r="V41" s="40" t="str">
        <f t="shared" si="14"/>
        <v/>
      </c>
      <c r="W41" s="40" t="str">
        <f t="shared" si="14"/>
        <v/>
      </c>
      <c r="X41" s="40" t="str">
        <f t="shared" si="14"/>
        <v/>
      </c>
      <c r="Y41" s="40" t="str">
        <f t="shared" si="14"/>
        <v/>
      </c>
      <c r="Z41" s="40" t="str">
        <f t="shared" si="14"/>
        <v/>
      </c>
      <c r="AA41" s="40" t="str">
        <f t="shared" si="14"/>
        <v/>
      </c>
      <c r="AB41" s="40" t="str">
        <f t="shared" si="14"/>
        <v/>
      </c>
      <c r="AC41" s="40" t="str">
        <f t="shared" si="14"/>
        <v/>
      </c>
      <c r="AD41" s="40" t="str">
        <f t="shared" si="14"/>
        <v/>
      </c>
      <c r="AE41" s="40" t="str">
        <f t="shared" si="14"/>
        <v/>
      </c>
      <c r="AF41" s="40" t="str">
        <f t="shared" si="14"/>
        <v/>
      </c>
      <c r="AG41" s="40" t="str">
        <f t="shared" si="14"/>
        <v/>
      </c>
      <c r="AH41" s="40" t="str">
        <f t="shared" si="14"/>
        <v/>
      </c>
      <c r="AI41" s="40" t="str">
        <f t="shared" si="14"/>
        <v/>
      </c>
      <c r="AJ41" s="40" t="str">
        <f t="shared" si="14"/>
        <v/>
      </c>
      <c r="AK41" s="40" t="str">
        <f t="shared" si="14"/>
        <v/>
      </c>
      <c r="AL41" s="40" t="str">
        <f t="shared" si="14"/>
        <v/>
      </c>
      <c r="AM41" s="40" t="str">
        <f t="shared" si="14"/>
        <v/>
      </c>
      <c r="AN41" s="40" t="str">
        <f t="shared" si="14"/>
        <v/>
      </c>
    </row>
    <row r="42" spans="6:41" x14ac:dyDescent="0.25">
      <c r="F42" s="74"/>
    </row>
    <row r="43" spans="6:41" x14ac:dyDescent="0.25">
      <c r="F43" s="74"/>
      <c r="G43" s="11">
        <v>5</v>
      </c>
      <c r="H43" s="75" t="s">
        <v>39</v>
      </c>
      <c r="I43" s="75"/>
      <c r="J43" s="43" t="str">
        <f>IFERROR(IF(OR(J28="",J29=""),"",J29-J28),"")</f>
        <v/>
      </c>
      <c r="K43" s="40" t="str">
        <f t="shared" ref="K43:AN43" si="15">IFERROR(IF(OR(K28="",K29=""),"",K29-K28),"")</f>
        <v/>
      </c>
      <c r="L43" s="40" t="str">
        <f t="shared" si="15"/>
        <v/>
      </c>
      <c r="M43" s="40" t="str">
        <f t="shared" si="15"/>
        <v/>
      </c>
      <c r="N43" s="40" t="str">
        <f t="shared" si="15"/>
        <v/>
      </c>
      <c r="O43" s="40" t="str">
        <f t="shared" si="15"/>
        <v/>
      </c>
      <c r="P43" s="40" t="str">
        <f t="shared" si="15"/>
        <v/>
      </c>
      <c r="Q43" s="40" t="str">
        <f t="shared" si="15"/>
        <v/>
      </c>
      <c r="R43" s="40" t="str">
        <f t="shared" si="15"/>
        <v/>
      </c>
      <c r="S43" s="40" t="str">
        <f t="shared" si="15"/>
        <v/>
      </c>
      <c r="T43" s="40" t="str">
        <f t="shared" si="15"/>
        <v/>
      </c>
      <c r="U43" s="40" t="str">
        <f t="shared" si="15"/>
        <v/>
      </c>
      <c r="V43" s="40" t="str">
        <f t="shared" si="15"/>
        <v/>
      </c>
      <c r="W43" s="40" t="str">
        <f t="shared" si="15"/>
        <v/>
      </c>
      <c r="X43" s="40" t="str">
        <f t="shared" si="15"/>
        <v/>
      </c>
      <c r="Y43" s="40" t="str">
        <f t="shared" si="15"/>
        <v/>
      </c>
      <c r="Z43" s="40" t="str">
        <f t="shared" si="15"/>
        <v/>
      </c>
      <c r="AA43" s="40" t="str">
        <f t="shared" si="15"/>
        <v/>
      </c>
      <c r="AB43" s="40" t="str">
        <f t="shared" si="15"/>
        <v/>
      </c>
      <c r="AC43" s="40" t="str">
        <f t="shared" si="15"/>
        <v/>
      </c>
      <c r="AD43" s="40" t="str">
        <f t="shared" si="15"/>
        <v/>
      </c>
      <c r="AE43" s="40" t="str">
        <f t="shared" si="15"/>
        <v/>
      </c>
      <c r="AF43" s="40" t="str">
        <f t="shared" si="15"/>
        <v/>
      </c>
      <c r="AG43" s="40" t="str">
        <f t="shared" si="15"/>
        <v/>
      </c>
      <c r="AH43" s="40" t="str">
        <f t="shared" si="15"/>
        <v/>
      </c>
      <c r="AI43" s="40" t="str">
        <f t="shared" si="15"/>
        <v/>
      </c>
      <c r="AJ43" s="40" t="str">
        <f t="shared" si="15"/>
        <v/>
      </c>
      <c r="AK43" s="40" t="str">
        <f t="shared" si="15"/>
        <v/>
      </c>
      <c r="AL43" s="40" t="str">
        <f t="shared" si="15"/>
        <v/>
      </c>
      <c r="AM43" s="40" t="str">
        <f t="shared" si="15"/>
        <v/>
      </c>
      <c r="AN43" s="40" t="str">
        <f t="shared" si="15"/>
        <v/>
      </c>
    </row>
    <row r="45" spans="6:41" x14ac:dyDescent="0.25">
      <c r="H45" s="80" t="s">
        <v>40</v>
      </c>
      <c r="I45" s="80"/>
      <c r="J45" s="81" cm="1">
        <f t="array" ref="J45:O45">TRANSPOSE(_xlfn.UNIQUE(TRANSPOSE(J5:AN5)))</f>
        <v>22</v>
      </c>
      <c r="K45" s="81">
        <v>23</v>
      </c>
      <c r="L45" s="81">
        <v>24</v>
      </c>
      <c r="M45" s="81">
        <v>25</v>
      </c>
      <c r="N45" s="81">
        <v>26</v>
      </c>
      <c r="O45" s="81">
        <v>52</v>
      </c>
    </row>
    <row r="46" spans="6:41" x14ac:dyDescent="0.25">
      <c r="H46" s="80" t="s">
        <v>41</v>
      </c>
      <c r="I46" s="80"/>
      <c r="J46" s="183">
        <f t="shared" ref="J46:N46" si="16">SUMIF($J$5:$AN$5,J$45,J33:AN33)</f>
        <v>0.10416666666666674</v>
      </c>
      <c r="K46" s="183">
        <f t="shared" si="16"/>
        <v>8.333333333333337E-2</v>
      </c>
      <c r="L46" s="183">
        <f t="shared" si="16"/>
        <v>0.38541666666666652</v>
      </c>
      <c r="M46" s="183">
        <f t="shared" si="16"/>
        <v>9.375E-2</v>
      </c>
      <c r="N46" s="183">
        <f t="shared" si="16"/>
        <v>0.125</v>
      </c>
      <c r="O46" s="183" t="str">
        <f>IF(WEEKDAY(O11,2)=7,SUM(IF(AND(WEEKDAY(O11,2)&gt;=1,WEEKDAY(O11,2)&lt;=7),O32:AS32,"")),"")</f>
        <v/>
      </c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</row>
    <row r="47" spans="6:41" x14ac:dyDescent="0.25">
      <c r="H47" s="83" t="s">
        <v>42</v>
      </c>
      <c r="I47" s="83"/>
      <c r="J47" s="184">
        <f t="shared" ref="J47:K47" si="17">J46*60*24</f>
        <v>150.00000000000011</v>
      </c>
      <c r="K47" s="184">
        <f t="shared" si="17"/>
        <v>120.00000000000004</v>
      </c>
      <c r="L47" s="184">
        <f>L46*60*24</f>
        <v>554.99999999999977</v>
      </c>
      <c r="M47" s="184">
        <f t="shared" ref="M47:N47" si="18">M46*60*24</f>
        <v>135</v>
      </c>
      <c r="N47" s="184">
        <f t="shared" si="18"/>
        <v>180</v>
      </c>
      <c r="O47" s="184" t="str">
        <f>IF(O46="","",O46*60*24)</f>
        <v/>
      </c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</row>
    <row r="48" spans="6:41" x14ac:dyDescent="0.25">
      <c r="J48"/>
      <c r="K48"/>
      <c r="L48"/>
      <c r="M48"/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</row>
    <row r="49" spans="10:41" x14ac:dyDescent="0.25"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/>
      <c r="AG49"/>
      <c r="AH49"/>
      <c r="AI49"/>
      <c r="AJ49"/>
      <c r="AK49"/>
      <c r="AL49"/>
      <c r="AM49"/>
      <c r="AN49"/>
      <c r="AO49"/>
    </row>
    <row r="50" spans="10:41" x14ac:dyDescent="0.25">
      <c r="J50"/>
      <c r="K50"/>
      <c r="L50"/>
      <c r="M50"/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  <c r="AD50"/>
      <c r="AE50"/>
      <c r="AF50"/>
      <c r="AG50"/>
      <c r="AH50"/>
      <c r="AI50"/>
      <c r="AJ50"/>
      <c r="AK50"/>
      <c r="AL50"/>
      <c r="AM50"/>
      <c r="AN50"/>
      <c r="AO50"/>
    </row>
    <row r="51" spans="10:41" x14ac:dyDescent="0.25">
      <c r="J51"/>
      <c r="K51"/>
      <c r="L51"/>
      <c r="M51"/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</row>
    <row r="52" spans="10:41" x14ac:dyDescent="0.25"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</row>
    <row r="53" spans="10:41" x14ac:dyDescent="0.25"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</row>
    <row r="54" spans="10:41" x14ac:dyDescent="0.25"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</row>
    <row r="55" spans="10:41" x14ac:dyDescent="0.25"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</row>
    <row r="56" spans="10:41" x14ac:dyDescent="0.25"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</row>
    <row r="57" spans="10:41" x14ac:dyDescent="0.25"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</row>
    <row r="58" spans="10:41" x14ac:dyDescent="0.25"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</row>
    <row r="59" spans="10:41" x14ac:dyDescent="0.25"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</row>
    <row r="60" spans="10:41" x14ac:dyDescent="0.25"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</row>
    <row r="61" spans="10:41" x14ac:dyDescent="0.25"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</row>
    <row r="62" spans="10:41" x14ac:dyDescent="0.25"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</row>
    <row r="63" spans="10:41" x14ac:dyDescent="0.25"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  <c r="AE63"/>
      <c r="AF63"/>
      <c r="AG63"/>
      <c r="AH63"/>
      <c r="AI63"/>
      <c r="AJ63"/>
      <c r="AK63"/>
      <c r="AL63"/>
      <c r="AM63"/>
      <c r="AN63"/>
      <c r="AO63"/>
    </row>
    <row r="64" spans="10:41" x14ac:dyDescent="0.25"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  <c r="AE64"/>
      <c r="AF64"/>
      <c r="AG64"/>
      <c r="AH64"/>
      <c r="AI64"/>
      <c r="AJ64"/>
      <c r="AK64"/>
      <c r="AL64"/>
      <c r="AM64"/>
      <c r="AN64"/>
      <c r="AO64"/>
    </row>
    <row r="65" spans="10:41" x14ac:dyDescent="0.25"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  <c r="AE65"/>
      <c r="AF65"/>
      <c r="AG65"/>
      <c r="AH65"/>
      <c r="AI65"/>
      <c r="AJ65"/>
      <c r="AK65"/>
      <c r="AL65"/>
      <c r="AM65"/>
      <c r="AN65"/>
      <c r="AO65"/>
    </row>
    <row r="66" spans="10:41" x14ac:dyDescent="0.25"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  <c r="AE66"/>
      <c r="AF66"/>
      <c r="AG66"/>
      <c r="AH66"/>
      <c r="AI66"/>
      <c r="AJ66"/>
      <c r="AK66"/>
      <c r="AL66"/>
      <c r="AM66"/>
      <c r="AN66"/>
      <c r="AO66"/>
    </row>
  </sheetData>
  <mergeCells count="39">
    <mergeCell ref="H45:I45"/>
    <mergeCell ref="H46:I46"/>
    <mergeCell ref="H47:I47"/>
    <mergeCell ref="F35:F43"/>
    <mergeCell ref="H35:I35"/>
    <mergeCell ref="H37:I37"/>
    <mergeCell ref="H39:I39"/>
    <mergeCell ref="H41:I41"/>
    <mergeCell ref="H43:I43"/>
    <mergeCell ref="G28:G29"/>
    <mergeCell ref="H28:I28"/>
    <mergeCell ref="H29:I29"/>
    <mergeCell ref="H32:I32"/>
    <mergeCell ref="F33:G34"/>
    <mergeCell ref="H33:I33"/>
    <mergeCell ref="H19:I19"/>
    <mergeCell ref="H20:I20"/>
    <mergeCell ref="G22:G23"/>
    <mergeCell ref="H22:I22"/>
    <mergeCell ref="H23:I23"/>
    <mergeCell ref="G25:G26"/>
    <mergeCell ref="H25:I25"/>
    <mergeCell ref="H26:I26"/>
    <mergeCell ref="F9:F13"/>
    <mergeCell ref="G9:G10"/>
    <mergeCell ref="G12:G13"/>
    <mergeCell ref="I12:I13"/>
    <mergeCell ref="H14:I14"/>
    <mergeCell ref="F16:F29"/>
    <mergeCell ref="G16:G17"/>
    <mergeCell ref="H16:I16"/>
    <mergeCell ref="H17:I17"/>
    <mergeCell ref="G19:G20"/>
    <mergeCell ref="F5:F7"/>
    <mergeCell ref="G5:G7"/>
    <mergeCell ref="H5:I5"/>
    <mergeCell ref="H6:I6"/>
    <mergeCell ref="H7:I7"/>
    <mergeCell ref="H8:I8"/>
  </mergeCells>
  <conditionalFormatting sqref="J5:AN5 J10:AN14 J16:AN17 J19:AN20 J22:AN23 J25:AN26 J28:AN29 J35:AN35 J37:AN37 J39:AN39 J41:AN41 J43:AN43 J32:AN33">
    <cfRule type="expression" dxfId="23" priority="1">
      <formula>IF(ISNA(VLOOKUP(J$11,Feiertage,1,FALSE)),"",VLOOKUP(J$11,Feiertage,1,FALSE))</formula>
    </cfRule>
    <cfRule type="expression" dxfId="22" priority="2">
      <formula>AND(J$11&lt;&gt;"",WEEKDAY(J$11,2)=7)</formula>
    </cfRule>
    <cfRule type="expression" dxfId="21" priority="3">
      <formula>AND(J$11&lt;&gt;"",WEEKDAY(J$11,2)=6)</formula>
    </cfRule>
  </conditionalFormatting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16</vt:i4>
      </vt:variant>
      <vt:variant>
        <vt:lpstr>Benannte Bereiche</vt:lpstr>
      </vt:variant>
      <vt:variant>
        <vt:i4>4</vt:i4>
      </vt:variant>
    </vt:vector>
  </HeadingPairs>
  <TitlesOfParts>
    <vt:vector size="20" baseType="lpstr">
      <vt:lpstr>Stammdaten</vt:lpstr>
      <vt:lpstr>Regulierung</vt:lpstr>
      <vt:lpstr>Feiertage</vt:lpstr>
      <vt:lpstr>M01</vt:lpstr>
      <vt:lpstr>M02</vt:lpstr>
      <vt:lpstr>M03</vt:lpstr>
      <vt:lpstr>M04</vt:lpstr>
      <vt:lpstr>M05</vt:lpstr>
      <vt:lpstr>M06</vt:lpstr>
      <vt:lpstr>M07</vt:lpstr>
      <vt:lpstr>M08</vt:lpstr>
      <vt:lpstr>M09</vt:lpstr>
      <vt:lpstr>M10</vt:lpstr>
      <vt:lpstr>M11</vt:lpstr>
      <vt:lpstr>M12</vt:lpstr>
      <vt:lpstr>Ausw. M12</vt:lpstr>
      <vt:lpstr>current_year</vt:lpstr>
      <vt:lpstr>Feiertage</vt:lpstr>
      <vt:lpstr>tab_feit_nick</vt:lpstr>
      <vt:lpstr>Today</vt:lpstr>
    </vt:vector>
  </TitlesOfParts>
  <Company>Privat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Trinity</dc:title>
  <dc:subject>Arbeit</dc:subject>
  <dc:creator>Christina Loidl</dc:creator>
  <cp:keywords>Arbeit</cp:keywords>
  <cp:lastModifiedBy>Markus Fenz</cp:lastModifiedBy>
  <cp:lastPrinted>2024-12-15T19:13:59Z</cp:lastPrinted>
  <dcterms:created xsi:type="dcterms:W3CDTF">2024-12-15T09:32:02Z</dcterms:created>
  <dcterms:modified xsi:type="dcterms:W3CDTF">2024-12-15T19:17:15Z</dcterms:modified>
  <cp:category>Arbeitsnachwei</cp:category>
  <cp:contentStatus>unvöllständig</cp:contentStatus>
</cp:coreProperties>
</file>