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7"/>
  <workbookPr defaultThemeVersion="202300"/>
  <mc:AlternateContent xmlns:mc="http://schemas.openxmlformats.org/markup-compatibility/2006">
    <mc:Choice Requires="x15">
      <x15ac:absPath xmlns:x15ac="http://schemas.microsoft.com/office/spreadsheetml/2010/11/ac" url="C:\Users\boris\OneDrive\Dokumente\Excel\Forum Testdateien\"/>
    </mc:Choice>
  </mc:AlternateContent>
  <xr:revisionPtr revIDLastSave="0" documentId="8_{8FF6AA9C-9223-434F-B7CA-CC81FF6560A3}" xr6:coauthVersionLast="47" xr6:coauthVersionMax="47" xr10:uidLastSave="{00000000-0000-0000-0000-000000000000}"/>
  <bookViews>
    <workbookView xWindow="-108" yWindow="-108" windowWidth="23256" windowHeight="12456" xr2:uid="{B6D31A50-E554-4BB0-A965-F898A26A0B05}"/>
  </bookViews>
  <sheets>
    <sheet name="Tabelle1" sheetId="1" r:id="rId1"/>
    <sheet name="Tabelle2" sheetId="2" r:id="rId2"/>
    <sheet name="Tabelle3" sheetId="3" r:id="rId3"/>
    <sheet name="Tabelle4" sheetId="4" r:id="rId4"/>
  </sheets>
  <externalReferences>
    <externalReference r:id="rId5"/>
    <externalReference r:id="rId6"/>
    <externalReference r:id="rId7"/>
  </externalReferences>
  <definedNames>
    <definedName name="Anfangsdatum">'[1]Wöchentlicher Terminplan'!$V$4</definedName>
    <definedName name="Kalenderjahr">Tabelle3!$AH$6</definedName>
    <definedName name="Monatsname" localSheetId="2">Tabelle3!$B$2</definedName>
    <definedName name="Monatsname" localSheetId="3">Tabelle4!$B$2</definedName>
    <definedName name="Plan">ZeitraumInPlan*([2]Projektplaner!$C1&gt;0)</definedName>
    <definedName name="ProzentAbgeschlossen">ProzentAbgeschlossenHinter*ZeitraumInPlan</definedName>
    <definedName name="ProzentAbgeschlossenHinter">([2]Projektplaner!A$4=MEDIAN([2]Projektplaner!A$4,[2]Projektplaner!$E1,[2]Projektplaner!$E1+[2]Projektplaner!$F1)*([2]Projektplaner!$E1&gt;0))*(([2]Projektplaner!A$4&lt;(INT([2]Projektplaner!$E1+[2]Projektplaner!$F1*[2]Projektplaner!$G1)))+([2]Projektplaner!A$4=[2]Projektplaner!$E1))*([2]Projektplaner!$G1&gt;0)</definedName>
    <definedName name="SchlüsselBenutzerdef1">[3]Januar!$N$4</definedName>
    <definedName name="SchlüsselBenutzerdef2">[3]Januar!$T$4</definedName>
    <definedName name="SchlüsselKrank">[3]Januar!$K$4</definedName>
    <definedName name="SchlüsselPrivat">[3]Januar!$G$4</definedName>
    <definedName name="SchlüsselUrlaub">[3]Januar!$C$4</definedName>
    <definedName name="Tatsächlich">(ZeitraumInTatsächlich*([2]Projektplaner!$E1&gt;0))*ZeitraumInPlan</definedName>
    <definedName name="TatsächlichHinter">ZeitraumInTatsächlich*([2]Projektplaner!$E1&gt;0)</definedName>
    <definedName name="x">IF(Tabelle1!$E$5="Tabelle2",Tabelle2!$A$1:$AN$39,IF(Tabelle1!$E$5="Tabelle3",Tabelle3!$A$1:$AG$16,IF(Tabelle1!$E$5="Tabelle4",Tabelle4!$A$1:$AG$16,"")))</definedName>
    <definedName name="Zeitraum_ausgewählt">[2]Projektplaner!$H$2</definedName>
    <definedName name="ZeitraumInPlan">[2]Projektplaner!A$4=MEDIAN([2]Projektplaner!A$4,[2]Projektplaner!$C1,[2]Projektplaner!$C1+[2]Projektplaner!$D1-1)</definedName>
    <definedName name="ZeitraumInTatsächlich">[2]Projektplaner!A$4=MEDIAN([2]Projektplaner!A$4,[2]Projektplaner!$E1,[2]Projektplaner!$E1+[2]Projektplaner!$F1-1)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 l="1"/>
  <c r="AD16" i="4"/>
  <c r="AC16" i="4"/>
  <c r="AB16" i="4"/>
  <c r="AA16" i="4"/>
  <c r="Z16" i="4"/>
  <c r="Y16" i="4"/>
  <c r="X16" i="4"/>
  <c r="W16" i="4"/>
  <c r="V16" i="4"/>
  <c r="U16" i="4"/>
  <c r="T16" i="4"/>
  <c r="S16" i="4"/>
  <c r="R16" i="4"/>
  <c r="Q16" i="4"/>
  <c r="P16" i="4"/>
  <c r="O16" i="4"/>
  <c r="N16" i="4"/>
  <c r="M16" i="4"/>
  <c r="L16" i="4"/>
  <c r="K16" i="4"/>
  <c r="J16" i="4"/>
  <c r="I16" i="4"/>
  <c r="H16" i="4"/>
  <c r="G16" i="4"/>
  <c r="F16" i="4"/>
  <c r="E16" i="4"/>
  <c r="D16" i="4"/>
  <c r="C16" i="4"/>
  <c r="B16" i="4"/>
  <c r="A16" i="4"/>
  <c r="AG15" i="4"/>
  <c r="AG14" i="4"/>
  <c r="AG13" i="4"/>
  <c r="AG12" i="4"/>
  <c r="AG11" i="4"/>
  <c r="AG16" i="4" s="1"/>
  <c r="AD9" i="4"/>
  <c r="AC9" i="4"/>
  <c r="AB9" i="4"/>
  <c r="AA9" i="4"/>
  <c r="Z9" i="4"/>
  <c r="Y9" i="4"/>
  <c r="X9" i="4"/>
  <c r="W9" i="4"/>
  <c r="V9" i="4"/>
  <c r="U9" i="4"/>
  <c r="T9" i="4"/>
  <c r="S9" i="4"/>
  <c r="R9" i="4"/>
  <c r="Q9" i="4"/>
  <c r="P9" i="4"/>
  <c r="O9" i="4"/>
  <c r="N9" i="4"/>
  <c r="M9" i="4"/>
  <c r="L9" i="4"/>
  <c r="K9" i="4"/>
  <c r="J9" i="4"/>
  <c r="I9" i="4"/>
  <c r="H9" i="4"/>
  <c r="G9" i="4"/>
  <c r="F9" i="4"/>
  <c r="E9" i="4"/>
  <c r="D9" i="4"/>
  <c r="B9" i="4"/>
  <c r="AG8" i="4"/>
  <c r="AG16" i="3"/>
  <c r="AF16" i="3"/>
  <c r="AE16" i="3"/>
  <c r="AD16" i="3"/>
  <c r="AC16" i="3"/>
  <c r="AB16" i="3"/>
  <c r="AA16" i="3"/>
  <c r="Z16" i="3"/>
  <c r="Y16" i="3"/>
  <c r="X16" i="3"/>
  <c r="W16" i="3"/>
  <c r="V16" i="3"/>
  <c r="U16" i="3"/>
  <c r="T16" i="3"/>
  <c r="S16" i="3"/>
  <c r="R16" i="3"/>
  <c r="Q16" i="3"/>
  <c r="P16" i="3"/>
  <c r="O16" i="3"/>
  <c r="N16" i="3"/>
  <c r="M16" i="3"/>
  <c r="L16" i="3"/>
  <c r="K16" i="3"/>
  <c r="J16" i="3"/>
  <c r="I16" i="3"/>
  <c r="H16" i="3"/>
  <c r="G16" i="3"/>
  <c r="F16" i="3"/>
  <c r="E16" i="3"/>
  <c r="D16" i="3"/>
  <c r="C16" i="3"/>
  <c r="B16" i="3"/>
  <c r="A16" i="3"/>
  <c r="AG15" i="3"/>
  <c r="AG14" i="3"/>
  <c r="AG13" i="3"/>
  <c r="AG12" i="3"/>
  <c r="AG11"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 r="B9" i="3"/>
  <c r="W5" i="2" l="1"/>
  <c r="O16" i="2" l="1"/>
  <c r="AK17" i="2"/>
  <c r="Q16" i="2"/>
  <c r="T16" i="2"/>
  <c r="V16" i="2"/>
  <c r="Y16" i="2"/>
  <c r="AD16" i="2"/>
  <c r="AA16" i="2"/>
  <c r="F17" i="2"/>
  <c r="D16" i="2"/>
  <c r="L17" i="2"/>
  <c r="Q17" i="2"/>
  <c r="F16" i="2"/>
  <c r="V17" i="2"/>
  <c r="AF16" i="2"/>
  <c r="AI16" i="2"/>
  <c r="AK16" i="2"/>
  <c r="J16" i="2"/>
  <c r="AA17" i="2"/>
  <c r="L16" i="2"/>
  <c r="AF17" i="2"/>
</calcChain>
</file>

<file path=xl/sharedStrings.xml><?xml version="1.0" encoding="utf-8"?>
<sst xmlns="http://schemas.openxmlformats.org/spreadsheetml/2006/main" count="194" uniqueCount="99">
  <si>
    <t>AKTIVITÄT</t>
  </si>
  <si>
    <t>START DES PLANS</t>
  </si>
  <si>
    <t>DAUER DES PLANS</t>
  </si>
  <si>
    <t>TATSÄCHLICHER START</t>
  </si>
  <si>
    <t>TATSÄCHLICHE DAUER</t>
  </si>
  <si>
    <t>PROZENT ABGESCHLOSSEN</t>
  </si>
  <si>
    <t>ZEITRÄUME</t>
  </si>
  <si>
    <t>Aktivität 01</t>
  </si>
  <si>
    <t>Aktivität 02</t>
  </si>
  <si>
    <t>Aktivität 03</t>
  </si>
  <si>
    <t>Aktivität 04</t>
  </si>
  <si>
    <t>Aktivität 05</t>
  </si>
  <si>
    <t>Aktivität 06</t>
  </si>
  <si>
    <t>Aktivität 07</t>
  </si>
  <si>
    <t>Aktivität 08</t>
  </si>
  <si>
    <t>Aktivität 09</t>
  </si>
  <si>
    <t>Aktivität 10</t>
  </si>
  <si>
    <t>Aktivität 11</t>
  </si>
  <si>
    <t>Aktivität 12</t>
  </si>
  <si>
    <t>Aktivität 13</t>
  </si>
  <si>
    <t>Aktivität 14</t>
  </si>
  <si>
    <t>Aktivität 15</t>
  </si>
  <si>
    <t>Aktivität 16</t>
  </si>
  <si>
    <t>Aktivität 17</t>
  </si>
  <si>
    <t>Aktivität 18</t>
  </si>
  <si>
    <t>Aktivität 19</t>
  </si>
  <si>
    <t>Aktivität 20</t>
  </si>
  <si>
    <t>Aktivität 21</t>
  </si>
  <si>
    <t>Aktivität 22</t>
  </si>
  <si>
    <t>Aktivität 23</t>
  </si>
  <si>
    <t>Aktivität 24</t>
  </si>
  <si>
    <t>Aktivität 25</t>
  </si>
  <si>
    <t>Aktivität 26</t>
  </si>
  <si>
    <t>Projektplan</t>
  </si>
  <si>
    <t>Auswahlbereich</t>
  </si>
  <si>
    <t>Wöchentlicher Terminplan</t>
  </si>
  <si>
    <t>Woche vom:</t>
  </si>
  <si>
    <t>Wochenziele</t>
  </si>
  <si>
    <t>Aufgaben</t>
  </si>
  <si>
    <t>Termine dieser Woche</t>
  </si>
  <si>
    <t>✔</t>
  </si>
  <si>
    <t>Dies ist ein Beispieltext.</t>
  </si>
  <si>
    <t>✖</t>
  </si>
  <si>
    <t>Notizen</t>
  </si>
  <si>
    <t>Abwesenheitsplan für Mitarbeiter</t>
  </si>
  <si>
    <t>Januar</t>
  </si>
  <si>
    <t>Schlüssel für Abwesenheitstyp</t>
  </si>
  <si>
    <t>U</t>
  </si>
  <si>
    <t>Urlaub</t>
  </si>
  <si>
    <t>P</t>
  </si>
  <si>
    <t>Privat</t>
  </si>
  <si>
    <t>K</t>
  </si>
  <si>
    <t>Krank</t>
  </si>
  <si>
    <t>Benutzerdefiniert 1</t>
  </si>
  <si>
    <t>Benutzerdefiniert 2</t>
  </si>
  <si>
    <t>Abwesenheitsdaten</t>
  </si>
  <si>
    <t>Mitarbeitername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</si>
  <si>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</si>
  <si>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</si>
  <si>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</si>
  <si>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</si>
  <si>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</si>
  <si>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</si>
  <si>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</si>
  <si>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</si>
  <si>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</si>
  <si>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</si>
  <si>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</si>
  <si>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</si>
  <si>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</si>
  <si>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</si>
  <si>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</si>
  <si>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</si>
  <si>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</si>
  <si>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</si>
  <si>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</si>
  <si>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</si>
  <si>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</si>
  <si>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</si>
  <si>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</si>
  <si>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</si>
  <si>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</si>
  <si>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</si>
  <si>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</si>
  <si>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</si>
  <si>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</si>
  <si>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</si>
  <si>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</si>
  <si>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Tage gesamt</t>
  </si>
  <si>
    <t>Harsimran Brar</t>
  </si>
  <si>
    <t>Jordan Mitchell</t>
  </si>
  <si>
    <t>Asaf Karten</t>
  </si>
  <si>
    <t>Vanja Jovanovic</t>
  </si>
  <si>
    <t>Madison Butler</t>
  </si>
  <si>
    <t>V</t>
  </si>
  <si>
    <t>Februar</t>
  </si>
  <si>
    <t xml:space="preserve"> </t>
  </si>
  <si>
    <t xml:space="preserve">  </t>
  </si>
  <si>
    <t>Tabelle2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</si>
</sst>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2" x14ac:knownFonts="1">
    <font>
      <sz val="11"/>
      <color theme="1"/>
      <name val="Aptos Narrow"/>
      <family val="2"/>
      <scheme val="minor"/>
    </font>
    <font>
      <sz val="11"/>
      <color theme="1"/>
      <name val="Aptos Narrow"/>
      <family val="2"/>
      <scheme val="minor"/>
    </font>
    <font>
      <sz val="18"/>
      <color theme="3"/>
      <name val="Aptos Display"/>
      <family val="2"/>
      <scheme val="major"/>
    </font>
    <font>
      <b/>
      <sz val="13"/>
      <color theme="3"/>
      <name val="Aptos Narrow"/>
      <family val="2"/>
      <scheme val="minor"/>
    </font>
    <font>
      <b/>
      <sz val="11"/>
      <color theme="3"/>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color theme="1" tint="0.34998626667073579"/>
      <name val="Aptos Narrow"/>
      <family val="2"/>
      <scheme val="minor"/>
    </font>
    <font>
      <b/>
      <sz val="13"/>
      <color theme="1" tint="0.24994659260841701"/>
      <name val="Aptos Display"/>
      <family val="2"/>
      <scheme val="major"/>
    </font>
    <font>
      <b/>
      <sz val="13"/>
      <color theme="1" tint="0.24994659260841701"/>
      <name val="Calibri"/>
      <family val="2"/>
    </font>
    <font>
      <sz val="12"/>
      <color theme="1" tint="0.24994659260841701"/>
      <name val="Calibri"/>
      <family val="2"/>
    </font>
    <font>
      <b/>
      <sz val="13"/>
      <color theme="7"/>
      <name val="Aptos Display"/>
      <family val="2"/>
      <scheme val="major"/>
    </font>
    <font>
      <b/>
      <sz val="13"/>
      <color theme="7"/>
      <name val="Calibri"/>
      <family val="2"/>
    </font>
    <font>
      <b/>
      <sz val="18"/>
      <color theme="1"/>
      <name val="Aptos Narrow"/>
      <family val="2"/>
      <scheme val="minor"/>
    </font>
    <font>
      <sz val="14"/>
      <color theme="1" tint="0.24994659260841701"/>
      <name val="Aptos Narrow"/>
      <family val="4"/>
      <scheme val="minor"/>
    </font>
    <font>
      <sz val="12"/>
      <color theme="1" tint="0.24994659260841701"/>
      <name val="Aptos Narrow"/>
      <family val="4"/>
      <scheme val="minor"/>
    </font>
    <font>
      <sz val="20"/>
      <color theme="1" tint="0.24994659260841701"/>
      <name val="Aptos Display"/>
      <family val="2"/>
      <scheme val="major"/>
    </font>
    <font>
      <sz val="20"/>
      <color theme="0"/>
      <name val="Aptos Display"/>
      <family val="2"/>
      <scheme val="major"/>
    </font>
    <font>
      <b/>
      <sz val="22"/>
      <color theme="0"/>
      <name val="Aptos Display"/>
      <family val="2"/>
      <scheme val="major"/>
    </font>
    <font>
      <u/>
      <sz val="12"/>
      <color theme="1" tint="0.24994659260841701"/>
      <name val="Aptos Narrow"/>
      <family val="4"/>
      <scheme val="minor"/>
    </font>
    <font>
      <sz val="12"/>
      <color theme="1" tint="0.24994659260841701"/>
      <name val="Aptos Display"/>
      <family val="2"/>
      <scheme val="major"/>
    </font>
    <font>
      <b/>
      <sz val="12"/>
      <color theme="1" tint="0.24994659260841701"/>
      <name val="Aptos Display"/>
      <family val="2"/>
      <scheme val="major"/>
    </font>
    <font>
      <sz val="12"/>
      <color theme="0"/>
      <name val="Aptos Display"/>
      <family val="2"/>
      <scheme val="major"/>
    </font>
    <font>
      <sz val="12"/>
      <color theme="1" tint="0.24994659260841701"/>
      <name val="Aptos Narrow"/>
      <family val="2"/>
      <scheme val="minor"/>
    </font>
    <font>
      <sz val="28"/>
      <color theme="0"/>
      <name val="Aptos Display"/>
      <family val="2"/>
      <scheme val="major"/>
    </font>
    <font>
      <b/>
      <sz val="12"/>
      <color theme="0"/>
      <name val="Arial Nova"/>
      <family val="2"/>
    </font>
    <font>
      <b/>
      <sz val="18"/>
      <color theme="4" tint="9.9948118533890809E-2"/>
      <name val="Aptos Narrow"/>
      <family val="2"/>
      <scheme val="minor"/>
    </font>
    <font>
      <b/>
      <sz val="72"/>
      <color theme="6" tint="0.39997558519241921"/>
      <name val="Aptos Narrow"/>
      <family val="2"/>
      <scheme val="minor"/>
    </font>
    <font>
      <b/>
      <sz val="11"/>
      <name val="Aptos Narrow"/>
      <family val="2"/>
      <scheme val="minor"/>
    </font>
    <font>
      <sz val="11"/>
      <color theme="1"/>
      <name val="Calibri"/>
      <family val="2"/>
    </font>
    <font>
      <sz val="11"/>
      <color theme="4" tint="-0.499984740745262"/>
      <name val="Calibri"/>
      <family val="2"/>
    </font>
  </fonts>
  <fills count="15">
    <fill>
      <patternFill patternType="none"/>
    </fill>
    <fill>
      <patternFill patternType="gray125"/>
    </fill>
    <fill>
      <patternFill patternType="solid">
        <fgColor theme="5" tint="0.59999389629810485"/>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8"/>
        <bgColor indexed="64"/>
      </patternFill>
    </fill>
    <fill>
      <patternFill patternType="solid">
        <fgColor rgb="FF1D6F42"/>
        <bgColor indexed="64"/>
      </patternFill>
    </fill>
    <fill>
      <patternFill patternType="solid">
        <fgColor rgb="FF248851"/>
        <bgColor indexed="64"/>
      </patternFill>
    </fill>
    <fill>
      <patternFill patternType="solid">
        <fgColor theme="7"/>
        <bgColor indexed="64"/>
      </patternFill>
    </fill>
  </fills>
  <borders count="52">
    <border>
      <left/>
      <right/>
      <top/>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theme="9" tint="-0.24994659260841701"/>
      </top>
      <bottom/>
      <diagonal/>
    </border>
    <border>
      <left/>
      <right/>
      <top/>
      <bottom style="thin">
        <color theme="7"/>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dotted">
        <color rgb="FFA6A6A6"/>
      </bottom>
      <diagonal/>
    </border>
    <border>
      <left/>
      <right/>
      <top style="medium">
        <color theme="0" tint="-0.24994659260841701"/>
      </top>
      <bottom style="dotted">
        <color rgb="FFA6A6A6"/>
      </bottom>
      <diagonal/>
    </border>
    <border>
      <left/>
      <right style="medium">
        <color theme="0" tint="-0.24994659260841701"/>
      </right>
      <top style="medium">
        <color theme="0" tint="-0.24994659260841701"/>
      </top>
      <bottom style="dotted">
        <color rgb="FFA6A6A6"/>
      </bottom>
      <diagonal/>
    </border>
    <border>
      <left style="medium">
        <color theme="0" tint="-0.24994659260841701"/>
      </left>
      <right/>
      <top style="medium">
        <color theme="0" tint="-0.24994659260841701"/>
      </top>
      <bottom style="dotted">
        <color theme="0" tint="-0.24994659260841701"/>
      </bottom>
      <diagonal/>
    </border>
    <border>
      <left/>
      <right/>
      <top style="medium">
        <color theme="0" tint="-0.24994659260841701"/>
      </top>
      <bottom style="dotted">
        <color theme="0" tint="-0.24994659260841701"/>
      </bottom>
      <diagonal/>
    </border>
    <border>
      <left/>
      <right style="medium">
        <color theme="0" tint="-0.24994659260841701"/>
      </right>
      <top style="medium">
        <color theme="0" tint="-0.24994659260841701"/>
      </top>
      <bottom style="dotted">
        <color theme="0" tint="-0.24994659260841701"/>
      </bottom>
      <diagonal/>
    </border>
    <border>
      <left style="medium">
        <color theme="0" tint="-0.24994659260841701"/>
      </left>
      <right/>
      <top style="dotted">
        <color rgb="FFA6A6A6"/>
      </top>
      <bottom style="dotted">
        <color rgb="FFA6A6A6"/>
      </bottom>
      <diagonal/>
    </border>
    <border>
      <left/>
      <right/>
      <top style="dotted">
        <color rgb="FFA6A6A6"/>
      </top>
      <bottom style="dotted">
        <color rgb="FFA6A6A6"/>
      </bottom>
      <diagonal/>
    </border>
    <border>
      <left/>
      <right style="medium">
        <color theme="0" tint="-0.24994659260841701"/>
      </right>
      <top style="dotted">
        <color rgb="FFA6A6A6"/>
      </top>
      <bottom style="dotted">
        <color rgb="FFA6A6A6"/>
      </bottom>
      <diagonal/>
    </border>
    <border>
      <left style="medium">
        <color theme="0" tint="-0.2499465926084170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medium">
        <color theme="0" tint="-0.24994659260841701"/>
      </right>
      <top style="dotted">
        <color theme="0" tint="-0.24994659260841701"/>
      </top>
      <bottom style="dotted">
        <color theme="0" tint="-0.24994659260841701"/>
      </bottom>
      <diagonal/>
    </border>
    <border>
      <left style="medium">
        <color theme="0" tint="-0.24994659260841701"/>
      </left>
      <right/>
      <top style="dotted">
        <color rgb="FFA6A6A6"/>
      </top>
      <bottom style="medium">
        <color theme="0" tint="-0.24994659260841701"/>
      </bottom>
      <diagonal/>
    </border>
    <border>
      <left/>
      <right/>
      <top style="dotted">
        <color rgb="FFA6A6A6"/>
      </top>
      <bottom style="medium">
        <color theme="0" tint="-0.24994659260841701"/>
      </bottom>
      <diagonal/>
    </border>
    <border>
      <left/>
      <right style="medium">
        <color theme="0" tint="-0.24994659260841701"/>
      </right>
      <top style="dotted">
        <color rgb="FFA6A6A6"/>
      </top>
      <bottom style="medium">
        <color theme="0" tint="-0.24994659260841701"/>
      </bottom>
      <diagonal/>
    </border>
    <border>
      <left style="medium">
        <color theme="0" tint="-0.24994659260841701"/>
      </left>
      <right/>
      <top style="dotted">
        <color theme="0" tint="-0.24994659260841701"/>
      </top>
      <bottom style="medium">
        <color theme="0" tint="-0.24994659260841701"/>
      </bottom>
      <diagonal/>
    </border>
    <border>
      <left/>
      <right/>
      <top style="dotted">
        <color theme="0" tint="-0.24994659260841701"/>
      </top>
      <bottom style="medium">
        <color theme="0" tint="-0.24994659260841701"/>
      </bottom>
      <diagonal/>
    </border>
    <border>
      <left/>
      <right style="medium">
        <color theme="0" tint="-0.24994659260841701"/>
      </right>
      <top style="dotted">
        <color theme="0" tint="-0.24994659260841701"/>
      </top>
      <bottom style="medium">
        <color theme="0" tint="-0.24994659260841701"/>
      </bottom>
      <diagonal/>
    </border>
    <border>
      <left style="medium">
        <color rgb="FF248851"/>
      </left>
      <right/>
      <top style="medium">
        <color rgb="FF248851"/>
      </top>
      <bottom/>
      <diagonal/>
    </border>
    <border>
      <left/>
      <right/>
      <top style="medium">
        <color rgb="FF248851"/>
      </top>
      <bottom/>
      <diagonal/>
    </border>
    <border>
      <left/>
      <right style="thin">
        <color rgb="FF248851"/>
      </right>
      <top style="medium">
        <color rgb="FF248851"/>
      </top>
      <bottom/>
      <diagonal/>
    </border>
    <border>
      <left/>
      <right style="medium">
        <color rgb="FF248851"/>
      </right>
      <top style="medium">
        <color rgb="FF248851"/>
      </top>
      <bottom/>
      <diagonal/>
    </border>
    <border>
      <left style="medium">
        <color rgb="FF248851"/>
      </left>
      <right/>
      <top/>
      <bottom style="medium">
        <color rgb="FF248851"/>
      </bottom>
      <diagonal/>
    </border>
    <border>
      <left/>
      <right/>
      <top/>
      <bottom style="medium">
        <color rgb="FF248851"/>
      </bottom>
      <diagonal/>
    </border>
    <border>
      <left/>
      <right style="thin">
        <color rgb="FF248851"/>
      </right>
      <top/>
      <bottom style="medium">
        <color rgb="FF248851"/>
      </bottom>
      <diagonal/>
    </border>
    <border>
      <left/>
      <right style="medium">
        <color rgb="FF248851"/>
      </right>
      <top/>
      <bottom style="medium">
        <color rgb="FF248851"/>
      </bottom>
      <diagonal/>
    </border>
    <border>
      <left style="medium">
        <color theme="0" tint="-0.24994659260841701"/>
      </left>
      <right/>
      <top style="medium">
        <color rgb="FF248851"/>
      </top>
      <bottom style="dotted">
        <color theme="0" tint="-0.24994659260841701"/>
      </bottom>
      <diagonal/>
    </border>
    <border>
      <left/>
      <right/>
      <top style="medium">
        <color rgb="FF248851"/>
      </top>
      <bottom style="dotted">
        <color theme="0" tint="-0.24994659260841701"/>
      </bottom>
      <diagonal/>
    </border>
    <border>
      <left style="dotted">
        <color theme="0" tint="-0.24994659260841701"/>
      </left>
      <right/>
      <top style="medium">
        <color rgb="FF248851"/>
      </top>
      <bottom style="dotted">
        <color theme="0" tint="-0.24994659260841701"/>
      </bottom>
      <diagonal/>
    </border>
    <border>
      <left/>
      <right style="medium">
        <color theme="0" tint="-0.24994659260841701"/>
      </right>
      <top style="medium">
        <color rgb="FF248851"/>
      </top>
      <bottom style="dotted">
        <color theme="0" tint="-0.24994659260841701"/>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medium">
        <color theme="0" tint="-0.24994659260841701"/>
      </bottom>
      <diagonal/>
    </border>
    <border>
      <left/>
      <right/>
      <top style="thin">
        <color theme="4"/>
      </top>
      <bottom/>
      <diagonal/>
    </border>
    <border>
      <left/>
      <right/>
      <top style="thin">
        <color auto="1"/>
      </top>
      <bottom/>
      <diagonal/>
    </border>
    <border>
      <left/>
      <right/>
      <top/>
      <bottom style="thin">
        <color auto="1"/>
      </bottom>
      <diagonal/>
    </border>
    <border>
      <left/>
      <right/>
      <top/>
      <bottom style="thin">
        <color theme="4"/>
      </bottom>
      <diagonal/>
    </border>
  </borders>
  <cellStyleXfs count="1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6" fillId="0" borderId="3"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8" fillId="0" borderId="0" applyFill="0" applyBorder="0" applyProtection="0">
      <alignment horizontal="center" wrapText="1"/>
    </xf>
    <xf numFmtId="3" fontId="8" fillId="0" borderId="5" applyFill="0" applyProtection="0">
      <alignment horizontal="center"/>
    </xf>
    <xf numFmtId="0" fontId="9" fillId="0" borderId="0" applyFill="0" applyBorder="0" applyProtection="0">
      <alignment horizontal="left" wrapText="1"/>
    </xf>
    <xf numFmtId="9" fontId="12" fillId="0" borderId="0" applyFill="0" applyBorder="0" applyProtection="0">
      <alignment horizontal="center" vertical="center"/>
    </xf>
    <xf numFmtId="0" fontId="31" fillId="0" borderId="0">
      <alignment horizontal="center"/>
    </xf>
    <xf numFmtId="0" fontId="30" fillId="0" borderId="0" applyNumberFormat="0" applyFill="0" applyBorder="0">
      <alignment horizontal="left" vertical="center" wrapText="1" indent="2"/>
    </xf>
  </cellStyleXfs>
  <cellXfs count="137">
    <xf numFmtId="0" fontId="0" fillId="0" borderId="0" xfId="0"/>
    <xf numFmtId="0" fontId="4" fillId="0" borderId="0" xfId="4" applyAlignment="1">
      <alignment horizontal="left"/>
    </xf>
    <xf numFmtId="0" fontId="8" fillId="0" borderId="0" xfId="12">
      <alignment horizontal="center" wrapText="1"/>
    </xf>
    <xf numFmtId="0" fontId="0" fillId="0" borderId="0" xfId="0" applyAlignment="1">
      <alignment horizontal="center" wrapText="1"/>
    </xf>
    <xf numFmtId="0" fontId="0" fillId="0" borderId="0" xfId="0" applyAlignment="1">
      <alignment vertical="center" wrapText="1"/>
    </xf>
    <xf numFmtId="3" fontId="8" fillId="0" borderId="5" xfId="13">
      <alignment horizontal="center"/>
    </xf>
    <xf numFmtId="0" fontId="10" fillId="0" borderId="0" xfId="14" applyFont="1">
      <alignment horizontal="left" wrapText="1"/>
    </xf>
    <xf numFmtId="0" fontId="11" fillId="0" borderId="0" xfId="0" applyFont="1" applyAlignment="1">
      <alignment horizontal="center"/>
    </xf>
    <xf numFmtId="9" fontId="13" fillId="0" borderId="0" xfId="15" applyFont="1">
      <alignment horizontal="center" vertical="center"/>
    </xf>
    <xf numFmtId="0" fontId="0" fillId="0" borderId="0" xfId="0" applyAlignment="1">
      <alignment horizontal="center"/>
    </xf>
    <xf numFmtId="0" fontId="0" fillId="0" borderId="0" xfId="0" applyAlignment="1">
      <alignment horizontal="center" vertical="center"/>
    </xf>
    <xf numFmtId="0" fontId="11" fillId="0" borderId="0" xfId="0" quotePrefix="1" applyFont="1" applyAlignment="1">
      <alignment horizontal="center"/>
    </xf>
    <xf numFmtId="0" fontId="4" fillId="0" borderId="4" xfId="3" applyBorder="1" applyAlignment="1">
      <alignment vertical="center" wrapText="1"/>
    </xf>
    <xf numFmtId="0" fontId="4" fillId="0" borderId="5" xfId="3" applyBorder="1" applyAlignment="1">
      <alignment vertical="center" wrapText="1"/>
    </xf>
    <xf numFmtId="0" fontId="15" fillId="0" borderId="0" xfId="0" applyFont="1" applyAlignment="1" applyProtection="1">
      <alignment vertical="center"/>
      <protection locked="0"/>
    </xf>
    <xf numFmtId="0" fontId="15" fillId="0" borderId="0" xfId="0" applyFont="1" applyAlignment="1">
      <alignment vertical="center"/>
    </xf>
    <xf numFmtId="0" fontId="16" fillId="0" borderId="0" xfId="0" applyFont="1" applyAlignment="1">
      <alignment horizontal="center" vertical="center"/>
    </xf>
    <xf numFmtId="0" fontId="17" fillId="0" borderId="0" xfId="0" applyFont="1" applyProtection="1">
      <protection locked="0"/>
    </xf>
    <xf numFmtId="0" fontId="17" fillId="8" borderId="0" xfId="0" applyFont="1" applyFill="1"/>
    <xf numFmtId="0" fontId="17" fillId="8" borderId="0" xfId="0" applyFont="1" applyFill="1" applyAlignment="1">
      <alignment horizontal="left" indent="3"/>
    </xf>
    <xf numFmtId="0" fontId="17" fillId="8" borderId="0" xfId="0" applyFont="1" applyFill="1" applyAlignment="1" applyProtection="1">
      <alignment vertical="center"/>
      <protection locked="0"/>
    </xf>
    <xf numFmtId="0" fontId="18" fillId="8" borderId="0" xfId="0" applyFont="1" applyFill="1" applyAlignment="1">
      <alignment vertical="center"/>
    </xf>
    <xf numFmtId="0" fontId="17" fillId="0" borderId="0" xfId="0" applyFont="1"/>
    <xf numFmtId="0" fontId="15" fillId="8" borderId="0" xfId="0" applyFont="1" applyFill="1" applyAlignment="1">
      <alignment vertical="center"/>
    </xf>
    <xf numFmtId="0" fontId="16" fillId="8" borderId="0" xfId="0" applyFont="1" applyFill="1" applyAlignment="1">
      <alignment horizontal="center" vertical="center"/>
    </xf>
    <xf numFmtId="0" fontId="20" fillId="8" borderId="0" xfId="0" applyFont="1" applyFill="1" applyAlignment="1">
      <alignment horizontal="center" vertical="center"/>
    </xf>
    <xf numFmtId="0" fontId="0" fillId="8" borderId="0" xfId="0" applyFill="1"/>
    <xf numFmtId="0" fontId="16" fillId="0" borderId="0" xfId="0" applyFont="1" applyAlignment="1">
      <alignment vertical="center"/>
    </xf>
    <xf numFmtId="0" fontId="16" fillId="8" borderId="0" xfId="0" applyFont="1" applyFill="1" applyAlignment="1">
      <alignment vertical="center"/>
    </xf>
    <xf numFmtId="0" fontId="24" fillId="8" borderId="0" xfId="0" applyFont="1" applyFill="1"/>
    <xf numFmtId="0" fontId="24" fillId="0" borderId="0" xfId="0" applyFont="1"/>
    <xf numFmtId="0" fontId="16" fillId="8" borderId="0" xfId="0" applyFont="1" applyFill="1" applyAlignment="1" applyProtection="1">
      <alignment horizontal="center"/>
      <protection locked="0"/>
    </xf>
    <xf numFmtId="0" fontId="20" fillId="8" borderId="0" xfId="0" applyFont="1" applyFill="1" applyAlignment="1" applyProtection="1">
      <alignment horizontal="center"/>
      <protection locked="0"/>
    </xf>
    <xf numFmtId="0" fontId="0" fillId="0" borderId="18" xfId="0" applyBorder="1" applyAlignment="1" applyProtection="1">
      <alignment horizontal="center"/>
      <protection locked="0"/>
    </xf>
    <xf numFmtId="0" fontId="16" fillId="8" borderId="0" xfId="0" applyFont="1" applyFill="1" applyAlignment="1" applyProtection="1">
      <alignment horizontal="center" vertical="center"/>
      <protection locked="0"/>
    </xf>
    <xf numFmtId="0" fontId="20" fillId="8" borderId="0" xfId="0" applyFont="1" applyFill="1" applyAlignment="1" applyProtection="1">
      <alignment horizontal="center" vertical="center"/>
      <protection locked="0"/>
    </xf>
    <xf numFmtId="0" fontId="0" fillId="0" borderId="24" xfId="0" applyBorder="1" applyAlignment="1" applyProtection="1">
      <alignment horizontal="center"/>
      <protection locked="0"/>
    </xf>
    <xf numFmtId="0" fontId="0" fillId="0" borderId="30" xfId="0" applyBorder="1" applyAlignment="1" applyProtection="1">
      <alignment horizontal="center"/>
      <protection locked="0"/>
    </xf>
    <xf numFmtId="0" fontId="0" fillId="8" borderId="0" xfId="0" applyFill="1" applyProtection="1">
      <protection locked="0"/>
    </xf>
    <xf numFmtId="0" fontId="26" fillId="13" borderId="36" xfId="0" applyFont="1" applyFill="1" applyBorder="1" applyAlignment="1">
      <alignment horizontal="left" vertical="center"/>
    </xf>
    <xf numFmtId="0" fontId="26" fillId="13" borderId="40" xfId="0" applyFont="1" applyFill="1" applyBorder="1" applyAlignment="1">
      <alignment horizontal="left" vertical="center"/>
    </xf>
    <xf numFmtId="0" fontId="0" fillId="0" borderId="41"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47" xfId="0" applyBorder="1" applyAlignment="1" applyProtection="1">
      <alignment horizontal="center"/>
      <protection locked="0"/>
    </xf>
    <xf numFmtId="0" fontId="15" fillId="0" borderId="0" xfId="0" applyFont="1"/>
    <xf numFmtId="0" fontId="15" fillId="8" borderId="0" xfId="0" applyFont="1" applyFill="1"/>
    <xf numFmtId="0" fontId="27" fillId="0" borderId="0" xfId="1" applyFont="1" applyAlignment="1" applyProtection="1">
      <alignment horizontal="left" indent="1"/>
    </xf>
    <xf numFmtId="0" fontId="0" fillId="0" borderId="0" xfId="0" applyAlignment="1">
      <alignment horizontal="left" indent="1"/>
    </xf>
    <xf numFmtId="0" fontId="28" fillId="0" borderId="1" xfId="2" applyFont="1" applyFill="1" applyAlignment="1" applyProtection="1">
      <alignment horizontal="left" vertical="top"/>
    </xf>
    <xf numFmtId="0" fontId="2" fillId="0" borderId="48" xfId="1" applyBorder="1" applyAlignment="1" applyProtection="1">
      <alignment vertical="center"/>
    </xf>
    <xf numFmtId="0" fontId="0" fillId="0" borderId="49" xfId="0" applyBorder="1" applyAlignment="1">
      <alignment horizontal="left" indent="1"/>
    </xf>
    <xf numFmtId="0" fontId="4" fillId="0" borderId="2" xfId="3" applyFill="1" applyAlignment="1" applyProtection="1">
      <alignment horizontal="left" vertical="center" indent="1"/>
    </xf>
    <xf numFmtId="0" fontId="29" fillId="7" borderId="0" xfId="11" applyFont="1" applyAlignment="1" applyProtection="1">
      <alignment horizontal="center" vertical="center"/>
    </xf>
    <xf numFmtId="0" fontId="29" fillId="2" borderId="0" xfId="6" applyFont="1" applyAlignment="1" applyProtection="1">
      <alignment horizontal="center" vertical="center"/>
    </xf>
    <xf numFmtId="0" fontId="29" fillId="4" borderId="0" xfId="8" applyFont="1" applyAlignment="1" applyProtection="1">
      <alignment horizontal="center" vertical="center"/>
    </xf>
    <xf numFmtId="164" fontId="5" fillId="5" borderId="0" xfId="9" applyNumberFormat="1" applyFont="1" applyAlignment="1" applyProtection="1">
      <alignment horizontal="center" vertical="center"/>
    </xf>
    <xf numFmtId="164" fontId="5" fillId="14" borderId="0" xfId="10" applyNumberFormat="1" applyFont="1" applyFill="1" applyAlignment="1" applyProtection="1">
      <alignment horizontal="center" vertical="center"/>
    </xf>
    <xf numFmtId="0" fontId="0" fillId="0" borderId="0" xfId="0" applyAlignment="1">
      <alignment horizontal="left" vertical="center"/>
    </xf>
    <xf numFmtId="0" fontId="0" fillId="0" borderId="50" xfId="0" applyBorder="1" applyAlignment="1">
      <alignment horizontal="left" vertical="center"/>
    </xf>
    <xf numFmtId="0" fontId="31" fillId="0" borderId="50" xfId="16" applyBorder="1">
      <alignment horizontal="center"/>
    </xf>
    <xf numFmtId="0" fontId="3" fillId="0" borderId="1" xfId="2" applyFill="1" applyAlignment="1" applyProtection="1">
      <alignment horizontal="center" vertical="center"/>
    </xf>
    <xf numFmtId="0" fontId="1" fillId="0" borderId="0" xfId="0" applyFont="1" applyAlignment="1">
      <alignment horizontal="center" vertical="center"/>
    </xf>
    <xf numFmtId="0" fontId="1" fillId="0" borderId="0" xfId="7" applyFill="1" applyBorder="1" applyAlignment="1" applyProtection="1">
      <alignment horizontal="left" vertical="center" indent="1"/>
    </xf>
    <xf numFmtId="0" fontId="1" fillId="9" borderId="0" xfId="7" applyFill="1" applyBorder="1" applyAlignment="1" applyProtection="1">
      <alignment horizontal="center" vertical="center"/>
    </xf>
    <xf numFmtId="0" fontId="30" fillId="0" borderId="0" xfId="17" applyFill="1" applyBorder="1">
      <alignment horizontal="left" vertical="center" wrapText="1" indent="2"/>
    </xf>
    <xf numFmtId="0" fontId="7" fillId="0" borderId="0" xfId="0" applyFont="1" applyAlignment="1">
      <alignment horizontal="center" vertical="center"/>
    </xf>
    <xf numFmtId="0" fontId="6" fillId="0" borderId="0" xfId="5" applyFill="1" applyBorder="1" applyAlignment="1" applyProtection="1">
      <alignment horizontal="center" vertical="center"/>
    </xf>
    <xf numFmtId="0" fontId="0" fillId="0" borderId="0" xfId="0" applyAlignment="1">
      <alignment horizontal="left" vertical="center" indent="1"/>
    </xf>
    <xf numFmtId="164" fontId="0" fillId="0" borderId="0" xfId="0" applyNumberFormat="1" applyAlignment="1">
      <alignment horizontal="center" vertical="center"/>
    </xf>
    <xf numFmtId="0" fontId="0" fillId="0" borderId="0" xfId="0" applyAlignment="1">
      <alignment horizontal="left" vertical="top"/>
    </xf>
    <xf numFmtId="0" fontId="0" fillId="0" borderId="48" xfId="0" applyBorder="1" applyAlignment="1">
      <alignment horizontal="left" vertical="center"/>
    </xf>
    <xf numFmtId="0" fontId="0" fillId="0" borderId="51" xfId="0" applyBorder="1" applyAlignment="1">
      <alignment horizontal="lef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0" fillId="0" borderId="0" xfId="0" applyAlignment="1">
      <alignment horizontal="center"/>
    </xf>
    <xf numFmtId="0" fontId="0" fillId="10" borderId="0" xfId="0" applyFill="1" applyAlignment="1">
      <alignment horizontal="center"/>
    </xf>
    <xf numFmtId="0" fontId="3" fillId="0" borderId="1" xfId="2" applyAlignment="1">
      <alignment vertical="center"/>
    </xf>
    <xf numFmtId="0" fontId="3" fillId="0" borderId="5" xfId="2" applyBorder="1" applyAlignment="1">
      <alignment vertical="center"/>
    </xf>
    <xf numFmtId="0" fontId="4" fillId="0" borderId="2" xfId="3" applyAlignment="1">
      <alignment horizontal="center" vertical="center" wrapText="1"/>
    </xf>
    <xf numFmtId="0" fontId="4" fillId="0" borderId="5" xfId="3" applyBorder="1" applyAlignment="1">
      <alignment horizontal="center" vertical="center" wrapText="1"/>
    </xf>
    <xf numFmtId="0" fontId="15" fillId="0" borderId="31" xfId="0" applyFont="1" applyBorder="1" applyAlignment="1" applyProtection="1">
      <alignment horizontal="left" vertical="center"/>
      <protection locked="0"/>
    </xf>
    <xf numFmtId="0" fontId="15" fillId="0" borderId="32" xfId="0" applyFont="1" applyBorder="1" applyAlignment="1" applyProtection="1">
      <alignment horizontal="left" vertical="center"/>
      <protection locked="0"/>
    </xf>
    <xf numFmtId="0" fontId="23" fillId="11" borderId="12" xfId="0" applyFont="1" applyFill="1" applyBorder="1" applyAlignment="1">
      <alignment horizontal="left" vertical="center" indent="1"/>
    </xf>
    <xf numFmtId="0" fontId="23" fillId="11" borderId="13" xfId="0" applyFont="1" applyFill="1" applyBorder="1" applyAlignment="1">
      <alignment horizontal="left" vertical="center" indent="1"/>
    </xf>
    <xf numFmtId="0" fontId="23" fillId="11" borderId="14" xfId="0" applyFont="1" applyFill="1" applyBorder="1" applyAlignment="1">
      <alignment horizontal="left" vertical="center" indent="1"/>
    </xf>
    <xf numFmtId="0" fontId="16" fillId="9" borderId="18" xfId="0" applyFont="1" applyFill="1" applyBorder="1" applyAlignment="1" applyProtection="1">
      <alignment horizontal="left" indent="1"/>
      <protection locked="0"/>
    </xf>
    <xf numFmtId="0" fontId="16" fillId="9" borderId="19" xfId="0" applyFont="1" applyFill="1" applyBorder="1" applyAlignment="1" applyProtection="1">
      <alignment horizontal="left" indent="1"/>
      <protection locked="0"/>
    </xf>
    <xf numFmtId="0" fontId="16" fillId="9" borderId="20" xfId="0" applyFont="1" applyFill="1" applyBorder="1" applyAlignment="1" applyProtection="1">
      <alignment horizontal="left" indent="1"/>
      <protection locked="0"/>
    </xf>
    <xf numFmtId="0" fontId="16" fillId="9" borderId="24" xfId="0" applyFont="1" applyFill="1" applyBorder="1" applyAlignment="1" applyProtection="1">
      <alignment horizontal="left" indent="1"/>
      <protection locked="0"/>
    </xf>
    <xf numFmtId="0" fontId="16" fillId="9" borderId="25" xfId="0" applyFont="1" applyFill="1" applyBorder="1" applyAlignment="1" applyProtection="1">
      <alignment horizontal="left" indent="1"/>
      <protection locked="0"/>
    </xf>
    <xf numFmtId="0" fontId="16" fillId="9" borderId="26" xfId="0" applyFont="1" applyFill="1" applyBorder="1" applyAlignment="1" applyProtection="1">
      <alignment horizontal="left" indent="1"/>
      <protection locked="0"/>
    </xf>
    <xf numFmtId="0" fontId="16" fillId="9" borderId="24" xfId="0" applyFont="1" applyFill="1" applyBorder="1" applyAlignment="1" applyProtection="1">
      <alignment horizontal="left" vertical="center" indent="1"/>
      <protection locked="0"/>
    </xf>
    <xf numFmtId="0" fontId="16" fillId="9" borderId="25" xfId="0" applyFont="1" applyFill="1" applyBorder="1" applyAlignment="1" applyProtection="1">
      <alignment horizontal="left" vertical="center" indent="1"/>
      <protection locked="0"/>
    </xf>
    <xf numFmtId="0" fontId="16" fillId="9" borderId="26" xfId="0" applyFont="1" applyFill="1" applyBorder="1" applyAlignment="1" applyProtection="1">
      <alignment horizontal="left" vertical="center" indent="1"/>
      <protection locked="0"/>
    </xf>
    <xf numFmtId="0" fontId="16" fillId="9" borderId="30" xfId="0" applyFont="1" applyFill="1" applyBorder="1" applyAlignment="1" applyProtection="1">
      <alignment horizontal="left" vertical="center" indent="1"/>
      <protection locked="0"/>
    </xf>
    <xf numFmtId="0" fontId="16" fillId="9" borderId="31" xfId="0" applyFont="1" applyFill="1" applyBorder="1" applyAlignment="1" applyProtection="1">
      <alignment horizontal="left" vertical="center" indent="1"/>
      <protection locked="0"/>
    </xf>
    <xf numFmtId="0" fontId="16" fillId="9" borderId="32" xfId="0" applyFont="1" applyFill="1" applyBorder="1" applyAlignment="1" applyProtection="1">
      <alignment horizontal="left" vertical="center" indent="1"/>
      <protection locked="0"/>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16" fillId="0" borderId="25" xfId="0" applyFont="1" applyBorder="1" applyAlignment="1" applyProtection="1">
      <alignment horizontal="left" vertical="center"/>
      <protection locked="0"/>
    </xf>
    <xf numFmtId="0" fontId="16" fillId="0" borderId="26" xfId="0" applyFont="1" applyBorder="1" applyAlignment="1" applyProtection="1">
      <alignment horizontal="left" vertical="center"/>
      <protection locked="0"/>
    </xf>
    <xf numFmtId="0" fontId="0" fillId="0" borderId="45" xfId="0" applyBorder="1" applyAlignment="1" applyProtection="1">
      <alignment horizontal="left"/>
      <protection locked="0"/>
    </xf>
    <xf numFmtId="0" fontId="0" fillId="0" borderId="42" xfId="0" applyBorder="1" applyAlignment="1" applyProtection="1">
      <alignment horizontal="left"/>
      <protection locked="0"/>
    </xf>
    <xf numFmtId="0" fontId="0" fillId="0" borderId="44" xfId="0" applyBorder="1" applyAlignment="1" applyProtection="1">
      <alignment horizontal="left"/>
      <protection locked="0"/>
    </xf>
    <xf numFmtId="0" fontId="25" fillId="12" borderId="34" xfId="0" applyFont="1" applyFill="1" applyBorder="1" applyAlignment="1">
      <alignment horizontal="center" vertical="center"/>
    </xf>
    <xf numFmtId="0" fontId="25" fillId="12" borderId="38" xfId="0" applyFont="1" applyFill="1" applyBorder="1" applyAlignment="1">
      <alignment horizontal="center" vertical="center"/>
    </xf>
    <xf numFmtId="0" fontId="23" fillId="13" borderId="34" xfId="0" applyFont="1" applyFill="1" applyBorder="1" applyAlignment="1">
      <alignment horizontal="left" vertical="center"/>
    </xf>
    <xf numFmtId="0" fontId="23" fillId="13" borderId="38" xfId="0" applyFont="1" applyFill="1" applyBorder="1" applyAlignment="1">
      <alignment horizontal="left" vertical="center"/>
    </xf>
    <xf numFmtId="0" fontId="23" fillId="13" borderId="39" xfId="0" applyFont="1" applyFill="1" applyBorder="1" applyAlignment="1">
      <alignment horizontal="left" vertical="center"/>
    </xf>
    <xf numFmtId="0" fontId="25" fillId="12" borderId="33" xfId="0" applyFont="1" applyFill="1" applyBorder="1" applyAlignment="1">
      <alignment horizontal="center" vertical="top"/>
    </xf>
    <xf numFmtId="0" fontId="25" fillId="12" borderId="34" xfId="0" applyFont="1" applyFill="1" applyBorder="1" applyAlignment="1">
      <alignment horizontal="center" vertical="top"/>
    </xf>
    <xf numFmtId="0" fontId="25" fillId="12" borderId="37" xfId="0" applyFont="1" applyFill="1" applyBorder="1" applyAlignment="1">
      <alignment horizontal="center" vertical="top"/>
    </xf>
    <xf numFmtId="0" fontId="25" fillId="12" borderId="38" xfId="0" applyFont="1" applyFill="1" applyBorder="1" applyAlignment="1">
      <alignment horizontal="center" vertical="top"/>
    </xf>
    <xf numFmtId="0" fontId="23" fillId="13" borderId="35" xfId="0" applyFont="1" applyFill="1" applyBorder="1" applyAlignment="1">
      <alignment horizontal="left" vertical="center"/>
    </xf>
    <xf numFmtId="0" fontId="16" fillId="9" borderId="21" xfId="0" applyFont="1" applyFill="1" applyBorder="1" applyAlignment="1" applyProtection="1">
      <alignment horizontal="left" vertical="center" indent="1"/>
      <protection locked="0"/>
    </xf>
    <xf numFmtId="0" fontId="16" fillId="9" borderId="22" xfId="0" applyFont="1" applyFill="1" applyBorder="1" applyAlignment="1" applyProtection="1">
      <alignment horizontal="left" vertical="center" indent="1"/>
      <protection locked="0"/>
    </xf>
    <xf numFmtId="0" fontId="16" fillId="9" borderId="23" xfId="0" applyFont="1" applyFill="1" applyBorder="1" applyAlignment="1" applyProtection="1">
      <alignment horizontal="left" vertical="center" indent="1"/>
      <protection locked="0"/>
    </xf>
    <xf numFmtId="0" fontId="16" fillId="9" borderId="27" xfId="0" applyFont="1" applyFill="1" applyBorder="1" applyAlignment="1" applyProtection="1">
      <alignment horizontal="left" vertical="center" indent="1"/>
      <protection locked="0"/>
    </xf>
    <xf numFmtId="0" fontId="16" fillId="9" borderId="28" xfId="0" applyFont="1" applyFill="1" applyBorder="1" applyAlignment="1" applyProtection="1">
      <alignment horizontal="left" vertical="center" indent="1"/>
      <protection locked="0"/>
    </xf>
    <xf numFmtId="0" fontId="16" fillId="9" borderId="29" xfId="0" applyFont="1" applyFill="1" applyBorder="1" applyAlignment="1" applyProtection="1">
      <alignment horizontal="left" vertical="center" indent="1"/>
      <protection locked="0"/>
    </xf>
    <xf numFmtId="0" fontId="16" fillId="9" borderId="15" xfId="0" applyFont="1" applyFill="1" applyBorder="1" applyAlignment="1" applyProtection="1">
      <alignment horizontal="left" indent="1"/>
      <protection locked="0"/>
    </xf>
    <xf numFmtId="0" fontId="16" fillId="9" borderId="16" xfId="0" applyFont="1" applyFill="1" applyBorder="1" applyAlignment="1" applyProtection="1">
      <alignment horizontal="left" indent="1"/>
      <protection locked="0"/>
    </xf>
    <xf numFmtId="0" fontId="16" fillId="9" borderId="17" xfId="0" applyFont="1" applyFill="1" applyBorder="1" applyAlignment="1" applyProtection="1">
      <alignment horizontal="left" indent="1"/>
      <protection locked="0"/>
    </xf>
    <xf numFmtId="0" fontId="19" fillId="11" borderId="0" xfId="0" applyFont="1" applyFill="1" applyAlignment="1">
      <alignment horizontal="center" vertical="center" wrapText="1"/>
    </xf>
    <xf numFmtId="0" fontId="19" fillId="11" borderId="0" xfId="0" applyFont="1" applyFill="1" applyAlignment="1">
      <alignment horizontal="center" vertical="center"/>
    </xf>
    <xf numFmtId="0" fontId="21" fillId="8" borderId="0" xfId="0" applyFont="1" applyFill="1" applyAlignment="1">
      <alignment horizontal="right" vertical="center"/>
    </xf>
    <xf numFmtId="14" fontId="22" fillId="8" borderId="0" xfId="0" applyNumberFormat="1" applyFont="1" applyFill="1" applyAlignment="1" applyProtection="1">
      <alignment horizontal="left" vertical="center" indent="1"/>
      <protection locked="0"/>
    </xf>
    <xf numFmtId="0" fontId="23" fillId="11" borderId="12" xfId="0" applyFont="1" applyFill="1" applyBorder="1" applyAlignment="1">
      <alignment horizontal="center" vertical="center"/>
    </xf>
    <xf numFmtId="0" fontId="23" fillId="11" borderId="13" xfId="0" applyFont="1" applyFill="1" applyBorder="1" applyAlignment="1">
      <alignment horizontal="center" vertical="center"/>
    </xf>
    <xf numFmtId="0" fontId="23" fillId="11" borderId="14" xfId="0" applyFont="1" applyFill="1" applyBorder="1" applyAlignment="1">
      <alignment horizontal="center" vertical="center"/>
    </xf>
    <xf numFmtId="0" fontId="1" fillId="0" borderId="0" xfId="7" applyFill="1" applyAlignment="1" applyProtection="1">
      <alignment horizontal="left" vertical="center" indent="1"/>
    </xf>
    <xf numFmtId="0" fontId="3" fillId="0" borderId="1" xfId="2" applyFill="1" applyAlignment="1" applyProtection="1">
      <alignment horizontal="left" vertical="center"/>
    </xf>
  </cellXfs>
  <cellStyles count="18">
    <cellStyle name="20 % - Akzent3" xfId="7" builtinId="38"/>
    <cellStyle name="40 % - Akzent2" xfId="6" builtinId="35"/>
    <cellStyle name="40 % - Akzent4" xfId="9" builtinId="43"/>
    <cellStyle name="40 % - Akzent5" xfId="10" builtinId="47"/>
    <cellStyle name="40 % - Akzent6" xfId="11" builtinId="51"/>
    <cellStyle name="60 % - Akzent3" xfId="8" builtinId="40"/>
    <cellStyle name="Aktivität" xfId="14" xr:uid="{B4BBCC79-2AC8-460A-B805-E3C8B3884238}"/>
    <cellStyle name="Bezeichnung" xfId="16" xr:uid="{DDAB179A-F8B8-4DD5-8CF9-CE7312DD38AA}"/>
    <cellStyle name="Ergebnis" xfId="5" builtinId="25"/>
    <cellStyle name="Mitarbeiter" xfId="17" xr:uid="{7B8BF991-931C-4507-8B94-A3C749E64D61}"/>
    <cellStyle name="Projektüberschriften" xfId="12" xr:uid="{52DE5F26-4088-42D3-B7BD-31945BE9A843}"/>
    <cellStyle name="Prozent abgeschlossen" xfId="15" xr:uid="{3FC342AC-280C-44B3-AB58-1F5DC489EA93}"/>
    <cellStyle name="Standard" xfId="0" builtinId="0"/>
    <cellStyle name="Überschrift" xfId="1" builtinId="15"/>
    <cellStyle name="Überschrift 2" xfId="2" builtinId="17"/>
    <cellStyle name="Überschrift 3" xfId="3" builtinId="18"/>
    <cellStyle name="Überschrift 4" xfId="4" builtinId="19"/>
    <cellStyle name="Überschriften für Zeiträume" xfId="13" xr:uid="{4334B838-3835-45BA-822E-A6EB13719444}"/>
  </cellStyles>
  <dxfs count="227">
    <dxf>
      <font>
        <b val="0"/>
        <i val="0"/>
        <color theme="3"/>
      </font>
      <border>
        <vertical/>
        <horizontal/>
      </border>
    </dxf>
    <dxf>
      <font>
        <color theme="0"/>
      </font>
      <border>
        <vertical/>
        <horizontal/>
      </border>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4" tint="0.39994506668294322"/>
        </patternFill>
      </fill>
    </dxf>
    <dxf>
      <font>
        <color theme="1"/>
      </font>
      <fill>
        <patternFill>
          <bgColor theme="5" tint="0.59996337778862885"/>
        </patternFill>
      </fill>
    </dxf>
    <dxf>
      <font>
        <color theme="1"/>
      </font>
      <fill>
        <patternFill>
          <bgColor theme="6" tint="0.39994506668294322"/>
        </patternFill>
      </fill>
    </dxf>
    <dxf>
      <font>
        <color theme="1"/>
      </font>
      <fill>
        <patternFill>
          <bgColor theme="7" tint="0.59996337778862885"/>
        </patternFill>
      </fill>
    </dxf>
    <dxf>
      <font>
        <color theme="1"/>
      </font>
      <fill>
        <patternFill>
          <bgColor theme="8" tint="0.59996337778862885"/>
        </patternFill>
      </fill>
    </dxf>
    <dxf>
      <font>
        <b/>
        <i val="0"/>
        <color rgb="FF3F752B"/>
      </font>
    </dxf>
    <dxf>
      <font>
        <b/>
        <i val="0"/>
        <color rgb="FFFF0000"/>
      </font>
    </dxf>
    <dxf>
      <fill>
        <patternFill>
          <bgColor rgb="FFE5F3E9"/>
        </patternFill>
      </fill>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ill>
        <patternFill>
          <bgColor rgb="FFE5F3E9"/>
        </patternFill>
      </fill>
    </dxf>
    <dxf>
      <font>
        <b/>
        <i val="0"/>
        <color rgb="FFFF0000"/>
      </font>
    </dxf>
    <dxf>
      <font>
        <b/>
        <i val="0"/>
        <color rgb="FF3F752B"/>
      </font>
    </dxf>
    <dxf>
      <font>
        <b/>
        <i val="0"/>
        <color rgb="FFFF0000"/>
      </font>
    </dxf>
    <dxf>
      <font>
        <b/>
        <i val="0"/>
        <color rgb="FF3F752B"/>
      </font>
    </dxf>
    <dxf>
      <font>
        <b/>
        <i val="0"/>
        <color rgb="FFFF0000"/>
      </font>
    </dxf>
    <dxf>
      <font>
        <b/>
        <i val="0"/>
        <color rgb="FF3F752B"/>
      </font>
    </dxf>
    <dxf>
      <font>
        <b/>
        <i val="0"/>
        <color rgb="FF3F752B"/>
      </font>
    </dxf>
    <dxf>
      <font>
        <b/>
        <i val="0"/>
        <color rgb="FFFF0000"/>
      </font>
    </dxf>
    <dxf>
      <fill>
        <patternFill>
          <bgColor rgb="FFE5F3E9"/>
        </patternFill>
      </fill>
    </dxf>
    <dxf>
      <font>
        <b/>
        <i val="0"/>
        <color rgb="FFFF0000"/>
      </font>
    </dxf>
    <dxf>
      <font>
        <b/>
        <i val="0"/>
        <color rgb="FF3F752B"/>
      </font>
    </dxf>
    <dxf>
      <font>
        <b/>
        <i val="0"/>
        <color rgb="FFFF0000"/>
      </font>
    </dxf>
    <dxf>
      <font>
        <b/>
        <i val="0"/>
        <color rgb="FF3F752B"/>
      </font>
    </dxf>
    <dxf>
      <font>
        <b/>
        <i val="0"/>
        <color rgb="FF3F752B"/>
      </font>
    </dxf>
    <dxf>
      <font>
        <b/>
        <i val="0"/>
        <color rgb="FFFF0000"/>
      </font>
    </dxf>
    <dxf>
      <fill>
        <patternFill>
          <bgColor rgb="FFE5F3E9"/>
        </patternFill>
      </fill>
    </dxf>
    <dxf>
      <font>
        <b/>
        <i val="0"/>
        <color rgb="FF3F752B"/>
      </font>
    </dxf>
    <dxf>
      <font>
        <b/>
        <i val="0"/>
        <color rgb="FFFF0000"/>
      </font>
    </dxf>
    <dxf>
      <font>
        <b/>
        <i val="0"/>
        <color rgb="FF3F752B"/>
      </font>
    </dxf>
    <dxf>
      <font>
        <b/>
        <i val="0"/>
        <color rgb="FFFF0000"/>
      </font>
    </dxf>
    <dxf>
      <font>
        <b/>
        <i val="0"/>
        <color rgb="FFFF0000"/>
      </font>
    </dxf>
    <dxf>
      <font>
        <b/>
        <i val="0"/>
        <color rgb="FF3F752B"/>
      </font>
    </dxf>
    <dxf>
      <font>
        <b/>
        <i val="0"/>
        <color rgb="FFFF0000"/>
      </font>
    </dxf>
    <dxf>
      <font>
        <b/>
        <i val="0"/>
        <color rgb="FF3F752B"/>
      </font>
    </dxf>
    <dxf>
      <fill>
        <patternFill>
          <bgColor rgb="FFE5F3E9"/>
        </patternFill>
      </fill>
    </dxf>
    <dxf>
      <font>
        <b/>
        <i val="0"/>
        <color rgb="FF3F752B"/>
      </font>
    </dxf>
    <dxf>
      <font>
        <b/>
        <i val="0"/>
        <color rgb="FFFF0000"/>
      </font>
    </dxf>
    <dxf>
      <font>
        <b/>
        <i val="0"/>
        <color rgb="FF3F752B"/>
      </font>
    </dxf>
    <dxf>
      <font>
        <b/>
        <i val="0"/>
        <color rgb="FFFF0000"/>
      </font>
    </dxf>
    <dxf>
      <font>
        <b/>
        <i val="0"/>
        <color rgb="FF3F752B"/>
      </font>
    </dxf>
    <dxf>
      <font>
        <b/>
        <i val="0"/>
        <color rgb="FFFF0000"/>
      </font>
    </dxf>
    <dxf>
      <font>
        <b/>
        <i val="0"/>
        <color rgb="FFFF0000"/>
      </font>
    </dxf>
    <dxf>
      <font>
        <b/>
        <i val="0"/>
        <color rgb="FF3F752B"/>
      </font>
    </dxf>
    <dxf>
      <fill>
        <patternFill>
          <bgColor rgb="FFE5F3E9"/>
        </patternFill>
      </fill>
    </dxf>
    <dxf>
      <font>
        <b/>
        <i val="0"/>
        <color rgb="FFFF0000"/>
      </font>
    </dxf>
    <dxf>
      <font>
        <b/>
        <i val="0"/>
        <color rgb="FF3F752B"/>
      </font>
    </dxf>
    <dxf>
      <font>
        <b/>
        <i val="0"/>
        <color rgb="FF3F752B"/>
      </font>
    </dxf>
    <dxf>
      <font>
        <b/>
        <i val="0"/>
        <color rgb="FFFF0000"/>
      </font>
    </dxf>
    <dxf>
      <font>
        <b/>
        <i val="0"/>
        <color rgb="FFFF0000"/>
      </font>
    </dxf>
    <dxf>
      <font>
        <b/>
        <i val="0"/>
        <color rgb="FF3F752B"/>
      </font>
    </dxf>
    <dxf>
      <fill>
        <patternFill>
          <bgColor rgb="FFE5F3E9"/>
        </patternFill>
      </fill>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numFmt numFmtId="164" formatCode="0;0;"/>
      <alignment horizontal="center" vertical="center" textRotation="0" wrapText="0" indent="0" justifyLastLine="0" shrinkToFit="0" readingOrder="0"/>
    </dxf>
    <dxf>
      <font>
        <b val="0"/>
        <i val="0"/>
        <strike val="0"/>
        <outline val="0"/>
        <shadow val="0"/>
        <u val="none"/>
        <vertAlign val="baseline"/>
        <sz val="11"/>
        <color theme="0"/>
        <name val="Aptos Narrow"/>
        <family val="2"/>
        <scheme val="minor"/>
      </font>
      <protection locked="1" hidden="0"/>
    </dxf>
    <dxf>
      <alignment horizontal="left" vertical="center" textRotation="0" wrapText="0" indent="1" justifyLastLine="0" shrinkToFit="0" readingOrder="0"/>
    </dxf>
    <dxf>
      <fill>
        <patternFill patternType="none">
          <fgColor indexed="64"/>
          <bgColor indexed="65"/>
        </patternFill>
      </fill>
      <protection locked="1" hidden="0"/>
    </dxf>
    <dxf>
      <protection locked="1" hidden="0"/>
    </dxf>
    <dxf>
      <protection locked="1" hidden="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numFmt numFmtId="164" formatCode="0;0;"/>
      <alignment horizontal="center" vertical="center" textRotation="0" wrapText="0" indent="0" justifyLastLine="0" shrinkToFit="0" readingOrder="0"/>
    </dxf>
    <dxf>
      <protection locked="1" hidden="0"/>
    </dxf>
    <dxf>
      <alignment horizontal="left" vertical="center" textRotation="0" wrapText="0" indent="1" justifyLastLine="0" shrinkToFit="0" readingOrder="0"/>
    </dxf>
    <dxf>
      <fill>
        <patternFill patternType="none">
          <fgColor indexed="64"/>
          <bgColor indexed="65"/>
        </patternFill>
      </fill>
    </dxf>
    <dxf>
      <protection locked="1" hidden="0"/>
    </dxf>
    <dxf>
      <protection locked="1" hidden="0"/>
    </dxf>
    <dxf>
      <alignment horizontal="center" vertical="center" textRotation="0" wrapText="0" indent="0" justifyLastLine="0" shrinkToFit="0" readingOrder="0"/>
    </dxf>
    <dxf>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color auto="1"/>
      </font>
      <fill>
        <patternFill>
          <fgColor theme="5" tint="0.39994506668294322"/>
          <bgColor theme="5" tint="0.39991454817346722"/>
        </patternFill>
      </fill>
      <border diagonalUp="0" diagonalDown="0">
        <left style="thin">
          <color theme="0"/>
        </left>
        <right style="thin">
          <color theme="0"/>
        </right>
        <top style="thin">
          <color theme="5" tint="0.59996337778862885"/>
        </top>
        <bottom style="thick">
          <color theme="5"/>
        </bottom>
        <vertical style="thick">
          <color theme="0"/>
        </vertical>
        <horizontal style="thin">
          <color theme="5" tint="0.59996337778862885"/>
        </horizontal>
      </border>
    </dxf>
    <dxf>
      <font>
        <color theme="0"/>
      </font>
      <fill>
        <patternFill>
          <fgColor theme="5" tint="-0.24994659260841701"/>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auto="1"/>
      </font>
      <border diagonalUp="0" diagonalDown="0">
        <left style="thin">
          <color theme="0"/>
        </left>
        <right/>
        <top style="thin">
          <color theme="0"/>
        </top>
        <bottom style="thin">
          <color theme="0"/>
        </bottom>
        <vertical style="thick">
          <color theme="0"/>
        </vertical>
        <horizontal style="thick">
          <color theme="0"/>
        </horizontal>
      </border>
    </dxf>
    <dxf>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theme="1"/>
      </font>
      <fill>
        <patternFill patternType="solid">
          <fgColor theme="5" tint="0.39994506668294322"/>
          <bgColor theme="5" tint="0.39991454817346722"/>
        </patternFill>
      </fill>
      <border diagonalUp="0" diagonalDown="0">
        <left/>
        <right/>
        <top style="thin">
          <color theme="5" tint="0.59996337778862885"/>
        </top>
        <bottom style="thick">
          <color theme="5"/>
        </bottom>
        <vertical style="thick">
          <color theme="0"/>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ont>
        <color auto="1"/>
      </font>
      <fill>
        <patternFill patternType="none">
          <bgColor auto="1"/>
        </patternFill>
      </fill>
      <border diagonalUp="0" diagonalDown="0">
        <left/>
        <right/>
        <top style="thin">
          <color theme="5" tint="0.59996337778862885"/>
        </top>
        <bottom style="thin">
          <color theme="5" tint="0.59996337778862885"/>
        </bottom>
        <vertical/>
        <horizontal style="thin">
          <color theme="5" tint="0.59996337778862885"/>
        </horizontal>
      </border>
    </dxf>
    <dxf>
      <fill>
        <patternFill>
          <bgColor theme="5" tint="0.79998168889431442"/>
        </patternFill>
      </fill>
      <border>
        <top style="thick">
          <color theme="0"/>
        </top>
        <bottom style="thick">
          <color theme="0"/>
        </bottom>
        <horizontal style="thick">
          <color theme="0"/>
        </horizontal>
      </border>
    </dxf>
    <dxf>
      <fill>
        <patternFill patternType="none">
          <fgColor auto="1"/>
          <bgColor auto="1"/>
        </patternFill>
      </fill>
      <border>
        <top style="thick">
          <color theme="0"/>
        </top>
        <bottom style="thick">
          <color theme="0"/>
        </bottom>
        <horizontal style="thick">
          <color theme="0"/>
        </horizontal>
      </border>
    </dxf>
    <dxf>
      <font>
        <color auto="1"/>
      </font>
      <fill>
        <patternFill>
          <fgColor theme="5" tint="0.39994506668294322"/>
          <bgColor theme="5" tint="0.39991454817346722"/>
        </patternFill>
      </fill>
      <border diagonalUp="0" diagonalDown="0">
        <left style="thin">
          <color theme="0"/>
        </left>
        <right style="thin">
          <color theme="0"/>
        </right>
        <top style="thin">
          <color theme="5" tint="0.59996337778862885"/>
        </top>
        <bottom style="thick">
          <color theme="5"/>
        </bottom>
        <vertical style="thick">
          <color theme="0"/>
        </vertical>
        <horizontal style="thin">
          <color theme="5" tint="0.59996337778862885"/>
        </horizontal>
      </border>
    </dxf>
    <dxf>
      <font>
        <color theme="0"/>
      </font>
      <fill>
        <patternFill>
          <fgColor theme="5" tint="-0.24994659260841701"/>
          <bgColor theme="5" tint="-0.24994659260841701"/>
        </patternFill>
      </fill>
      <border>
        <top style="thin">
          <color theme="5" tint="0.59996337778862885"/>
        </top>
        <bottom style="thin">
          <color theme="5" tint="0.59996337778862885"/>
        </bottom>
        <horizontal style="thin">
          <color theme="5" tint="0.59996337778862885"/>
        </horizontal>
      </border>
    </dxf>
    <dxf>
      <font>
        <b/>
        <i val="0"/>
        <color auto="1"/>
      </font>
      <border diagonalUp="0" diagonalDown="0">
        <left style="thin">
          <color theme="0"/>
        </left>
        <right/>
        <top style="thin">
          <color theme="0"/>
        </top>
        <bottom style="thin">
          <color theme="0"/>
        </bottom>
        <vertical style="thick">
          <color theme="0"/>
        </vertical>
        <horizontal style="thick">
          <color theme="0"/>
        </horizontal>
      </border>
    </dxf>
  </dxfs>
  <tableStyles count="2" defaultTableStyle="TableStyleMedium2" defaultPivotStyle="PivotStyleLight16">
    <tableStyle name="Abwesenheitstabelle der Mitarbeiter" pivot="0" count="9" xr9:uid="{564D8A6C-044C-43CB-8011-41C19BF07E72}">
      <tableStyleElement type="wholeTable" dxfId="226"/>
      <tableStyleElement type="headerRow" dxfId="225"/>
      <tableStyleElement type="totalRow" dxfId="224"/>
      <tableStyleElement type="firstRowStripe" dxfId="223"/>
      <tableStyleElement type="secondRowStripe" dxfId="222"/>
      <tableStyleElement type="firstHeaderCell" dxfId="221"/>
      <tableStyleElement type="lastHeaderCell" dxfId="220"/>
      <tableStyleElement type="firstTotalCell" dxfId="219"/>
      <tableStyleElement type="lastTotalCell" dxfId="218"/>
    </tableStyle>
    <tableStyle name="Abwesenheitstabelle der Mitarbeiter 2" pivot="0" count="9" xr9:uid="{091A75CD-0BA2-4AA2-8E63-0876D1EE2B3A}">
      <tableStyleElement type="wholeTable" dxfId="217"/>
      <tableStyleElement type="headerRow" dxfId="216"/>
      <tableStyleElement type="totalRow" dxfId="215"/>
      <tableStyleElement type="firstRowStripe" dxfId="214"/>
      <tableStyleElement type="secondRowStripe" dxfId="213"/>
      <tableStyleElement type="firstHeaderCell" dxfId="212"/>
      <tableStyleElement type="lastHeaderCell" dxfId="211"/>
      <tableStyleElement type="firstTotalCell" dxfId="210"/>
      <tableStyleElement type="lastTotalCell" dxfId="20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33</xdr:col>
          <xdr:colOff>7620</xdr:colOff>
          <xdr:row>65</xdr:row>
          <xdr:rowOff>91440</xdr:rowOff>
        </xdr:to>
        <xdr:pic>
          <xdr:nvPicPr>
            <xdr:cNvPr id="2" name="Grafik 1">
              <a:extLst>
                <a:ext uri="{FF2B5EF4-FFF2-40B4-BE49-F238E27FC236}">
                  <a16:creationId xmlns:a16="http://schemas.microsoft.com/office/drawing/2014/main" id="{6E6C7E61-C317-AB8F-C50D-3E322BF17CBF}"/>
                </a:ext>
              </a:extLst>
            </xdr:cNvPr>
            <xdr:cNvPicPr>
              <a:picLocks noChangeAspect="1" noChangeArrowheads="1"/>
              <a:extLst>
                <a:ext uri="{84589F7E-364E-4C9E-8A38-B11213B215E9}">
                  <a14:cameraTool cellRange="x" spid="_x0000_s2052"/>
                </a:ext>
              </a:extLst>
            </xdr:cNvPicPr>
          </xdr:nvPicPr>
          <xdr:blipFill>
            <a:blip xmlns:r="http://schemas.openxmlformats.org/officeDocument/2006/relationships" r:embed="rId1"/>
            <a:srcRect/>
            <a:stretch>
              <a:fillRect/>
            </a:stretch>
          </xdr:blipFill>
          <xdr:spPr bwMode="auto">
            <a:xfrm>
              <a:off x="0" y="13540740"/>
              <a:ext cx="26159460" cy="521208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2</xdr:row>
      <xdr:rowOff>0</xdr:rowOff>
    </xdr:from>
    <xdr:to>
      <xdr:col>16</xdr:col>
      <xdr:colOff>419100</xdr:colOff>
      <xdr:row>51</xdr:row>
      <xdr:rowOff>116205</xdr:rowOff>
    </xdr:to>
    <xdr:sp macro="" textlink="">
      <xdr:nvSpPr>
        <xdr:cNvPr id="2" name="RctContainer" descr="Layoutcontainer-Form">
          <a:extLst>
            <a:ext uri="{FF2B5EF4-FFF2-40B4-BE49-F238E27FC236}">
              <a16:creationId xmlns:a16="http://schemas.microsoft.com/office/drawing/2014/main" id="{A23013D7-CD7F-40F6-9300-5F210BE96EBC}"/>
            </a:ext>
          </a:extLst>
        </xdr:cNvPr>
        <xdr:cNvSpPr>
          <a:spLocks/>
        </xdr:cNvSpPr>
      </xdr:nvSpPr>
      <xdr:spPr>
        <a:xfrm>
          <a:off x="419100" y="228600"/>
          <a:ext cx="11430000" cy="9450705"/>
        </a:xfrm>
        <a:prstGeom prst="round2SameRect">
          <a:avLst>
            <a:gd name="adj1" fmla="val 1354"/>
            <a:gd name="adj2" fmla="val 0"/>
          </a:avLst>
        </a:prstGeom>
        <a:ln w="76200">
          <a:solidFill>
            <a:schemeClr val="bg1">
              <a:lumMod val="95000"/>
            </a:schemeClr>
          </a:solidFill>
        </a:ln>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001" sz="1100"/>
        </a:p>
      </xdr:txBody>
    </xdr:sp>
    <xdr:clientData/>
  </xdr:twoCellAnchor>
  <xdr:twoCellAnchor>
    <xdr:from>
      <xdr:col>3</xdr:col>
      <xdr:colOff>120781</xdr:colOff>
      <xdr:row>34</xdr:row>
      <xdr:rowOff>187750</xdr:rowOff>
    </xdr:from>
    <xdr:to>
      <xdr:col>39</xdr:col>
      <xdr:colOff>257175</xdr:colOff>
      <xdr:row>35</xdr:row>
      <xdr:rowOff>114300</xdr:rowOff>
    </xdr:to>
    <xdr:grpSp>
      <xdr:nvGrpSpPr>
        <xdr:cNvPr id="3" name="Spirale" descr="Spiralform">
          <a:extLst>
            <a:ext uri="{FF2B5EF4-FFF2-40B4-BE49-F238E27FC236}">
              <a16:creationId xmlns:a16="http://schemas.microsoft.com/office/drawing/2014/main" id="{3CE522C2-8553-405B-AC7A-8CC3EBF96F06}"/>
            </a:ext>
          </a:extLst>
        </xdr:cNvPr>
        <xdr:cNvGrpSpPr/>
      </xdr:nvGrpSpPr>
      <xdr:grpSpPr>
        <a:xfrm>
          <a:off x="2498221" y="8143030"/>
          <a:ext cx="28665674" cy="162770"/>
          <a:chOff x="1120906" y="8550700"/>
          <a:chExt cx="10423394" cy="262675"/>
        </a:xfrm>
      </xdr:grpSpPr>
      <xdr:pic>
        <xdr:nvPicPr>
          <xdr:cNvPr id="4" name="Bild 15" descr="Spiralbindung Grafik für Tabellenüberschrift">
            <a:extLst>
              <a:ext uri="{FF2B5EF4-FFF2-40B4-BE49-F238E27FC236}">
                <a16:creationId xmlns:a16="http://schemas.microsoft.com/office/drawing/2014/main" id="{3D4FF565-4D15-70DD-024E-1299FABA3B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906" y="8550700"/>
            <a:ext cx="3100456" cy="253150"/>
          </a:xfrm>
          <a:prstGeom prst="rect">
            <a:avLst/>
          </a:prstGeom>
        </xdr:spPr>
      </xdr:pic>
      <xdr:pic>
        <xdr:nvPicPr>
          <xdr:cNvPr id="5" name="Bild 16" descr="Spiralbindung Grafik für Tabellenüberschrift">
            <a:extLst>
              <a:ext uri="{FF2B5EF4-FFF2-40B4-BE49-F238E27FC236}">
                <a16:creationId xmlns:a16="http://schemas.microsoft.com/office/drawing/2014/main" id="{47995E6B-89FE-66EC-8130-738232EF8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0356" y="8550700"/>
            <a:ext cx="3100456" cy="253150"/>
          </a:xfrm>
          <a:prstGeom prst="rect">
            <a:avLst/>
          </a:prstGeom>
        </xdr:spPr>
      </xdr:pic>
      <xdr:pic>
        <xdr:nvPicPr>
          <xdr:cNvPr id="6" name="Bild 18" descr="Spiralbindung Grafik für Tabellenüberschrift">
            <a:extLst>
              <a:ext uri="{FF2B5EF4-FFF2-40B4-BE49-F238E27FC236}">
                <a16:creationId xmlns:a16="http://schemas.microsoft.com/office/drawing/2014/main" id="{E47C60D3-2782-FFA0-3A33-51725FBB7F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59806" y="8560225"/>
            <a:ext cx="3100456" cy="253150"/>
          </a:xfrm>
          <a:prstGeom prst="rect">
            <a:avLst/>
          </a:prstGeom>
        </xdr:spPr>
      </xdr:pic>
      <xdr:pic>
        <xdr:nvPicPr>
          <xdr:cNvPr id="7" name="Bild 19" descr="Spiralbindung Grafik für Tabellenüberschrift">
            <a:extLst>
              <a:ext uri="{FF2B5EF4-FFF2-40B4-BE49-F238E27FC236}">
                <a16:creationId xmlns:a16="http://schemas.microsoft.com/office/drawing/2014/main" id="{8039D940-FC27-76DB-8EAF-0D140D4A87F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779256" y="8560225"/>
            <a:ext cx="765044" cy="240875"/>
          </a:xfrm>
          <a:prstGeom prst="rect">
            <a:avLst/>
          </a:prstGeom>
        </xdr:spPr>
      </xdr:pic>
    </xdr:grpSp>
    <xdr:clientData/>
  </xdr:twoCellAnchor>
  <xdr:twoCellAnchor editAs="oneCell">
    <xdr:from>
      <xdr:col>1</xdr:col>
      <xdr:colOff>142875</xdr:colOff>
      <xdr:row>3</xdr:row>
      <xdr:rowOff>4235</xdr:rowOff>
    </xdr:from>
    <xdr:to>
      <xdr:col>3</xdr:col>
      <xdr:colOff>373762</xdr:colOff>
      <xdr:row>5</xdr:row>
      <xdr:rowOff>76201</xdr:rowOff>
    </xdr:to>
    <xdr:sp macro="" textlink="">
      <xdr:nvSpPr>
        <xdr:cNvPr id="8" name="Menüband: nach oben gekippt 36" descr="Abschnittsüberschrift (Shape-Objekt)">
          <a:extLst>
            <a:ext uri="{FF2B5EF4-FFF2-40B4-BE49-F238E27FC236}">
              <a16:creationId xmlns:a16="http://schemas.microsoft.com/office/drawing/2014/main" id="{83715A57-D02A-4FB9-9CA7-BECAAC67EDD2}"/>
            </a:ext>
            <a:ext uri="{147F2762-F138-4A5C-976F-8EAC2B608ADB}">
              <a16:predDERef xmlns:a16="http://schemas.microsoft.com/office/drawing/2014/main" pred="{8CE34F4C-40D5-4D87-96AB-95B451001771}"/>
            </a:ext>
          </a:extLst>
        </xdr:cNvPr>
        <xdr:cNvSpPr/>
      </xdr:nvSpPr>
      <xdr:spPr>
        <a:xfrm>
          <a:off x="142875" y="547160"/>
          <a:ext cx="1754887" cy="452966"/>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ln>
          <a:noFill/>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marL="0" indent="0" algn="ctr" rtl="0"/>
          <a:endParaRPr lang="en-001" sz="2000">
            <a:solidFill>
              <a:schemeClr val="lt1"/>
            </a:solidFill>
            <a:latin typeface="+mn-lt"/>
            <a:ea typeface="+mn-ea"/>
            <a:cs typeface="+mn-cs"/>
          </a:endParaRPr>
        </a:p>
      </xdr:txBody>
    </xdr:sp>
    <xdr:clientData/>
  </xdr:twoCellAnchor>
  <xdr:twoCellAnchor editAs="oneCell">
    <xdr:from>
      <xdr:col>36</xdr:col>
      <xdr:colOff>0</xdr:colOff>
      <xdr:row>2</xdr:row>
      <xdr:rowOff>310557</xdr:rowOff>
    </xdr:from>
    <xdr:to>
      <xdr:col>38</xdr:col>
      <xdr:colOff>240412</xdr:colOff>
      <xdr:row>5</xdr:row>
      <xdr:rowOff>74337</xdr:rowOff>
    </xdr:to>
    <xdr:sp macro="" textlink="">
      <xdr:nvSpPr>
        <xdr:cNvPr id="9" name="Menüband: nach oben gekippt 36" descr="Abschnittsüberschrift (Shape-Objekt)">
          <a:extLst>
            <a:ext uri="{FF2B5EF4-FFF2-40B4-BE49-F238E27FC236}">
              <a16:creationId xmlns:a16="http://schemas.microsoft.com/office/drawing/2014/main" id="{27AF102B-4FCB-4FD0-92D3-CEE0D4E8301B}"/>
            </a:ext>
            <a:ext uri="{147F2762-F138-4A5C-976F-8EAC2B608ADB}">
              <a16:predDERef xmlns:a16="http://schemas.microsoft.com/office/drawing/2014/main" pred="{09871B1A-65BA-4D4E-9A73-7F5B1358F639}"/>
            </a:ext>
          </a:extLst>
        </xdr:cNvPr>
        <xdr:cNvSpPr/>
      </xdr:nvSpPr>
      <xdr:spPr>
        <a:xfrm rot="10800000">
          <a:off x="10429875" y="539157"/>
          <a:ext cx="1764412" cy="459105"/>
        </a:xfrm>
        <a:custGeom>
          <a:avLst/>
          <a:gdLst>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5680710 w 6492240"/>
            <a:gd name="connsiteY11" fmla="*/ 29527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5680710 w 6492240"/>
            <a:gd name="connsiteY14" fmla="*/ 295275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0810 w 6492240"/>
            <a:gd name="connsiteY14" fmla="*/ 228600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90335 w 6492240"/>
            <a:gd name="connsiteY11" fmla="*/ 266700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66700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15462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385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90335 w 6500517"/>
            <a:gd name="connsiteY11" fmla="*/ 236637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500517"/>
            <a:gd name="connsiteY0" fmla="*/ 590550 h 590550"/>
            <a:gd name="connsiteX1" fmla="*/ 2231708 w 6500517"/>
            <a:gd name="connsiteY1" fmla="*/ 590550 h 590550"/>
            <a:gd name="connsiteX2" fmla="*/ 2434591 w 6500517"/>
            <a:gd name="connsiteY2" fmla="*/ 590550 h 590550"/>
            <a:gd name="connsiteX3" fmla="*/ 2231708 w 6500517"/>
            <a:gd name="connsiteY3" fmla="*/ 590550 h 590550"/>
            <a:gd name="connsiteX4" fmla="*/ 1825943 w 6500517"/>
            <a:gd name="connsiteY4" fmla="*/ 590550 h 590550"/>
            <a:gd name="connsiteX5" fmla="*/ 1825943 w 6500517"/>
            <a:gd name="connsiteY5" fmla="*/ 590550 h 590550"/>
            <a:gd name="connsiteX6" fmla="*/ 1825943 w 6500517"/>
            <a:gd name="connsiteY6" fmla="*/ 590550 h 590550"/>
            <a:gd name="connsiteX7" fmla="*/ 4666298 w 6500517"/>
            <a:gd name="connsiteY7" fmla="*/ 590550 h 590550"/>
            <a:gd name="connsiteX8" fmla="*/ 4869181 w 6500517"/>
            <a:gd name="connsiteY8" fmla="*/ 590550 h 590550"/>
            <a:gd name="connsiteX9" fmla="*/ 4666298 w 6500517"/>
            <a:gd name="connsiteY9" fmla="*/ 590550 h 590550"/>
            <a:gd name="connsiteX10" fmla="*/ 4260533 w 6500517"/>
            <a:gd name="connsiteY10" fmla="*/ 590550 h 590550"/>
            <a:gd name="connsiteX11" fmla="*/ 4260533 w 6500517"/>
            <a:gd name="connsiteY11" fmla="*/ 590550 h 590550"/>
            <a:gd name="connsiteX12" fmla="*/ 4260533 w 6500517"/>
            <a:gd name="connsiteY12" fmla="*/ 590550 h 590550"/>
            <a:gd name="connsiteX13" fmla="*/ 6492240 w 6500517"/>
            <a:gd name="connsiteY13" fmla="*/ 590550 h 590550"/>
            <a:gd name="connsiteX14" fmla="*/ 6500517 w 6500517"/>
            <a:gd name="connsiteY14" fmla="*/ 239106 h 590550"/>
            <a:gd name="connsiteX15" fmla="*/ 6492240 w 6500517"/>
            <a:gd name="connsiteY15" fmla="*/ 0 h 590550"/>
            <a:gd name="connsiteX16" fmla="*/ 4869180 w 6500517"/>
            <a:gd name="connsiteY16" fmla="*/ 0 h 590550"/>
            <a:gd name="connsiteX17" fmla="*/ 4869180 w 6500517"/>
            <a:gd name="connsiteY17" fmla="*/ 0 h 590550"/>
            <a:gd name="connsiteX18" fmla="*/ 4666297 w 6500517"/>
            <a:gd name="connsiteY18" fmla="*/ 0 h 590550"/>
            <a:gd name="connsiteX19" fmla="*/ 1825943 w 6500517"/>
            <a:gd name="connsiteY19" fmla="*/ 0 h 590550"/>
            <a:gd name="connsiteX20" fmla="*/ 1825943 w 6500517"/>
            <a:gd name="connsiteY20" fmla="*/ 0 h 590550"/>
            <a:gd name="connsiteX21" fmla="*/ 1623060 w 6500517"/>
            <a:gd name="connsiteY21" fmla="*/ 0 h 590550"/>
            <a:gd name="connsiteX22" fmla="*/ 0 w 6500517"/>
            <a:gd name="connsiteY22" fmla="*/ 0 h 590550"/>
            <a:gd name="connsiteX23" fmla="*/ 811530 w 6500517"/>
            <a:gd name="connsiteY23" fmla="*/ 295275 h 590550"/>
            <a:gd name="connsiteX24" fmla="*/ 0 w 6500517"/>
            <a:gd name="connsiteY24" fmla="*/ 590550 h 590550"/>
            <a:gd name="connsiteX0" fmla="*/ 2434590 w 6500517"/>
            <a:gd name="connsiteY0" fmla="*/ 590550 h 590550"/>
            <a:gd name="connsiteX1" fmla="*/ 2231707 w 6500517"/>
            <a:gd name="connsiteY1" fmla="*/ 590550 h 590550"/>
            <a:gd name="connsiteX2" fmla="*/ 1825943 w 6500517"/>
            <a:gd name="connsiteY2" fmla="*/ 590550 h 590550"/>
            <a:gd name="connsiteX3" fmla="*/ 1825943 w 6500517"/>
            <a:gd name="connsiteY3" fmla="*/ 590550 h 590550"/>
            <a:gd name="connsiteX4" fmla="*/ 1825943 w 6500517"/>
            <a:gd name="connsiteY4" fmla="*/ 590550 h 590550"/>
            <a:gd name="connsiteX5" fmla="*/ 2434590 w 6500517"/>
            <a:gd name="connsiteY5" fmla="*/ 590550 h 590550"/>
            <a:gd name="connsiteX6" fmla="*/ 4057650 w 6500517"/>
            <a:gd name="connsiteY6" fmla="*/ 590550 h 590550"/>
            <a:gd name="connsiteX7" fmla="*/ 4057650 w 6500517"/>
            <a:gd name="connsiteY7" fmla="*/ 590550 h 590550"/>
            <a:gd name="connsiteX8" fmla="*/ 4666298 w 6500517"/>
            <a:gd name="connsiteY8" fmla="*/ 590550 h 590550"/>
            <a:gd name="connsiteX9" fmla="*/ 4869181 w 6500517"/>
            <a:gd name="connsiteY9" fmla="*/ 590550 h 590550"/>
            <a:gd name="connsiteX10" fmla="*/ 4666298 w 6500517"/>
            <a:gd name="connsiteY10" fmla="*/ 590550 h 590550"/>
            <a:gd name="connsiteX11" fmla="*/ 4057650 w 6500517"/>
            <a:gd name="connsiteY11" fmla="*/ 590550 h 590550"/>
            <a:gd name="connsiteX0" fmla="*/ 0 w 6500517"/>
            <a:gd name="connsiteY0" fmla="*/ 590550 h 590550"/>
            <a:gd name="connsiteX1" fmla="*/ 811530 w 6500517"/>
            <a:gd name="connsiteY1" fmla="*/ 295275 h 590550"/>
            <a:gd name="connsiteX2" fmla="*/ 0 w 6500517"/>
            <a:gd name="connsiteY2" fmla="*/ 0 h 590550"/>
            <a:gd name="connsiteX3" fmla="*/ 1623060 w 6500517"/>
            <a:gd name="connsiteY3" fmla="*/ 0 h 590550"/>
            <a:gd name="connsiteX4" fmla="*/ 1623060 w 6500517"/>
            <a:gd name="connsiteY4" fmla="*/ 0 h 590550"/>
            <a:gd name="connsiteX5" fmla="*/ 1623060 w 6500517"/>
            <a:gd name="connsiteY5" fmla="*/ 0 h 590550"/>
            <a:gd name="connsiteX6" fmla="*/ 4666298 w 6500517"/>
            <a:gd name="connsiteY6" fmla="*/ 0 h 590550"/>
            <a:gd name="connsiteX7" fmla="*/ 4869181 w 6500517"/>
            <a:gd name="connsiteY7" fmla="*/ 0 h 590550"/>
            <a:gd name="connsiteX8" fmla="*/ 4869180 w 6500517"/>
            <a:gd name="connsiteY8" fmla="*/ 0 h 590550"/>
            <a:gd name="connsiteX9" fmla="*/ 4869180 w 6500517"/>
            <a:gd name="connsiteY9" fmla="*/ 0 h 590550"/>
            <a:gd name="connsiteX10" fmla="*/ 6492240 w 6500517"/>
            <a:gd name="connsiteY10" fmla="*/ 0 h 590550"/>
            <a:gd name="connsiteX11" fmla="*/ 6482198 w 6500517"/>
            <a:gd name="connsiteY11" fmla="*/ 234705 h 590550"/>
            <a:gd name="connsiteX12" fmla="*/ 6492240 w 6500517"/>
            <a:gd name="connsiteY12" fmla="*/ 590550 h 590550"/>
            <a:gd name="connsiteX13" fmla="*/ 4260533 w 6500517"/>
            <a:gd name="connsiteY13" fmla="*/ 590550 h 590550"/>
            <a:gd name="connsiteX14" fmla="*/ 4260533 w 6500517"/>
            <a:gd name="connsiteY14" fmla="*/ 590550 h 590550"/>
            <a:gd name="connsiteX15" fmla="*/ 4260533 w 6500517"/>
            <a:gd name="connsiteY15" fmla="*/ 590550 h 590550"/>
            <a:gd name="connsiteX16" fmla="*/ 4666298 w 6500517"/>
            <a:gd name="connsiteY16" fmla="*/ 590550 h 590550"/>
            <a:gd name="connsiteX17" fmla="*/ 4869181 w 6500517"/>
            <a:gd name="connsiteY17" fmla="*/ 590550 h 590550"/>
            <a:gd name="connsiteX18" fmla="*/ 4666298 w 6500517"/>
            <a:gd name="connsiteY18" fmla="*/ 590550 h 590550"/>
            <a:gd name="connsiteX19" fmla="*/ 1825943 w 6500517"/>
            <a:gd name="connsiteY19" fmla="*/ 590550 h 590550"/>
            <a:gd name="connsiteX20" fmla="*/ 1825943 w 6500517"/>
            <a:gd name="connsiteY20" fmla="*/ 590550 h 590550"/>
            <a:gd name="connsiteX21" fmla="*/ 1825943 w 6500517"/>
            <a:gd name="connsiteY21" fmla="*/ 590550 h 590550"/>
            <a:gd name="connsiteX22" fmla="*/ 2231708 w 6500517"/>
            <a:gd name="connsiteY22" fmla="*/ 590550 h 590550"/>
            <a:gd name="connsiteX23" fmla="*/ 2434591 w 6500517"/>
            <a:gd name="connsiteY23" fmla="*/ 590550 h 590550"/>
            <a:gd name="connsiteX24" fmla="*/ 2231708 w 6500517"/>
            <a:gd name="connsiteY24" fmla="*/ 590550 h 590550"/>
            <a:gd name="connsiteX25" fmla="*/ 0 w 6500517"/>
            <a:gd name="connsiteY25" fmla="*/ 590550 h 590550"/>
            <a:gd name="connsiteX26" fmla="*/ 2434590 w 6500517"/>
            <a:gd name="connsiteY26" fmla="*/ 590550 h 590550"/>
            <a:gd name="connsiteX27" fmla="*/ 2434590 w 6500517"/>
            <a:gd name="connsiteY27" fmla="*/ 590550 h 590550"/>
            <a:gd name="connsiteX28" fmla="*/ 4057650 w 6500517"/>
            <a:gd name="connsiteY28" fmla="*/ 590550 h 590550"/>
            <a:gd name="connsiteX29" fmla="*/ 4057650 w 6500517"/>
            <a:gd name="connsiteY29" fmla="*/ 590550 h 590550"/>
            <a:gd name="connsiteX30" fmla="*/ 1623060 w 6500517"/>
            <a:gd name="connsiteY30" fmla="*/ 590550 h 590550"/>
            <a:gd name="connsiteX31" fmla="*/ 1623060 w 6500517"/>
            <a:gd name="connsiteY31" fmla="*/ 0 h 590550"/>
            <a:gd name="connsiteX32" fmla="*/ 4869180 w 6500517"/>
            <a:gd name="connsiteY32" fmla="*/ 0 h 590550"/>
            <a:gd name="connsiteX33" fmla="*/ 4869180 w 6500517"/>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1530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2240"/>
            <a:gd name="connsiteY0" fmla="*/ 590550 h 590550"/>
            <a:gd name="connsiteX1" fmla="*/ 2231708 w 6492240"/>
            <a:gd name="connsiteY1" fmla="*/ 590550 h 590550"/>
            <a:gd name="connsiteX2" fmla="*/ 2434591 w 6492240"/>
            <a:gd name="connsiteY2" fmla="*/ 590550 h 590550"/>
            <a:gd name="connsiteX3" fmla="*/ 2231708 w 6492240"/>
            <a:gd name="connsiteY3" fmla="*/ 590550 h 590550"/>
            <a:gd name="connsiteX4" fmla="*/ 1825943 w 6492240"/>
            <a:gd name="connsiteY4" fmla="*/ 590550 h 590550"/>
            <a:gd name="connsiteX5" fmla="*/ 1825943 w 6492240"/>
            <a:gd name="connsiteY5" fmla="*/ 590550 h 590550"/>
            <a:gd name="connsiteX6" fmla="*/ 1825943 w 6492240"/>
            <a:gd name="connsiteY6" fmla="*/ 590550 h 590550"/>
            <a:gd name="connsiteX7" fmla="*/ 4666298 w 6492240"/>
            <a:gd name="connsiteY7" fmla="*/ 590550 h 590550"/>
            <a:gd name="connsiteX8" fmla="*/ 4869181 w 6492240"/>
            <a:gd name="connsiteY8" fmla="*/ 590550 h 590550"/>
            <a:gd name="connsiteX9" fmla="*/ 4666298 w 6492240"/>
            <a:gd name="connsiteY9" fmla="*/ 590550 h 590550"/>
            <a:gd name="connsiteX10" fmla="*/ 4260533 w 6492240"/>
            <a:gd name="connsiteY10" fmla="*/ 590550 h 590550"/>
            <a:gd name="connsiteX11" fmla="*/ 4260533 w 6492240"/>
            <a:gd name="connsiteY11" fmla="*/ 590550 h 590550"/>
            <a:gd name="connsiteX12" fmla="*/ 4260533 w 6492240"/>
            <a:gd name="connsiteY12" fmla="*/ 590550 h 590550"/>
            <a:gd name="connsiteX13" fmla="*/ 6492240 w 6492240"/>
            <a:gd name="connsiteY13" fmla="*/ 590550 h 590550"/>
            <a:gd name="connsiteX14" fmla="*/ 6486955 w 6492240"/>
            <a:gd name="connsiteY14" fmla="*/ 242003 h 590550"/>
            <a:gd name="connsiteX15" fmla="*/ 6492240 w 6492240"/>
            <a:gd name="connsiteY15" fmla="*/ 0 h 590550"/>
            <a:gd name="connsiteX16" fmla="*/ 4869180 w 6492240"/>
            <a:gd name="connsiteY16" fmla="*/ 0 h 590550"/>
            <a:gd name="connsiteX17" fmla="*/ 4869180 w 6492240"/>
            <a:gd name="connsiteY17" fmla="*/ 0 h 590550"/>
            <a:gd name="connsiteX18" fmla="*/ 4666297 w 6492240"/>
            <a:gd name="connsiteY18" fmla="*/ 0 h 590550"/>
            <a:gd name="connsiteX19" fmla="*/ 1825943 w 6492240"/>
            <a:gd name="connsiteY19" fmla="*/ 0 h 590550"/>
            <a:gd name="connsiteX20" fmla="*/ 1825943 w 6492240"/>
            <a:gd name="connsiteY20" fmla="*/ 0 h 590550"/>
            <a:gd name="connsiteX21" fmla="*/ 1623060 w 6492240"/>
            <a:gd name="connsiteY21" fmla="*/ 0 h 590550"/>
            <a:gd name="connsiteX22" fmla="*/ 0 w 6492240"/>
            <a:gd name="connsiteY22" fmla="*/ 0 h 590550"/>
            <a:gd name="connsiteX23" fmla="*/ 811530 w 6492240"/>
            <a:gd name="connsiteY23" fmla="*/ 295275 h 590550"/>
            <a:gd name="connsiteX24" fmla="*/ 0 w 6492240"/>
            <a:gd name="connsiteY24" fmla="*/ 590550 h 590550"/>
            <a:gd name="connsiteX0" fmla="*/ 2434590 w 6492240"/>
            <a:gd name="connsiteY0" fmla="*/ 590550 h 590550"/>
            <a:gd name="connsiteX1" fmla="*/ 2231707 w 6492240"/>
            <a:gd name="connsiteY1" fmla="*/ 590550 h 590550"/>
            <a:gd name="connsiteX2" fmla="*/ 1825943 w 6492240"/>
            <a:gd name="connsiteY2" fmla="*/ 590550 h 590550"/>
            <a:gd name="connsiteX3" fmla="*/ 1825943 w 6492240"/>
            <a:gd name="connsiteY3" fmla="*/ 590550 h 590550"/>
            <a:gd name="connsiteX4" fmla="*/ 1825943 w 6492240"/>
            <a:gd name="connsiteY4" fmla="*/ 590550 h 590550"/>
            <a:gd name="connsiteX5" fmla="*/ 2434590 w 6492240"/>
            <a:gd name="connsiteY5" fmla="*/ 590550 h 590550"/>
            <a:gd name="connsiteX6" fmla="*/ 4057650 w 6492240"/>
            <a:gd name="connsiteY6" fmla="*/ 590550 h 590550"/>
            <a:gd name="connsiteX7" fmla="*/ 4057650 w 6492240"/>
            <a:gd name="connsiteY7" fmla="*/ 590550 h 590550"/>
            <a:gd name="connsiteX8" fmla="*/ 4666298 w 6492240"/>
            <a:gd name="connsiteY8" fmla="*/ 590550 h 590550"/>
            <a:gd name="connsiteX9" fmla="*/ 4869181 w 6492240"/>
            <a:gd name="connsiteY9" fmla="*/ 590550 h 590550"/>
            <a:gd name="connsiteX10" fmla="*/ 4666298 w 6492240"/>
            <a:gd name="connsiteY10" fmla="*/ 590550 h 590550"/>
            <a:gd name="connsiteX11" fmla="*/ 4057650 w 6492240"/>
            <a:gd name="connsiteY11" fmla="*/ 590550 h 590550"/>
            <a:gd name="connsiteX0" fmla="*/ 0 w 6492240"/>
            <a:gd name="connsiteY0" fmla="*/ 590550 h 590550"/>
            <a:gd name="connsiteX1" fmla="*/ 811530 w 6492240"/>
            <a:gd name="connsiteY1" fmla="*/ 295275 h 590550"/>
            <a:gd name="connsiteX2" fmla="*/ 0 w 6492240"/>
            <a:gd name="connsiteY2" fmla="*/ 0 h 590550"/>
            <a:gd name="connsiteX3" fmla="*/ 1623060 w 6492240"/>
            <a:gd name="connsiteY3" fmla="*/ 0 h 590550"/>
            <a:gd name="connsiteX4" fmla="*/ 1623060 w 6492240"/>
            <a:gd name="connsiteY4" fmla="*/ 0 h 590550"/>
            <a:gd name="connsiteX5" fmla="*/ 1623060 w 6492240"/>
            <a:gd name="connsiteY5" fmla="*/ 0 h 590550"/>
            <a:gd name="connsiteX6" fmla="*/ 4666298 w 6492240"/>
            <a:gd name="connsiteY6" fmla="*/ 0 h 590550"/>
            <a:gd name="connsiteX7" fmla="*/ 4869181 w 6492240"/>
            <a:gd name="connsiteY7" fmla="*/ 0 h 590550"/>
            <a:gd name="connsiteX8" fmla="*/ 4869180 w 6492240"/>
            <a:gd name="connsiteY8" fmla="*/ 0 h 590550"/>
            <a:gd name="connsiteX9" fmla="*/ 4869180 w 6492240"/>
            <a:gd name="connsiteY9" fmla="*/ 0 h 590550"/>
            <a:gd name="connsiteX10" fmla="*/ 6492240 w 6492240"/>
            <a:gd name="connsiteY10" fmla="*/ 0 h 590550"/>
            <a:gd name="connsiteX11" fmla="*/ 6482198 w 6492240"/>
            <a:gd name="connsiteY11" fmla="*/ 234705 h 590550"/>
            <a:gd name="connsiteX12" fmla="*/ 6492240 w 6492240"/>
            <a:gd name="connsiteY12" fmla="*/ 590550 h 590550"/>
            <a:gd name="connsiteX13" fmla="*/ 4260533 w 6492240"/>
            <a:gd name="connsiteY13" fmla="*/ 590550 h 590550"/>
            <a:gd name="connsiteX14" fmla="*/ 4260533 w 6492240"/>
            <a:gd name="connsiteY14" fmla="*/ 590550 h 590550"/>
            <a:gd name="connsiteX15" fmla="*/ 4260533 w 6492240"/>
            <a:gd name="connsiteY15" fmla="*/ 590550 h 590550"/>
            <a:gd name="connsiteX16" fmla="*/ 4666298 w 6492240"/>
            <a:gd name="connsiteY16" fmla="*/ 590550 h 590550"/>
            <a:gd name="connsiteX17" fmla="*/ 4869181 w 6492240"/>
            <a:gd name="connsiteY17" fmla="*/ 590550 h 590550"/>
            <a:gd name="connsiteX18" fmla="*/ 4666298 w 6492240"/>
            <a:gd name="connsiteY18" fmla="*/ 590550 h 590550"/>
            <a:gd name="connsiteX19" fmla="*/ 1825943 w 6492240"/>
            <a:gd name="connsiteY19" fmla="*/ 590550 h 590550"/>
            <a:gd name="connsiteX20" fmla="*/ 1825943 w 6492240"/>
            <a:gd name="connsiteY20" fmla="*/ 590550 h 590550"/>
            <a:gd name="connsiteX21" fmla="*/ 1825943 w 6492240"/>
            <a:gd name="connsiteY21" fmla="*/ 590550 h 590550"/>
            <a:gd name="connsiteX22" fmla="*/ 2231708 w 6492240"/>
            <a:gd name="connsiteY22" fmla="*/ 590550 h 590550"/>
            <a:gd name="connsiteX23" fmla="*/ 2434591 w 6492240"/>
            <a:gd name="connsiteY23" fmla="*/ 590550 h 590550"/>
            <a:gd name="connsiteX24" fmla="*/ 2231708 w 6492240"/>
            <a:gd name="connsiteY24" fmla="*/ 590550 h 590550"/>
            <a:gd name="connsiteX25" fmla="*/ 0 w 6492240"/>
            <a:gd name="connsiteY25" fmla="*/ 590550 h 590550"/>
            <a:gd name="connsiteX26" fmla="*/ 2434590 w 6492240"/>
            <a:gd name="connsiteY26" fmla="*/ 590550 h 590550"/>
            <a:gd name="connsiteX27" fmla="*/ 2434590 w 6492240"/>
            <a:gd name="connsiteY27" fmla="*/ 590550 h 590550"/>
            <a:gd name="connsiteX28" fmla="*/ 4057650 w 6492240"/>
            <a:gd name="connsiteY28" fmla="*/ 590550 h 590550"/>
            <a:gd name="connsiteX29" fmla="*/ 4057650 w 6492240"/>
            <a:gd name="connsiteY29" fmla="*/ 590550 h 590550"/>
            <a:gd name="connsiteX30" fmla="*/ 1623060 w 6492240"/>
            <a:gd name="connsiteY30" fmla="*/ 590550 h 590550"/>
            <a:gd name="connsiteX31" fmla="*/ 1623060 w 6492240"/>
            <a:gd name="connsiteY31" fmla="*/ 0 h 590550"/>
            <a:gd name="connsiteX32" fmla="*/ 4869180 w 6492240"/>
            <a:gd name="connsiteY32" fmla="*/ 0 h 590550"/>
            <a:gd name="connsiteX33" fmla="*/ 4869180 w 6492240"/>
            <a:gd name="connsiteY33" fmla="*/ 590550 h 590550"/>
            <a:gd name="connsiteX0" fmla="*/ 0 w 6495403"/>
            <a:gd name="connsiteY0" fmla="*/ 590550 h 590550"/>
            <a:gd name="connsiteX1" fmla="*/ 2231708 w 6495403"/>
            <a:gd name="connsiteY1" fmla="*/ 590550 h 590550"/>
            <a:gd name="connsiteX2" fmla="*/ 2434591 w 6495403"/>
            <a:gd name="connsiteY2" fmla="*/ 590550 h 590550"/>
            <a:gd name="connsiteX3" fmla="*/ 2231708 w 6495403"/>
            <a:gd name="connsiteY3" fmla="*/ 590550 h 590550"/>
            <a:gd name="connsiteX4" fmla="*/ 1825943 w 6495403"/>
            <a:gd name="connsiteY4" fmla="*/ 590550 h 590550"/>
            <a:gd name="connsiteX5" fmla="*/ 1825943 w 6495403"/>
            <a:gd name="connsiteY5" fmla="*/ 590550 h 590550"/>
            <a:gd name="connsiteX6" fmla="*/ 1825943 w 6495403"/>
            <a:gd name="connsiteY6" fmla="*/ 590550 h 590550"/>
            <a:gd name="connsiteX7" fmla="*/ 4666298 w 6495403"/>
            <a:gd name="connsiteY7" fmla="*/ 590550 h 590550"/>
            <a:gd name="connsiteX8" fmla="*/ 4869181 w 6495403"/>
            <a:gd name="connsiteY8" fmla="*/ 590550 h 590550"/>
            <a:gd name="connsiteX9" fmla="*/ 4666298 w 6495403"/>
            <a:gd name="connsiteY9" fmla="*/ 590550 h 590550"/>
            <a:gd name="connsiteX10" fmla="*/ 4260533 w 6495403"/>
            <a:gd name="connsiteY10" fmla="*/ 590550 h 590550"/>
            <a:gd name="connsiteX11" fmla="*/ 4260533 w 6495403"/>
            <a:gd name="connsiteY11" fmla="*/ 590550 h 590550"/>
            <a:gd name="connsiteX12" fmla="*/ 4260533 w 6495403"/>
            <a:gd name="connsiteY12" fmla="*/ 590550 h 590550"/>
            <a:gd name="connsiteX13" fmla="*/ 6492240 w 6495403"/>
            <a:gd name="connsiteY13" fmla="*/ 590550 h 590550"/>
            <a:gd name="connsiteX14" fmla="*/ 6495092 w 6495403"/>
            <a:gd name="connsiteY14" fmla="*/ 237174 h 590550"/>
            <a:gd name="connsiteX15" fmla="*/ 6492240 w 6495403"/>
            <a:gd name="connsiteY15" fmla="*/ 0 h 590550"/>
            <a:gd name="connsiteX16" fmla="*/ 4869180 w 6495403"/>
            <a:gd name="connsiteY16" fmla="*/ 0 h 590550"/>
            <a:gd name="connsiteX17" fmla="*/ 4869180 w 6495403"/>
            <a:gd name="connsiteY17" fmla="*/ 0 h 590550"/>
            <a:gd name="connsiteX18" fmla="*/ 4666297 w 6495403"/>
            <a:gd name="connsiteY18" fmla="*/ 0 h 590550"/>
            <a:gd name="connsiteX19" fmla="*/ 1825943 w 6495403"/>
            <a:gd name="connsiteY19" fmla="*/ 0 h 590550"/>
            <a:gd name="connsiteX20" fmla="*/ 1825943 w 6495403"/>
            <a:gd name="connsiteY20" fmla="*/ 0 h 590550"/>
            <a:gd name="connsiteX21" fmla="*/ 1623060 w 6495403"/>
            <a:gd name="connsiteY21" fmla="*/ 0 h 590550"/>
            <a:gd name="connsiteX22" fmla="*/ 0 w 6495403"/>
            <a:gd name="connsiteY22" fmla="*/ 0 h 590550"/>
            <a:gd name="connsiteX23" fmla="*/ 811530 w 6495403"/>
            <a:gd name="connsiteY23" fmla="*/ 295275 h 590550"/>
            <a:gd name="connsiteX24" fmla="*/ 0 w 6495403"/>
            <a:gd name="connsiteY24" fmla="*/ 590550 h 590550"/>
            <a:gd name="connsiteX0" fmla="*/ 2434590 w 6495403"/>
            <a:gd name="connsiteY0" fmla="*/ 590550 h 590550"/>
            <a:gd name="connsiteX1" fmla="*/ 2231707 w 6495403"/>
            <a:gd name="connsiteY1" fmla="*/ 590550 h 590550"/>
            <a:gd name="connsiteX2" fmla="*/ 1825943 w 6495403"/>
            <a:gd name="connsiteY2" fmla="*/ 590550 h 590550"/>
            <a:gd name="connsiteX3" fmla="*/ 1825943 w 6495403"/>
            <a:gd name="connsiteY3" fmla="*/ 590550 h 590550"/>
            <a:gd name="connsiteX4" fmla="*/ 1825943 w 6495403"/>
            <a:gd name="connsiteY4" fmla="*/ 590550 h 590550"/>
            <a:gd name="connsiteX5" fmla="*/ 2434590 w 6495403"/>
            <a:gd name="connsiteY5" fmla="*/ 590550 h 590550"/>
            <a:gd name="connsiteX6" fmla="*/ 4057650 w 6495403"/>
            <a:gd name="connsiteY6" fmla="*/ 590550 h 590550"/>
            <a:gd name="connsiteX7" fmla="*/ 4057650 w 6495403"/>
            <a:gd name="connsiteY7" fmla="*/ 590550 h 590550"/>
            <a:gd name="connsiteX8" fmla="*/ 4666298 w 6495403"/>
            <a:gd name="connsiteY8" fmla="*/ 590550 h 590550"/>
            <a:gd name="connsiteX9" fmla="*/ 4869181 w 6495403"/>
            <a:gd name="connsiteY9" fmla="*/ 590550 h 590550"/>
            <a:gd name="connsiteX10" fmla="*/ 4666298 w 6495403"/>
            <a:gd name="connsiteY10" fmla="*/ 590550 h 590550"/>
            <a:gd name="connsiteX11" fmla="*/ 4057650 w 6495403"/>
            <a:gd name="connsiteY11" fmla="*/ 590550 h 590550"/>
            <a:gd name="connsiteX0" fmla="*/ 0 w 6495403"/>
            <a:gd name="connsiteY0" fmla="*/ 590550 h 590550"/>
            <a:gd name="connsiteX1" fmla="*/ 811530 w 6495403"/>
            <a:gd name="connsiteY1" fmla="*/ 295275 h 590550"/>
            <a:gd name="connsiteX2" fmla="*/ 0 w 6495403"/>
            <a:gd name="connsiteY2" fmla="*/ 0 h 590550"/>
            <a:gd name="connsiteX3" fmla="*/ 1623060 w 6495403"/>
            <a:gd name="connsiteY3" fmla="*/ 0 h 590550"/>
            <a:gd name="connsiteX4" fmla="*/ 1623060 w 6495403"/>
            <a:gd name="connsiteY4" fmla="*/ 0 h 590550"/>
            <a:gd name="connsiteX5" fmla="*/ 1623060 w 6495403"/>
            <a:gd name="connsiteY5" fmla="*/ 0 h 590550"/>
            <a:gd name="connsiteX6" fmla="*/ 4666298 w 6495403"/>
            <a:gd name="connsiteY6" fmla="*/ 0 h 590550"/>
            <a:gd name="connsiteX7" fmla="*/ 4869181 w 6495403"/>
            <a:gd name="connsiteY7" fmla="*/ 0 h 590550"/>
            <a:gd name="connsiteX8" fmla="*/ 4869180 w 6495403"/>
            <a:gd name="connsiteY8" fmla="*/ 0 h 590550"/>
            <a:gd name="connsiteX9" fmla="*/ 4869180 w 6495403"/>
            <a:gd name="connsiteY9" fmla="*/ 0 h 590550"/>
            <a:gd name="connsiteX10" fmla="*/ 6492240 w 6495403"/>
            <a:gd name="connsiteY10" fmla="*/ 0 h 590550"/>
            <a:gd name="connsiteX11" fmla="*/ 6482198 w 6495403"/>
            <a:gd name="connsiteY11" fmla="*/ 234705 h 590550"/>
            <a:gd name="connsiteX12" fmla="*/ 6492240 w 6495403"/>
            <a:gd name="connsiteY12" fmla="*/ 590550 h 590550"/>
            <a:gd name="connsiteX13" fmla="*/ 4260533 w 6495403"/>
            <a:gd name="connsiteY13" fmla="*/ 590550 h 590550"/>
            <a:gd name="connsiteX14" fmla="*/ 4260533 w 6495403"/>
            <a:gd name="connsiteY14" fmla="*/ 590550 h 590550"/>
            <a:gd name="connsiteX15" fmla="*/ 4260533 w 6495403"/>
            <a:gd name="connsiteY15" fmla="*/ 590550 h 590550"/>
            <a:gd name="connsiteX16" fmla="*/ 4666298 w 6495403"/>
            <a:gd name="connsiteY16" fmla="*/ 590550 h 590550"/>
            <a:gd name="connsiteX17" fmla="*/ 4869181 w 6495403"/>
            <a:gd name="connsiteY17" fmla="*/ 590550 h 590550"/>
            <a:gd name="connsiteX18" fmla="*/ 4666298 w 6495403"/>
            <a:gd name="connsiteY18" fmla="*/ 590550 h 590550"/>
            <a:gd name="connsiteX19" fmla="*/ 1825943 w 6495403"/>
            <a:gd name="connsiteY19" fmla="*/ 590550 h 590550"/>
            <a:gd name="connsiteX20" fmla="*/ 1825943 w 6495403"/>
            <a:gd name="connsiteY20" fmla="*/ 590550 h 590550"/>
            <a:gd name="connsiteX21" fmla="*/ 1825943 w 6495403"/>
            <a:gd name="connsiteY21" fmla="*/ 590550 h 590550"/>
            <a:gd name="connsiteX22" fmla="*/ 2231708 w 6495403"/>
            <a:gd name="connsiteY22" fmla="*/ 590550 h 590550"/>
            <a:gd name="connsiteX23" fmla="*/ 2434591 w 6495403"/>
            <a:gd name="connsiteY23" fmla="*/ 590550 h 590550"/>
            <a:gd name="connsiteX24" fmla="*/ 2231708 w 6495403"/>
            <a:gd name="connsiteY24" fmla="*/ 590550 h 590550"/>
            <a:gd name="connsiteX25" fmla="*/ 0 w 6495403"/>
            <a:gd name="connsiteY25" fmla="*/ 590550 h 590550"/>
            <a:gd name="connsiteX26" fmla="*/ 2434590 w 6495403"/>
            <a:gd name="connsiteY26" fmla="*/ 590550 h 590550"/>
            <a:gd name="connsiteX27" fmla="*/ 2434590 w 6495403"/>
            <a:gd name="connsiteY27" fmla="*/ 590550 h 590550"/>
            <a:gd name="connsiteX28" fmla="*/ 4057650 w 6495403"/>
            <a:gd name="connsiteY28" fmla="*/ 590550 h 590550"/>
            <a:gd name="connsiteX29" fmla="*/ 4057650 w 6495403"/>
            <a:gd name="connsiteY29" fmla="*/ 590550 h 590550"/>
            <a:gd name="connsiteX30" fmla="*/ 1623060 w 6495403"/>
            <a:gd name="connsiteY30" fmla="*/ 590550 h 590550"/>
            <a:gd name="connsiteX31" fmla="*/ 1623060 w 6495403"/>
            <a:gd name="connsiteY31" fmla="*/ 0 h 590550"/>
            <a:gd name="connsiteX32" fmla="*/ 4869180 w 6495403"/>
            <a:gd name="connsiteY32" fmla="*/ 0 h 590550"/>
            <a:gd name="connsiteX33" fmla="*/ 4869180 w 6495403"/>
            <a:gd name="connsiteY33" fmla="*/ 590550 h 590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495403" h="590550" stroke="0" extrusionOk="0">
              <a:moveTo>
                <a:pt x="0" y="590550"/>
              </a:moveTo>
              <a:lnTo>
                <a:pt x="2231708" y="590550"/>
              </a:lnTo>
              <a:lnTo>
                <a:pt x="2434591" y="590550"/>
              </a:lnTo>
              <a:lnTo>
                <a:pt x="2231708" y="590550"/>
              </a:lnTo>
              <a:lnTo>
                <a:pt x="1825943" y="590550"/>
              </a:lnTo>
              <a:lnTo>
                <a:pt x="1825943" y="590550"/>
              </a:lnTo>
              <a:lnTo>
                <a:pt x="1825943" y="590550"/>
              </a:lnTo>
              <a:lnTo>
                <a:pt x="4666298" y="590550"/>
              </a:lnTo>
              <a:lnTo>
                <a:pt x="4869181" y="590550"/>
              </a:lnTo>
              <a:lnTo>
                <a:pt x="4666298" y="590550"/>
              </a:lnTo>
              <a:lnTo>
                <a:pt x="4260533" y="590550"/>
              </a:lnTo>
              <a:lnTo>
                <a:pt x="4260533" y="590550"/>
              </a:lnTo>
              <a:lnTo>
                <a:pt x="4260533" y="590550"/>
              </a:lnTo>
              <a:lnTo>
                <a:pt x="6492240" y="590550"/>
              </a:lnTo>
              <a:cubicBezTo>
                <a:pt x="6490478" y="474368"/>
                <a:pt x="6496854" y="353356"/>
                <a:pt x="6495092" y="237174"/>
              </a:cubicBezTo>
              <a:cubicBezTo>
                <a:pt x="6494141" y="158116"/>
                <a:pt x="6493191" y="79058"/>
                <a:pt x="6492240" y="0"/>
              </a:cubicBezTo>
              <a:lnTo>
                <a:pt x="4869180" y="0"/>
              </a:lnTo>
              <a:lnTo>
                <a:pt x="4869180" y="0"/>
              </a:lnTo>
              <a:lnTo>
                <a:pt x="4666297" y="0"/>
              </a:lnTo>
              <a:lnTo>
                <a:pt x="1825943" y="0"/>
              </a:lnTo>
              <a:lnTo>
                <a:pt x="1825943" y="0"/>
              </a:lnTo>
              <a:lnTo>
                <a:pt x="1623060" y="0"/>
              </a:lnTo>
              <a:lnTo>
                <a:pt x="0" y="0"/>
              </a:lnTo>
              <a:lnTo>
                <a:pt x="811530" y="295275"/>
              </a:lnTo>
              <a:lnTo>
                <a:pt x="0" y="590550"/>
              </a:lnTo>
              <a:close/>
            </a:path>
            <a:path w="6495403" h="590550" fill="darkenLess" stroke="0" extrusionOk="0">
              <a:moveTo>
                <a:pt x="2434590" y="590550"/>
              </a:moveTo>
              <a:lnTo>
                <a:pt x="2231707" y="590550"/>
              </a:lnTo>
              <a:lnTo>
                <a:pt x="1825943" y="590550"/>
              </a:lnTo>
              <a:lnTo>
                <a:pt x="1825943" y="590550"/>
              </a:lnTo>
              <a:lnTo>
                <a:pt x="1825943" y="590550"/>
              </a:lnTo>
              <a:lnTo>
                <a:pt x="2434590" y="590550"/>
              </a:lnTo>
              <a:close/>
              <a:moveTo>
                <a:pt x="4057650" y="590550"/>
              </a:moveTo>
              <a:lnTo>
                <a:pt x="4057650" y="590550"/>
              </a:lnTo>
              <a:lnTo>
                <a:pt x="4666298" y="590550"/>
              </a:lnTo>
              <a:lnTo>
                <a:pt x="4869181" y="590550"/>
              </a:lnTo>
              <a:lnTo>
                <a:pt x="4666298" y="590550"/>
              </a:lnTo>
              <a:lnTo>
                <a:pt x="4057650" y="590550"/>
              </a:lnTo>
              <a:close/>
            </a:path>
            <a:path w="6495403" h="590550" fill="none" extrusionOk="0">
              <a:moveTo>
                <a:pt x="0" y="590550"/>
              </a:moveTo>
              <a:lnTo>
                <a:pt x="811530" y="295275"/>
              </a:lnTo>
              <a:lnTo>
                <a:pt x="0" y="0"/>
              </a:lnTo>
              <a:lnTo>
                <a:pt x="1623060" y="0"/>
              </a:lnTo>
              <a:lnTo>
                <a:pt x="1623060" y="0"/>
              </a:lnTo>
              <a:lnTo>
                <a:pt x="1623060" y="0"/>
              </a:lnTo>
              <a:lnTo>
                <a:pt x="4666298" y="0"/>
              </a:lnTo>
              <a:lnTo>
                <a:pt x="4869181" y="0"/>
              </a:lnTo>
              <a:lnTo>
                <a:pt x="4869180" y="0"/>
              </a:lnTo>
              <a:lnTo>
                <a:pt x="4869180" y="0"/>
              </a:lnTo>
              <a:lnTo>
                <a:pt x="6492240" y="0"/>
              </a:lnTo>
              <a:lnTo>
                <a:pt x="6482198" y="234705"/>
              </a:lnTo>
              <a:lnTo>
                <a:pt x="6492240" y="590550"/>
              </a:lnTo>
              <a:lnTo>
                <a:pt x="4260533" y="590550"/>
              </a:lnTo>
              <a:lnTo>
                <a:pt x="4260533" y="590550"/>
              </a:lnTo>
              <a:lnTo>
                <a:pt x="4260533" y="590550"/>
              </a:lnTo>
              <a:lnTo>
                <a:pt x="4666298" y="590550"/>
              </a:lnTo>
              <a:lnTo>
                <a:pt x="4869181" y="590550"/>
              </a:lnTo>
              <a:lnTo>
                <a:pt x="4666298" y="590550"/>
              </a:lnTo>
              <a:lnTo>
                <a:pt x="1825943" y="590550"/>
              </a:lnTo>
              <a:lnTo>
                <a:pt x="1825943" y="590550"/>
              </a:lnTo>
              <a:lnTo>
                <a:pt x="1825943" y="590550"/>
              </a:lnTo>
              <a:lnTo>
                <a:pt x="2231708" y="590550"/>
              </a:lnTo>
              <a:lnTo>
                <a:pt x="2434591" y="590550"/>
              </a:lnTo>
              <a:lnTo>
                <a:pt x="2231708" y="590550"/>
              </a:lnTo>
              <a:lnTo>
                <a:pt x="0" y="590550"/>
              </a:lnTo>
              <a:close/>
              <a:moveTo>
                <a:pt x="2434590" y="590550"/>
              </a:moveTo>
              <a:lnTo>
                <a:pt x="2434590" y="590550"/>
              </a:lnTo>
              <a:moveTo>
                <a:pt x="4057650" y="590550"/>
              </a:moveTo>
              <a:lnTo>
                <a:pt x="4057650" y="590550"/>
              </a:lnTo>
              <a:moveTo>
                <a:pt x="1623060" y="590550"/>
              </a:moveTo>
              <a:lnTo>
                <a:pt x="1623060" y="0"/>
              </a:lnTo>
              <a:moveTo>
                <a:pt x="4869180" y="0"/>
              </a:moveTo>
              <a:lnTo>
                <a:pt x="4869180" y="590550"/>
              </a:lnTo>
            </a:path>
          </a:pathLst>
        </a:custGeom>
        <a:ln>
          <a:noFill/>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rtl="0"/>
          <a:endParaRPr lang="en-001" sz="2000"/>
        </a:p>
      </xdr:txBody>
    </xdr:sp>
    <xdr:clientData/>
  </xdr:twoCellAnchor>
  <xdr:twoCellAnchor editAs="oneCell">
    <xdr:from>
      <xdr:col>3</xdr:col>
      <xdr:colOff>85725</xdr:colOff>
      <xdr:row>6</xdr:row>
      <xdr:rowOff>257175</xdr:rowOff>
    </xdr:from>
    <xdr:to>
      <xdr:col>7</xdr:col>
      <xdr:colOff>115384</xdr:colOff>
      <xdr:row>8</xdr:row>
      <xdr:rowOff>46235</xdr:rowOff>
    </xdr:to>
    <xdr:pic>
      <xdr:nvPicPr>
        <xdr:cNvPr id="10" name="Bild 22" descr="Spiralbindung Grafik für Tabellenüberschrift">
          <a:extLst>
            <a:ext uri="{FF2B5EF4-FFF2-40B4-BE49-F238E27FC236}">
              <a16:creationId xmlns:a16="http://schemas.microsoft.com/office/drawing/2014/main" id="{44D107D7-CE03-4648-9CC2-9A406A08058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5325" y="1714500"/>
          <a:ext cx="3077659" cy="236735"/>
        </a:xfrm>
        <a:prstGeom prst="rect">
          <a:avLst/>
        </a:prstGeom>
      </xdr:spPr>
    </xdr:pic>
    <xdr:clientData/>
  </xdr:twoCellAnchor>
  <xdr:twoCellAnchor editAs="oneCell">
    <xdr:from>
      <xdr:col>16</xdr:col>
      <xdr:colOff>114300</xdr:colOff>
      <xdr:row>6</xdr:row>
      <xdr:rowOff>257175</xdr:rowOff>
    </xdr:from>
    <xdr:to>
      <xdr:col>20</xdr:col>
      <xdr:colOff>134434</xdr:colOff>
      <xdr:row>8</xdr:row>
      <xdr:rowOff>46235</xdr:rowOff>
    </xdr:to>
    <xdr:pic>
      <xdr:nvPicPr>
        <xdr:cNvPr id="11" name="Bild 23" descr="Spiralbindung Grafik für Tabellenüberschrift">
          <a:extLst>
            <a:ext uri="{FF2B5EF4-FFF2-40B4-BE49-F238E27FC236}">
              <a16:creationId xmlns:a16="http://schemas.microsoft.com/office/drawing/2014/main" id="{463AF19A-9753-48CB-8C2D-88F21401154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62475" y="1714500"/>
          <a:ext cx="3068134" cy="236735"/>
        </a:xfrm>
        <a:prstGeom prst="rect">
          <a:avLst/>
        </a:prstGeom>
      </xdr:spPr>
    </xdr:pic>
    <xdr:clientData/>
  </xdr:twoCellAnchor>
  <xdr:twoCellAnchor editAs="oneCell">
    <xdr:from>
      <xdr:col>29</xdr:col>
      <xdr:colOff>95250</xdr:colOff>
      <xdr:row>6</xdr:row>
      <xdr:rowOff>257175</xdr:rowOff>
    </xdr:from>
    <xdr:to>
      <xdr:col>33</xdr:col>
      <xdr:colOff>124909</xdr:colOff>
      <xdr:row>8</xdr:row>
      <xdr:rowOff>46235</xdr:rowOff>
    </xdr:to>
    <xdr:pic>
      <xdr:nvPicPr>
        <xdr:cNvPr id="12" name="Bild 27" descr="Spiralbindung Grafik für Tabellenüberschrift">
          <a:extLst>
            <a:ext uri="{FF2B5EF4-FFF2-40B4-BE49-F238E27FC236}">
              <a16:creationId xmlns:a16="http://schemas.microsoft.com/office/drawing/2014/main" id="{2F89337F-35E1-49DD-8DE2-F3E6A1E645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58200" y="1714500"/>
          <a:ext cx="3077659" cy="236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246;chentlicher%20Terminplan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Gantt-Projektplaner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bwesenheitsplan%20f&#252;r%20Mitarbeiter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öchentlicher Terminplan"/>
    </sheetNames>
    <sheetDataSet>
      <sheetData sheetId="0">
        <row r="4">
          <cell r="V4">
            <v>45642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planer"/>
    </sheetNames>
    <sheetDataSet>
      <sheetData sheetId="0">
        <row r="2">
          <cell r="H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
      <sheetName val="Februar"/>
      <sheetName val="März"/>
      <sheetName val="April"/>
      <sheetName val="Mai"/>
      <sheetName val="Juni"/>
      <sheetName val="Juli"/>
      <sheetName val="August"/>
      <sheetName val="September"/>
      <sheetName val="Oktober"/>
      <sheetName val="November"/>
      <sheetName val="Dezember"/>
      <sheetName val="Mitarbeiternamen"/>
    </sheetNames>
    <sheetDataSet>
      <sheetData sheetId="0">
        <row r="4">
          <cell r="C4" t="str">
            <v>U</v>
          </cell>
          <cell r="G4" t="str">
            <v>P</v>
          </cell>
          <cell r="K4" t="str">
            <v>K</v>
          </cell>
        </row>
        <row r="9">
          <cell r="E9" t="str">
            <v>U</v>
          </cell>
          <cell r="F9" t="str">
            <v>U</v>
          </cell>
          <cell r="G9" t="str">
            <v>U</v>
          </cell>
          <cell r="H9" t="str">
            <v>U</v>
          </cell>
          <cell r="O9" t="str">
            <v>U</v>
          </cell>
        </row>
        <row r="10">
          <cell r="G10" t="str">
            <v>K</v>
          </cell>
          <cell r="H10" t="str">
            <v>K</v>
          </cell>
          <cell r="M10" t="str">
            <v>P</v>
          </cell>
          <cell r="V10" t="str">
            <v>K</v>
          </cell>
          <cell r="AA10" t="str">
            <v>U</v>
          </cell>
          <cell r="AB10" t="str">
            <v>U</v>
          </cell>
          <cell r="AC10" t="str">
            <v>U</v>
          </cell>
        </row>
        <row r="11">
          <cell r="E11" t="str">
            <v>P</v>
          </cell>
          <cell r="P11" t="str">
            <v>K</v>
          </cell>
          <cell r="AE11" t="str">
            <v>K</v>
          </cell>
        </row>
        <row r="12">
          <cell r="I12" t="str">
            <v>P</v>
          </cell>
          <cell r="U12" t="str">
            <v>U</v>
          </cell>
          <cell r="V12" t="str">
            <v>U</v>
          </cell>
          <cell r="W12" t="str">
            <v>U</v>
          </cell>
        </row>
        <row r="13">
          <cell r="F13" t="str">
            <v>K</v>
          </cell>
          <cell r="G13" t="str">
            <v>U</v>
          </cell>
          <cell r="H13" t="str">
            <v>U</v>
          </cell>
          <cell r="S13" t="str">
            <v>K</v>
          </cell>
          <cell r="Z13" t="str">
            <v>K</v>
          </cell>
          <cell r="AG13" t="str">
            <v>V</v>
          </cell>
        </row>
        <row r="14">
          <cell r="C14">
            <v>0</v>
          </cell>
          <cell r="D14">
            <v>0</v>
          </cell>
          <cell r="E14">
            <v>2</v>
          </cell>
          <cell r="F14">
            <v>2</v>
          </cell>
          <cell r="G14">
            <v>3</v>
          </cell>
          <cell r="H14">
            <v>3</v>
          </cell>
          <cell r="I14">
            <v>1</v>
          </cell>
          <cell r="J14">
            <v>0</v>
          </cell>
          <cell r="K14">
            <v>0</v>
          </cell>
          <cell r="L14">
            <v>0</v>
          </cell>
          <cell r="M14">
            <v>1</v>
          </cell>
          <cell r="N14">
            <v>0</v>
          </cell>
          <cell r="O14">
            <v>1</v>
          </cell>
          <cell r="P14">
            <v>1</v>
          </cell>
          <cell r="Q14">
            <v>0</v>
          </cell>
          <cell r="R14">
            <v>0</v>
          </cell>
          <cell r="S14">
            <v>1</v>
          </cell>
          <cell r="T14">
            <v>0</v>
          </cell>
          <cell r="U14">
            <v>1</v>
          </cell>
          <cell r="V14">
            <v>2</v>
          </cell>
          <cell r="W14">
            <v>1</v>
          </cell>
          <cell r="X14">
            <v>0</v>
          </cell>
          <cell r="Y14">
            <v>0</v>
          </cell>
          <cell r="Z14">
            <v>1</v>
          </cell>
          <cell r="AA14">
            <v>1</v>
          </cell>
          <cell r="AB14">
            <v>1</v>
          </cell>
          <cell r="AC14">
            <v>1</v>
          </cell>
          <cell r="AD14">
            <v>0</v>
          </cell>
          <cell r="AE14">
            <v>1</v>
          </cell>
          <cell r="AF14">
            <v>0</v>
          </cell>
          <cell r="AG14">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643A2F-0C17-4B2D-B087-1922ED47F4AC}" name="Januar" displayName="Januar" ref="A10:AG16" totalsRowCount="1" headerRowDxfId="208" dataDxfId="207" totalsRowDxfId="206">
  <autoFilter ref="A10:AG15" xr:uid="{89643A2F-0C17-4B2D-B087-1922ED47F4AC}"/>
  <tableColumns count="33">
    <tableColumn id="1" xr3:uid="{EB6F52C6-F55E-4DCB-AB21-0E1DBFBEAB98}" name="Mitarbeitername" totalsRowFunction="custom" dataDxfId="205" totalsRowDxfId="204" dataCellStyle="Mitarbeiter">
      <totalsRowFormula>Monatsname&amp;" ergebnis"</totalsRowFormula>
    </tableColumn>
    <tableColumn id="2" xr3:uid="{B1FF7FA0-DA76-4275-809B-D79F4185778F}" name="1" totalsRowFunction="custom" dataDxfId="203" totalsRowDxfId="202">
      <totalsRowFormula>SUBTOTAL(103,[3]Januar!$C$9:$C$13)</totalsRowFormula>
    </tableColumn>
    <tableColumn id="3" xr3:uid="{56D96B40-8E58-4446-84F2-47D9364555E1}" name="2" totalsRowFunction="custom" dataDxfId="201" totalsRowDxfId="200">
      <totalsRowFormula>SUBTOTAL(103,[3]Januar!$D$9:$D$13)</totalsRowFormula>
    </tableColumn>
    <tableColumn id="4" xr3:uid="{13047831-82FD-4599-BFF4-47328F9A4868}" name="3" totalsRowFunction="custom" dataDxfId="199" totalsRowDxfId="198">
      <totalsRowFormula>SUBTOTAL(103,[3]Januar!$E$9:$E$13)</totalsRowFormula>
    </tableColumn>
    <tableColumn id="5" xr3:uid="{F7D4E4CE-3324-41D7-8691-0421783E7D5A}" name="4" totalsRowFunction="custom" dataDxfId="197" totalsRowDxfId="196">
      <totalsRowFormula>SUBTOTAL(103,[3]Januar!$F$9:$F$13)</totalsRowFormula>
    </tableColumn>
    <tableColumn id="6" xr3:uid="{9D77AE38-5839-4171-BBEC-EFC1D6FC3794}" name="5" totalsRowFunction="custom" totalsRowDxfId="195">
      <totalsRowFormula>SUBTOTAL(103,[3]Januar!$G$9:$G$13)</totalsRowFormula>
    </tableColumn>
    <tableColumn id="7" xr3:uid="{FCA3F5EA-C934-49C0-8449-4F18ED5A96E9}" name="6" totalsRowFunction="custom" dataDxfId="194" totalsRowDxfId="193">
      <totalsRowFormula>SUBTOTAL(103,[3]Januar!$H$9:$H$13)</totalsRowFormula>
    </tableColumn>
    <tableColumn id="8" xr3:uid="{24C26B3E-C32E-4EAA-B84E-A7403C7C4825}" name="7" totalsRowFunction="custom" dataDxfId="192" totalsRowDxfId="191">
      <totalsRowFormula>SUBTOTAL(103,[3]Januar!$I$9:$I$13)</totalsRowFormula>
    </tableColumn>
    <tableColumn id="9" xr3:uid="{AD57FF03-DB7A-452C-B222-2DCE8D245F0F}" name="8" totalsRowFunction="custom" dataDxfId="190" totalsRowDxfId="189">
      <totalsRowFormula>SUBTOTAL(103,[3]Januar!$J$9:$J$13)</totalsRowFormula>
    </tableColumn>
    <tableColumn id="10" xr3:uid="{5C69AF21-3258-4E3C-BF40-320A7EF18E18}" name="9" totalsRowFunction="custom" dataDxfId="188" totalsRowDxfId="187">
      <totalsRowFormula>SUBTOTAL(103,[3]Januar!$K$9:$K$13)</totalsRowFormula>
    </tableColumn>
    <tableColumn id="11" xr3:uid="{A9BC258F-FFB2-4B31-8F57-F837031134BA}" name="10" totalsRowFunction="custom" dataDxfId="186" totalsRowDxfId="185">
      <totalsRowFormula>SUBTOTAL(103,[3]Januar!$L$9:$L$13)</totalsRowFormula>
    </tableColumn>
    <tableColumn id="12" xr3:uid="{CA49920C-583C-489B-B9A8-EE65C33662D9}" name="11" totalsRowFunction="custom" dataDxfId="184" totalsRowDxfId="183">
      <totalsRowFormula>SUBTOTAL(103,[3]Januar!$M$9:$M$13)</totalsRowFormula>
    </tableColumn>
    <tableColumn id="13" xr3:uid="{C07E5D1F-9893-458C-9197-C8BC293B0457}" name="12" totalsRowFunction="custom" dataDxfId="182" totalsRowDxfId="181">
      <totalsRowFormula>SUBTOTAL(103,[3]Januar!$N$9:$N$13)</totalsRowFormula>
    </tableColumn>
    <tableColumn id="14" xr3:uid="{6F5C0996-B44B-4F4E-87E6-5F4AA927679B}" name="13" totalsRowFunction="custom" dataDxfId="180" totalsRowDxfId="179">
      <totalsRowFormula>SUBTOTAL(103,[3]Januar!$O$9:$O$13)</totalsRowFormula>
    </tableColumn>
    <tableColumn id="15" xr3:uid="{CA4D9794-2758-4838-B4F6-C21FA416E295}" name="14" totalsRowFunction="custom" dataDxfId="178" totalsRowDxfId="177">
      <totalsRowFormula>SUBTOTAL(103,[3]Januar!$P$9:$P$13)</totalsRowFormula>
    </tableColumn>
    <tableColumn id="16" xr3:uid="{9BC74E95-DB22-4797-9244-3E647BF46A7B}" name="15" totalsRowFunction="custom" dataDxfId="176" totalsRowDxfId="175">
      <totalsRowFormula>SUBTOTAL(103,[3]Januar!$Q$9:$Q$13)</totalsRowFormula>
    </tableColumn>
    <tableColumn id="17" xr3:uid="{6E52ECBC-EE0C-45F1-9002-D1415796FDD7}" name="16" totalsRowFunction="custom" dataDxfId="174" totalsRowDxfId="173">
      <totalsRowFormula>SUBTOTAL(103,[3]Januar!$R$9:$R$13)</totalsRowFormula>
    </tableColumn>
    <tableColumn id="18" xr3:uid="{CBEAFED2-A825-481A-B38F-A405A399F067}" name="17" totalsRowFunction="custom" dataDxfId="172" totalsRowDxfId="171">
      <totalsRowFormula>SUBTOTAL(103,[3]Januar!$S$9:$S$13)</totalsRowFormula>
    </tableColumn>
    <tableColumn id="19" xr3:uid="{2DE16439-81A5-47D2-96B2-34E4ACC4DF3E}" name="18" totalsRowFunction="custom" dataDxfId="170" totalsRowDxfId="169">
      <totalsRowFormula>SUBTOTAL(103,[3]Januar!$T$9:$T$13)</totalsRowFormula>
    </tableColumn>
    <tableColumn id="20" xr3:uid="{251B6B53-E216-43B1-954B-0DA43DD0C098}" name="19" totalsRowFunction="custom" dataDxfId="168" totalsRowDxfId="167">
      <totalsRowFormula>SUBTOTAL(103,[3]Januar!$U$9:$U$13)</totalsRowFormula>
    </tableColumn>
    <tableColumn id="21" xr3:uid="{164D8030-F59C-404B-82C9-D0F1D5DEEE49}" name="20" totalsRowFunction="custom" dataDxfId="166" totalsRowDxfId="165">
      <totalsRowFormula>SUBTOTAL(103,[3]Januar!$V$9:$V$13)</totalsRowFormula>
    </tableColumn>
    <tableColumn id="22" xr3:uid="{4C4EB5CD-7546-428E-B395-CADAA1A2713A}" name="21" totalsRowFunction="custom" dataDxfId="164" totalsRowDxfId="163">
      <totalsRowFormula>SUBTOTAL(103,[3]Januar!$W$9:$W$13)</totalsRowFormula>
    </tableColumn>
    <tableColumn id="23" xr3:uid="{68BCCC6C-0643-4361-82AF-2E1FA756DC34}" name="22" totalsRowFunction="custom" dataDxfId="162" totalsRowDxfId="161">
      <totalsRowFormula>SUBTOTAL(103,[3]Januar!$X$9:$X$13)</totalsRowFormula>
    </tableColumn>
    <tableColumn id="24" xr3:uid="{373C3398-8974-4F6F-BCE0-BA70E57CC306}" name="23" totalsRowFunction="custom" dataDxfId="160" totalsRowDxfId="159">
      <totalsRowFormula>SUBTOTAL(103,[3]Januar!$Y$9:$Y$13)</totalsRowFormula>
    </tableColumn>
    <tableColumn id="25" xr3:uid="{11E4E314-4574-4449-8D1E-69CBE0F94CE4}" name="24" totalsRowFunction="custom" dataDxfId="158" totalsRowDxfId="157">
      <totalsRowFormula>SUBTOTAL(103,[3]Januar!$Z$9:$Z$13)</totalsRowFormula>
    </tableColumn>
    <tableColumn id="26" xr3:uid="{587F3F5B-6143-4173-983F-5F57941AFCF2}" name="25" totalsRowFunction="custom" dataDxfId="156" totalsRowDxfId="155">
      <totalsRowFormula>SUBTOTAL(103,[3]Januar!$AA$9:$AA$13)</totalsRowFormula>
    </tableColumn>
    <tableColumn id="27" xr3:uid="{992B306D-0BD8-4528-97B4-22A542DB2CD2}" name="26" totalsRowFunction="custom" dataDxfId="154" totalsRowDxfId="153">
      <totalsRowFormula>SUBTOTAL(103,[3]Januar!$AB$9:$AB$13)</totalsRowFormula>
    </tableColumn>
    <tableColumn id="28" xr3:uid="{6AB4FEB4-93D1-40FB-962F-33AAAEA74D63}" name="27" totalsRowFunction="custom" dataDxfId="152" totalsRowDxfId="151">
      <totalsRowFormula>SUBTOTAL(103,[3]Januar!$AC$9:$AC$13)</totalsRowFormula>
    </tableColumn>
    <tableColumn id="29" xr3:uid="{A5B087B6-93E2-4AF7-982F-6B0DF4E20DAD}" name="28" totalsRowFunction="custom" dataDxfId="150" totalsRowDxfId="149">
      <totalsRowFormula>SUBTOTAL(103,[3]Januar!$AD$9:$AD$13)</totalsRowFormula>
    </tableColumn>
    <tableColumn id="30" xr3:uid="{7353472D-2338-4DAE-8CFA-6A8C8F394FD2}" name="29" totalsRowFunction="custom" dataDxfId="148" totalsRowDxfId="147">
      <totalsRowFormula>SUBTOTAL(103,[3]Januar!$AE$9:$AE$13)</totalsRowFormula>
    </tableColumn>
    <tableColumn id="31" xr3:uid="{9A4F4204-E03C-429E-95C0-0C02B71EB1B5}" name="30" totalsRowFunction="custom" dataDxfId="146" totalsRowDxfId="145">
      <totalsRowFormula>SUBTOTAL(103,[3]Januar!$AF$9:$AF$13)</totalsRowFormula>
    </tableColumn>
    <tableColumn id="32" xr3:uid="{84CF10F3-0A6B-4069-B5AD-FA7218CEA063}" name="31" totalsRowFunction="custom" dataDxfId="144" totalsRowDxfId="143">
      <totalsRowFormula>SUBTOTAL(103,[3]Januar!$AG$9:$AG$13)</totalsRowFormula>
    </tableColumn>
    <tableColumn id="33" xr3:uid="{1F41D59A-9673-434B-A3FE-F29EE6AE8B2E}" name="Tage gesamt" totalsRowFunction="sum" dataDxfId="142" totalsRowDxfId="141">
      <calculatedColumnFormula>COUNTA([3]Januar!$C11:$AG11)</calculatedColumnFormula>
    </tableColumn>
  </tableColumns>
  <tableStyleInfo name="Abwesenheitstabelle der Mitarbeiter" showFirstColumn="1" showLastColumn="1" showRowStripes="1" showColumnStripes="0"/>
  <extLst>
    <ext xmlns:x14="http://schemas.microsoft.com/office/spreadsheetml/2009/9/main" uri="{504A1905-F514-4f6f-8877-14C23A59335A}">
      <x14:table altTextSummary="Geben Sie die Namen der Mitarbeiter und die Abwesenheitstage ein. Erfassen Sie die Art der Abwesenheit nach dem Schlüssel in Zeile 12: U = Urlaub, K = Krankheit, P = Privat und zwei Platzhalter für benutzerdefinierten Einträg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7B213B-14EA-47D8-96DB-FABB967E1DAA}" name="Februar" displayName="Februar" ref="A10:AG16" totalsRowCount="1" headerRowDxfId="140" dataDxfId="139" totalsRowDxfId="138">
  <tableColumns count="33">
    <tableColumn id="1" xr3:uid="{36527258-6DE2-4962-80C0-8A5E13287FAF}" name="Mitarbeitername" totalsRowFunction="custom" dataDxfId="137" totalsRowDxfId="136" dataCellStyle="Mitarbeiter">
      <totalsRowFormula>Monatsname&amp;" ergebnis"</totalsRowFormula>
    </tableColumn>
    <tableColumn id="2" xr3:uid="{DD5999D1-4E4E-4203-99B0-B8B676B1E85D}" name="1" totalsRowFunction="count" dataDxfId="135" totalsRowDxfId="134"/>
    <tableColumn id="3" xr3:uid="{A8832C59-327F-4B30-8C2E-F395A160F53A}" name="2" totalsRowFunction="count" dataDxfId="133" totalsRowDxfId="132"/>
    <tableColumn id="4" xr3:uid="{46F2E066-8662-4295-9935-C53BD6F3EF9A}" name="3" totalsRowFunction="count" dataDxfId="131" totalsRowDxfId="130"/>
    <tableColumn id="5" xr3:uid="{6F6C7B87-E958-43A9-8A88-2B31ED3821A9}" name="4" totalsRowFunction="count" dataDxfId="129" totalsRowDxfId="128"/>
    <tableColumn id="6" xr3:uid="{CC6EA734-2BAE-4C09-AB4F-22E3C147EC39}" name="5" totalsRowFunction="count" dataDxfId="127" totalsRowDxfId="126"/>
    <tableColumn id="7" xr3:uid="{863AD3B0-CCA3-43A6-8FDD-97BE61F239BC}" name="6" totalsRowFunction="count" dataDxfId="125" totalsRowDxfId="124"/>
    <tableColumn id="8" xr3:uid="{FA925CAF-973A-464B-8DF1-32FA31A4A409}" name="7" totalsRowFunction="count" dataDxfId="123" totalsRowDxfId="122"/>
    <tableColumn id="9" xr3:uid="{DA6AAAF1-EF04-48AA-A11B-183F57A64E7C}" name="8" totalsRowFunction="count" dataDxfId="121" totalsRowDxfId="120"/>
    <tableColumn id="10" xr3:uid="{AF67A5FC-2BBC-4555-BAED-F304017C0344}" name="9" totalsRowFunction="count" dataDxfId="119" totalsRowDxfId="118"/>
    <tableColumn id="11" xr3:uid="{A8519399-F749-487E-AE12-B960353F6D45}" name="10" totalsRowFunction="count" dataDxfId="117" totalsRowDxfId="116"/>
    <tableColumn id="12" xr3:uid="{4413D6B7-D0F0-4319-AD56-5DF341342300}" name="11" totalsRowFunction="count" dataDxfId="115" totalsRowDxfId="114"/>
    <tableColumn id="13" xr3:uid="{5439C99E-2AE5-42F4-BCB0-306B0B93056D}" name="12" totalsRowFunction="count" dataDxfId="113" totalsRowDxfId="112"/>
    <tableColumn id="14" xr3:uid="{5E187988-8E9A-41C6-B635-277168151E17}" name="13" totalsRowFunction="count" dataDxfId="111" totalsRowDxfId="110"/>
    <tableColumn id="15" xr3:uid="{212B360E-712D-4242-85D2-E4DABF40B5DD}" name="14" totalsRowFunction="count" dataDxfId="109" totalsRowDxfId="108"/>
    <tableColumn id="16" xr3:uid="{50AF77DF-4F51-4E49-91F5-DED53CD3657C}" name="15" totalsRowFunction="count" dataDxfId="107" totalsRowDxfId="106"/>
    <tableColumn id="17" xr3:uid="{3629DCF6-4076-452E-8050-90C54929FAF8}" name="16" totalsRowFunction="count" dataDxfId="105" totalsRowDxfId="104"/>
    <tableColumn id="18" xr3:uid="{BC1C1AFE-A9D4-4C98-9A3A-0E6919DE26EE}" name="17" totalsRowFunction="count" dataDxfId="103" totalsRowDxfId="102"/>
    <tableColumn id="19" xr3:uid="{DBFA5AEB-E8AA-4F42-A13B-2021451047C4}" name="18" totalsRowFunction="count" dataDxfId="101" totalsRowDxfId="100"/>
    <tableColumn id="20" xr3:uid="{D7589A6B-5270-475D-AB23-2634EC95534C}" name="19" totalsRowFunction="count" dataDxfId="99" totalsRowDxfId="98"/>
    <tableColumn id="21" xr3:uid="{3AB14CB2-1D59-478C-A5B8-2F9B524E83E4}" name="20" totalsRowFunction="count" dataDxfId="97" totalsRowDxfId="96"/>
    <tableColumn id="22" xr3:uid="{E49C9F82-23C2-47A9-B409-35FEB02072D1}" name="21" totalsRowFunction="count" dataDxfId="95" totalsRowDxfId="94"/>
    <tableColumn id="23" xr3:uid="{407B39CD-08AA-40A3-9D88-62965A9643F0}" name="22" totalsRowFunction="count" dataDxfId="93" totalsRowDxfId="92"/>
    <tableColumn id="24" xr3:uid="{082EE1A2-402B-48AA-A692-A69641A2270B}" name="23" totalsRowFunction="count" dataDxfId="91" totalsRowDxfId="90"/>
    <tableColumn id="25" xr3:uid="{901B9953-4CD8-422C-B918-6686A39152D3}" name="24" totalsRowFunction="count" dataDxfId="89" totalsRowDxfId="88"/>
    <tableColumn id="26" xr3:uid="{E85AFBE7-E2C1-4CB4-BCE0-34353C6813C2}" name="25" totalsRowFunction="count" dataDxfId="87" totalsRowDxfId="86"/>
    <tableColumn id="27" xr3:uid="{9E14D7F2-85B5-45CD-9F01-D1376C239092}" name="26" totalsRowFunction="count" dataDxfId="85" totalsRowDxfId="84"/>
    <tableColumn id="28" xr3:uid="{CC5D3B5C-33EE-4064-8452-18BA0EF64EAE}" name="27" totalsRowFunction="count" dataDxfId="83" totalsRowDxfId="82"/>
    <tableColumn id="29" xr3:uid="{4613392A-884B-4907-9CFD-8383CB17234D}" name="28" totalsRowFunction="count" dataDxfId="81" totalsRowDxfId="80"/>
    <tableColumn id="30" xr3:uid="{529B5503-DAEB-4C1A-A5EC-5C0DACF84A0A}" name="29" totalsRowFunction="count" dataDxfId="79" totalsRowDxfId="78"/>
    <tableColumn id="31" xr3:uid="{1A2442FB-08BF-4635-9CB9-1796D08A04BB}" name=" " dataDxfId="77" totalsRowDxfId="76"/>
    <tableColumn id="32" xr3:uid="{995F2072-29F2-4E8F-A762-99C035704F26}" name="  " dataDxfId="75" totalsRowDxfId="74"/>
    <tableColumn id="33" xr3:uid="{2A85B3B2-FED8-418C-A83E-174CAC0203F3}" name="Tage gesamt" totalsRowFunction="sum" dataDxfId="73" totalsRowDxfId="72">
      <calculatedColumnFormula>COUNTA(Februar[[#This Row],[1]:[29]])</calculatedColumnFormula>
    </tableColumn>
  </tableColumns>
  <tableStyleInfo name="Abwesenheitstabelle der Mitarbeiter" showFirstColumn="1" showLastColumn="1" showRowStripes="1" showColumnStripes="0"/>
  <extLst>
    <ext xmlns:x14="http://schemas.microsoft.com/office/spreadsheetml/2009/9/main" uri="{504A1905-F514-4f6f-8877-14C23A59335A}">
      <x14:table altTextSummary="Geben Sie die Namen der Mitarbeiter und die Abwesenheitstage ein. Erfassen Sie die Art der Abwesenheit nach dem Schlüssel in Zeile 12: U = Urlaub, K = Krankheit, P = Privat und zwei Platzhalter für benutzerdefinierten Einträge"/>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A0D6-210A-4112-ACAB-115A3E539BD8}">
  <dimension ref="A2:BB34"/>
  <sheetViews>
    <sheetView tabSelected="1" zoomScale="85" zoomScaleNormal="85" workbookViewId="0">
      <selection activeCell="E5" sqref="E5:F5"/>
    </sheetView>
  </sheetViews>
  <sheetFormatPr baseColWidth="10" defaultRowHeight="14.4" x14ac:dyDescent="0.3"/>
  <sheetData>
    <row r="2" spans="1:54" ht="15" thickBot="1" x14ac:dyDescent="0.35"/>
    <row r="3" spans="1:54" x14ac:dyDescent="0.3">
      <c r="A3" s="73" t="s">
        <v>33</v>
      </c>
      <c r="B3" s="74"/>
      <c r="C3" s="74"/>
      <c r="D3" s="75"/>
    </row>
    <row r="4" spans="1:54" ht="15" thickBot="1" x14ac:dyDescent="0.35">
      <c r="A4" s="76"/>
      <c r="B4" s="77"/>
      <c r="C4" s="77"/>
      <c r="D4" s="78"/>
    </row>
    <row r="5" spans="1:54" x14ac:dyDescent="0.3">
      <c r="C5" s="79" t="s">
        <v>34</v>
      </c>
      <c r="D5" s="79"/>
      <c r="E5" s="80" t="s">
        <v>98</v>
      </c>
      <c r="F5" s="80"/>
    </row>
    <row r="7" spans="1:54" ht="15.75" customHeight="1" thickBot="1" x14ac:dyDescent="0.35">
      <c r="A7" s="81" t="s">
        <v>0</v>
      </c>
      <c r="B7" s="83" t="s">
        <v>1</v>
      </c>
      <c r="C7" s="83" t="s">
        <v>2</v>
      </c>
      <c r="D7" s="83" t="s">
        <v>3</v>
      </c>
      <c r="E7" s="83" t="s">
        <v>4</v>
      </c>
      <c r="F7" s="12" t="s">
        <v>5</v>
      </c>
      <c r="G7" s="1" t="s">
        <v>6</v>
      </c>
      <c r="H7" s="2"/>
      <c r="I7" s="3"/>
      <c r="J7" s="3"/>
      <c r="K7" s="3"/>
      <c r="L7" s="3"/>
      <c r="M7" s="3"/>
      <c r="N7" s="3"/>
      <c r="O7" s="3"/>
      <c r="P7" s="3"/>
      <c r="Q7" s="3"/>
      <c r="R7" s="3"/>
      <c r="S7" s="3"/>
      <c r="T7" s="3"/>
      <c r="U7" s="3"/>
      <c r="V7" s="3"/>
      <c r="W7" s="3"/>
      <c r="X7" s="3"/>
      <c r="Y7" s="3"/>
      <c r="Z7" s="3"/>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4" ht="15" thickTop="1" x14ac:dyDescent="0.3">
      <c r="A8" s="82"/>
      <c r="B8" s="84"/>
      <c r="C8" s="84"/>
      <c r="D8" s="84"/>
      <c r="E8" s="84"/>
      <c r="F8" s="13"/>
      <c r="G8" s="5">
        <v>1</v>
      </c>
      <c r="H8" s="5">
        <v>2</v>
      </c>
      <c r="I8" s="5">
        <v>3</v>
      </c>
      <c r="J8" s="5">
        <v>4</v>
      </c>
      <c r="K8" s="5">
        <v>5</v>
      </c>
      <c r="L8" s="5">
        <v>6</v>
      </c>
      <c r="M8" s="5">
        <v>7</v>
      </c>
      <c r="N8" s="5">
        <v>8</v>
      </c>
      <c r="O8" s="5">
        <v>9</v>
      </c>
      <c r="P8" s="5">
        <v>10</v>
      </c>
      <c r="Q8" s="5">
        <v>11</v>
      </c>
      <c r="R8" s="5">
        <v>12</v>
      </c>
      <c r="S8" s="5">
        <v>13</v>
      </c>
      <c r="T8" s="5">
        <v>14</v>
      </c>
      <c r="U8" s="5">
        <v>15</v>
      </c>
      <c r="V8" s="5">
        <v>16</v>
      </c>
      <c r="W8" s="5">
        <v>17</v>
      </c>
      <c r="X8" s="5">
        <v>18</v>
      </c>
      <c r="Y8" s="5">
        <v>19</v>
      </c>
      <c r="Z8" s="5">
        <v>20</v>
      </c>
      <c r="AA8" s="5">
        <v>21</v>
      </c>
      <c r="AB8" s="5">
        <v>22</v>
      </c>
      <c r="AC8" s="5">
        <v>23</v>
      </c>
      <c r="AD8" s="5">
        <v>24</v>
      </c>
      <c r="AE8" s="5">
        <v>25</v>
      </c>
      <c r="AF8" s="5">
        <v>26</v>
      </c>
      <c r="AG8" s="5">
        <v>27</v>
      </c>
      <c r="AH8" s="5">
        <v>28</v>
      </c>
      <c r="AI8" s="5">
        <v>29</v>
      </c>
      <c r="AJ8" s="5">
        <v>30</v>
      </c>
      <c r="AK8" s="5">
        <v>31</v>
      </c>
      <c r="AL8" s="5">
        <v>32</v>
      </c>
      <c r="AM8" s="5">
        <v>33</v>
      </c>
      <c r="AN8" s="5">
        <v>34</v>
      </c>
      <c r="AO8" s="5">
        <v>35</v>
      </c>
      <c r="AP8" s="5">
        <v>36</v>
      </c>
      <c r="AQ8" s="5">
        <v>37</v>
      </c>
      <c r="AR8" s="5">
        <v>38</v>
      </c>
      <c r="AS8" s="5">
        <v>39</v>
      </c>
      <c r="AT8" s="5">
        <v>40</v>
      </c>
      <c r="AU8" s="5">
        <v>41</v>
      </c>
      <c r="AV8" s="5">
        <v>42</v>
      </c>
      <c r="AW8" s="5">
        <v>43</v>
      </c>
      <c r="AX8" s="5">
        <v>44</v>
      </c>
      <c r="AY8" s="5">
        <v>45</v>
      </c>
      <c r="AZ8" s="5">
        <v>46</v>
      </c>
      <c r="BA8" s="5">
        <v>47</v>
      </c>
      <c r="BB8" s="5">
        <v>48</v>
      </c>
    </row>
    <row r="9" spans="1:54" ht="34.799999999999997" x14ac:dyDescent="0.35">
      <c r="A9" s="6" t="s">
        <v>7</v>
      </c>
      <c r="B9" s="7">
        <v>1</v>
      </c>
      <c r="C9" s="7">
        <v>5</v>
      </c>
      <c r="D9" s="7">
        <v>1</v>
      </c>
      <c r="E9" s="7">
        <v>4</v>
      </c>
      <c r="F9" s="8">
        <v>0.25</v>
      </c>
      <c r="G9" s="9"/>
      <c r="H9" s="9"/>
      <c r="I9" s="9"/>
      <c r="J9" s="9"/>
      <c r="K9" s="9"/>
      <c r="L9" s="9"/>
      <c r="M9" s="9"/>
      <c r="N9" s="9"/>
      <c r="O9" s="9"/>
      <c r="P9" s="9"/>
      <c r="Q9" s="9"/>
      <c r="R9" s="9"/>
      <c r="S9" s="9"/>
      <c r="T9" s="9"/>
      <c r="U9" s="9"/>
      <c r="V9" s="9"/>
      <c r="W9" s="9"/>
      <c r="X9" s="9"/>
      <c r="Y9" s="9"/>
      <c r="Z9" s="9"/>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row>
    <row r="10" spans="1:54" ht="34.799999999999997" x14ac:dyDescent="0.35">
      <c r="A10" s="6" t="s">
        <v>8</v>
      </c>
      <c r="B10" s="7">
        <v>1</v>
      </c>
      <c r="C10" s="7">
        <v>6</v>
      </c>
      <c r="D10" s="7">
        <v>1</v>
      </c>
      <c r="E10" s="7">
        <v>6</v>
      </c>
      <c r="F10" s="8">
        <v>1</v>
      </c>
      <c r="G10" s="9"/>
      <c r="H10" s="9"/>
      <c r="I10" s="9"/>
      <c r="J10" s="9"/>
      <c r="K10" s="9"/>
      <c r="L10" s="9"/>
      <c r="M10" s="9"/>
      <c r="N10" s="9"/>
      <c r="O10" s="9"/>
      <c r="P10" s="9"/>
      <c r="Q10" s="9"/>
      <c r="R10" s="9"/>
      <c r="S10" s="9"/>
      <c r="T10" s="9"/>
      <c r="U10" s="9"/>
      <c r="V10" s="9"/>
      <c r="W10" s="9"/>
      <c r="X10" s="9"/>
      <c r="Y10" s="9"/>
      <c r="Z10" s="9"/>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row>
    <row r="11" spans="1:54" ht="34.799999999999997" x14ac:dyDescent="0.35">
      <c r="A11" s="6" t="s">
        <v>9</v>
      </c>
      <c r="B11" s="7">
        <v>2</v>
      </c>
      <c r="C11" s="7">
        <v>4</v>
      </c>
      <c r="D11" s="7">
        <v>2</v>
      </c>
      <c r="E11" s="7">
        <v>5</v>
      </c>
      <c r="F11" s="8">
        <v>0.35</v>
      </c>
      <c r="G11" s="9"/>
      <c r="H11" s="9"/>
      <c r="I11" s="9"/>
      <c r="J11" s="9"/>
      <c r="K11" s="9"/>
      <c r="L11" s="9"/>
      <c r="M11" s="9"/>
      <c r="N11" s="9"/>
      <c r="O11" s="9"/>
      <c r="P11" s="9"/>
      <c r="Q11" s="9"/>
      <c r="R11" s="9"/>
      <c r="S11" s="9"/>
      <c r="T11" s="9"/>
      <c r="U11" s="9"/>
      <c r="V11" s="9"/>
      <c r="W11" s="9"/>
      <c r="X11" s="9"/>
      <c r="Y11" s="9"/>
      <c r="Z11" s="9"/>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row>
    <row r="12" spans="1:54" ht="34.799999999999997" x14ac:dyDescent="0.35">
      <c r="A12" s="6" t="s">
        <v>10</v>
      </c>
      <c r="B12" s="7">
        <v>4</v>
      </c>
      <c r="C12" s="7">
        <v>8</v>
      </c>
      <c r="D12" s="7">
        <v>4</v>
      </c>
      <c r="E12" s="7">
        <v>6</v>
      </c>
      <c r="F12" s="8">
        <v>0.1</v>
      </c>
      <c r="G12" s="9"/>
      <c r="H12" s="9"/>
      <c r="I12" s="9"/>
      <c r="J12" s="9"/>
      <c r="K12" s="9"/>
      <c r="L12" s="9"/>
      <c r="M12" s="9"/>
      <c r="N12" s="9"/>
      <c r="O12" s="9"/>
      <c r="P12" s="9"/>
      <c r="Q12" s="9"/>
      <c r="R12" s="9"/>
      <c r="S12" s="9"/>
      <c r="T12" s="9"/>
      <c r="U12" s="9"/>
      <c r="V12" s="9"/>
      <c r="W12" s="9"/>
      <c r="X12" s="9"/>
      <c r="Y12" s="9"/>
      <c r="Z12" s="9"/>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row>
    <row r="13" spans="1:54" ht="34.799999999999997" x14ac:dyDescent="0.35">
      <c r="A13" s="6" t="s">
        <v>11</v>
      </c>
      <c r="B13" s="7">
        <v>4</v>
      </c>
      <c r="C13" s="7">
        <v>2</v>
      </c>
      <c r="D13" s="7">
        <v>4</v>
      </c>
      <c r="E13" s="7">
        <v>8</v>
      </c>
      <c r="F13" s="8">
        <v>0.85</v>
      </c>
      <c r="G13" s="9"/>
      <c r="H13" s="9"/>
      <c r="I13" s="9"/>
      <c r="J13" s="9"/>
      <c r="K13" s="9"/>
      <c r="L13" s="9"/>
      <c r="M13" s="9"/>
      <c r="N13" s="9"/>
      <c r="O13" s="9"/>
      <c r="P13" s="9"/>
      <c r="Q13" s="9"/>
      <c r="R13" s="9"/>
      <c r="S13" s="9"/>
      <c r="T13" s="9"/>
      <c r="U13" s="9"/>
      <c r="V13" s="9"/>
      <c r="W13" s="9"/>
      <c r="X13" s="9"/>
      <c r="Y13" s="9"/>
      <c r="Z13" s="9"/>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row>
    <row r="14" spans="1:54" ht="34.799999999999997" x14ac:dyDescent="0.35">
      <c r="A14" s="6" t="s">
        <v>12</v>
      </c>
      <c r="B14" s="7">
        <v>4</v>
      </c>
      <c r="C14" s="7">
        <v>3</v>
      </c>
      <c r="D14" s="7">
        <v>4</v>
      </c>
      <c r="E14" s="7">
        <v>6</v>
      </c>
      <c r="F14" s="8">
        <v>0.85</v>
      </c>
      <c r="G14" s="9"/>
      <c r="H14" s="9"/>
      <c r="I14" s="9"/>
      <c r="J14" s="9"/>
      <c r="K14" s="9"/>
      <c r="L14" s="9"/>
      <c r="M14" s="9"/>
      <c r="N14" s="9"/>
      <c r="O14" s="9"/>
      <c r="P14" s="9"/>
      <c r="Q14" s="9"/>
      <c r="R14" s="9"/>
      <c r="S14" s="9"/>
      <c r="T14" s="9"/>
      <c r="U14" s="9"/>
      <c r="V14" s="9"/>
      <c r="W14" s="9"/>
      <c r="X14" s="9"/>
      <c r="Y14" s="9"/>
      <c r="Z14" s="9"/>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row>
    <row r="15" spans="1:54" ht="34.799999999999997" x14ac:dyDescent="0.35">
      <c r="A15" s="6" t="s">
        <v>13</v>
      </c>
      <c r="B15" s="7">
        <v>5</v>
      </c>
      <c r="C15" s="7">
        <v>4</v>
      </c>
      <c r="D15" s="7">
        <v>5</v>
      </c>
      <c r="E15" s="7">
        <v>3</v>
      </c>
      <c r="F15" s="8">
        <v>0.5</v>
      </c>
      <c r="G15" s="9"/>
      <c r="H15" s="9"/>
      <c r="I15" s="9"/>
      <c r="J15" s="9"/>
      <c r="K15" s="9"/>
      <c r="L15" s="9"/>
      <c r="M15" s="9"/>
      <c r="N15" s="9"/>
      <c r="O15" s="9"/>
      <c r="P15" s="9"/>
      <c r="Q15" s="9"/>
      <c r="R15" s="9"/>
      <c r="S15" s="9"/>
      <c r="T15" s="9"/>
      <c r="U15" s="9"/>
      <c r="V15" s="9"/>
      <c r="W15" s="9"/>
      <c r="X15" s="9"/>
      <c r="Y15" s="9"/>
      <c r="Z15" s="9"/>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row>
    <row r="16" spans="1:54" ht="34.799999999999997" x14ac:dyDescent="0.35">
      <c r="A16" s="6" t="s">
        <v>14</v>
      </c>
      <c r="B16" s="7">
        <v>5</v>
      </c>
      <c r="C16" s="7">
        <v>2</v>
      </c>
      <c r="D16" s="7">
        <v>5</v>
      </c>
      <c r="E16" s="7">
        <v>5</v>
      </c>
      <c r="F16" s="8">
        <v>0.6</v>
      </c>
      <c r="G16" s="9"/>
      <c r="H16" s="9"/>
      <c r="I16" s="9"/>
      <c r="J16" s="9"/>
      <c r="K16" s="9"/>
      <c r="L16" s="9"/>
      <c r="M16" s="9"/>
      <c r="N16" s="9"/>
      <c r="O16" s="9"/>
      <c r="P16" s="9"/>
      <c r="Q16" s="9"/>
      <c r="R16" s="9"/>
      <c r="S16" s="9"/>
      <c r="T16" s="9"/>
      <c r="U16" s="9"/>
      <c r="V16" s="9"/>
      <c r="W16" s="9"/>
      <c r="X16" s="9"/>
      <c r="Y16" s="9"/>
      <c r="Z16" s="9"/>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row>
    <row r="17" spans="1:54" ht="34.799999999999997" x14ac:dyDescent="0.35">
      <c r="A17" s="6" t="s">
        <v>15</v>
      </c>
      <c r="B17" s="7">
        <v>5</v>
      </c>
      <c r="C17" s="7">
        <v>2</v>
      </c>
      <c r="D17" s="7">
        <v>5</v>
      </c>
      <c r="E17" s="7">
        <v>6</v>
      </c>
      <c r="F17" s="8">
        <v>0.75</v>
      </c>
      <c r="G17" s="9"/>
      <c r="H17" s="9"/>
      <c r="I17" s="9"/>
      <c r="J17" s="9"/>
      <c r="K17" s="9"/>
      <c r="L17" s="9"/>
      <c r="M17" s="9"/>
      <c r="N17" s="9"/>
      <c r="O17" s="9"/>
      <c r="P17" s="9"/>
      <c r="Q17" s="9"/>
      <c r="R17" s="9"/>
      <c r="S17" s="9"/>
      <c r="T17" s="9"/>
      <c r="U17" s="9"/>
      <c r="V17" s="9"/>
      <c r="W17" s="9"/>
      <c r="X17" s="9"/>
      <c r="Y17" s="9"/>
      <c r="Z17" s="9"/>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row>
    <row r="18" spans="1:54" ht="34.799999999999997" x14ac:dyDescent="0.35">
      <c r="A18" s="6" t="s">
        <v>16</v>
      </c>
      <c r="B18" s="7">
        <v>6</v>
      </c>
      <c r="C18" s="7">
        <v>5</v>
      </c>
      <c r="D18" s="7">
        <v>6</v>
      </c>
      <c r="E18" s="7">
        <v>7</v>
      </c>
      <c r="F18" s="8">
        <v>1</v>
      </c>
      <c r="G18" s="9"/>
      <c r="H18" s="9"/>
      <c r="I18" s="9"/>
      <c r="J18" s="9"/>
      <c r="K18" s="9"/>
      <c r="L18" s="9"/>
      <c r="M18" s="9"/>
      <c r="N18" s="9"/>
      <c r="O18" s="9"/>
      <c r="P18" s="9"/>
      <c r="Q18" s="9"/>
      <c r="R18" s="9"/>
      <c r="S18" s="9"/>
      <c r="T18" s="9"/>
      <c r="U18" s="9"/>
      <c r="V18" s="9"/>
      <c r="W18" s="9"/>
      <c r="X18" s="9"/>
      <c r="Y18" s="9"/>
      <c r="Z18" s="9"/>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row>
    <row r="19" spans="1:54" ht="34.799999999999997" x14ac:dyDescent="0.35">
      <c r="A19" s="6" t="s">
        <v>17</v>
      </c>
      <c r="B19" s="11">
        <v>6</v>
      </c>
      <c r="C19" s="7">
        <v>1</v>
      </c>
      <c r="D19" s="7">
        <v>5</v>
      </c>
      <c r="E19" s="7">
        <v>8</v>
      </c>
      <c r="F19" s="8">
        <v>0.6</v>
      </c>
      <c r="G19" s="9"/>
      <c r="H19" s="9"/>
      <c r="I19" s="9"/>
      <c r="J19" s="9"/>
      <c r="K19" s="9"/>
      <c r="L19" s="9"/>
      <c r="M19" s="9"/>
      <c r="N19" s="9"/>
      <c r="O19" s="9"/>
      <c r="P19" s="9"/>
      <c r="Q19" s="9"/>
      <c r="R19" s="9"/>
      <c r="S19" s="9"/>
      <c r="T19" s="9"/>
      <c r="U19" s="9"/>
      <c r="V19" s="9"/>
      <c r="W19" s="9"/>
      <c r="X19" s="9"/>
      <c r="Y19" s="9"/>
      <c r="Z19" s="9"/>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row>
    <row r="20" spans="1:54" ht="34.799999999999997" x14ac:dyDescent="0.35">
      <c r="A20" s="6" t="s">
        <v>18</v>
      </c>
      <c r="B20" s="7">
        <v>9</v>
      </c>
      <c r="C20" s="7">
        <v>3</v>
      </c>
      <c r="D20" s="7">
        <v>9</v>
      </c>
      <c r="E20" s="7">
        <v>3</v>
      </c>
      <c r="F20" s="8">
        <v>0</v>
      </c>
      <c r="G20" s="9"/>
      <c r="H20" s="9"/>
      <c r="I20" s="9"/>
      <c r="J20" s="9"/>
      <c r="K20" s="9"/>
      <c r="L20" s="9"/>
      <c r="M20" s="9"/>
      <c r="N20" s="9"/>
      <c r="O20" s="9"/>
      <c r="P20" s="9"/>
      <c r="Q20" s="9"/>
      <c r="R20" s="9"/>
      <c r="S20" s="9"/>
      <c r="T20" s="9"/>
      <c r="U20" s="9"/>
      <c r="V20" s="9"/>
      <c r="W20" s="9"/>
      <c r="X20" s="9"/>
      <c r="Y20" s="9"/>
      <c r="Z20" s="9"/>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row>
    <row r="21" spans="1:54" ht="34.799999999999997" x14ac:dyDescent="0.35">
      <c r="A21" s="6" t="s">
        <v>19</v>
      </c>
      <c r="B21" s="7">
        <v>9</v>
      </c>
      <c r="C21" s="7">
        <v>6</v>
      </c>
      <c r="D21" s="7">
        <v>9</v>
      </c>
      <c r="E21" s="7">
        <v>7</v>
      </c>
      <c r="F21" s="8">
        <v>0.5</v>
      </c>
      <c r="G21" s="9"/>
      <c r="H21" s="9"/>
      <c r="I21" s="9"/>
      <c r="J21" s="9"/>
      <c r="K21" s="9"/>
      <c r="L21" s="9"/>
      <c r="M21" s="9"/>
      <c r="N21" s="9"/>
      <c r="O21" s="9"/>
      <c r="P21" s="9"/>
      <c r="Q21" s="9"/>
      <c r="R21" s="9"/>
      <c r="S21" s="9"/>
      <c r="T21" s="9"/>
      <c r="U21" s="9"/>
      <c r="V21" s="9"/>
      <c r="W21" s="9"/>
      <c r="X21" s="9"/>
      <c r="Y21" s="9"/>
      <c r="Z21" s="9"/>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row>
    <row r="22" spans="1:54" ht="34.799999999999997" x14ac:dyDescent="0.35">
      <c r="A22" s="6" t="s">
        <v>20</v>
      </c>
      <c r="B22" s="7">
        <v>9</v>
      </c>
      <c r="C22" s="7">
        <v>3</v>
      </c>
      <c r="D22" s="7">
        <v>9</v>
      </c>
      <c r="E22" s="7">
        <v>1</v>
      </c>
      <c r="F22" s="8">
        <v>0</v>
      </c>
      <c r="G22" s="9"/>
      <c r="H22" s="9"/>
      <c r="I22" s="9"/>
      <c r="J22" s="9"/>
      <c r="K22" s="9"/>
      <c r="L22" s="9"/>
      <c r="M22" s="9"/>
      <c r="N22" s="9"/>
      <c r="O22" s="9"/>
      <c r="P22" s="9"/>
      <c r="Q22" s="9"/>
      <c r="R22" s="9"/>
      <c r="S22" s="9"/>
      <c r="T22" s="9"/>
      <c r="U22" s="9"/>
      <c r="V22" s="9"/>
      <c r="W22" s="9"/>
      <c r="X22" s="9"/>
      <c r="Y22" s="9"/>
      <c r="Z22" s="9"/>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row>
    <row r="23" spans="1:54" ht="34.799999999999997" x14ac:dyDescent="0.35">
      <c r="A23" s="6" t="s">
        <v>21</v>
      </c>
      <c r="B23" s="7">
        <v>9</v>
      </c>
      <c r="C23" s="7">
        <v>4</v>
      </c>
      <c r="D23" s="7">
        <v>8</v>
      </c>
      <c r="E23" s="7">
        <v>5</v>
      </c>
      <c r="F23" s="8">
        <v>0.01</v>
      </c>
      <c r="G23" s="9"/>
      <c r="H23" s="9"/>
      <c r="I23" s="9"/>
      <c r="J23" s="9"/>
      <c r="K23" s="9"/>
      <c r="L23" s="9"/>
      <c r="M23" s="9"/>
      <c r="N23" s="9"/>
      <c r="O23" s="9"/>
      <c r="P23" s="9"/>
      <c r="Q23" s="9"/>
      <c r="R23" s="9"/>
      <c r="S23" s="9"/>
      <c r="T23" s="9"/>
      <c r="U23" s="9"/>
      <c r="V23" s="9"/>
      <c r="W23" s="9"/>
      <c r="X23" s="9"/>
      <c r="Y23" s="9"/>
      <c r="Z23" s="9"/>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row>
    <row r="24" spans="1:54" ht="34.799999999999997" x14ac:dyDescent="0.35">
      <c r="A24" s="6" t="s">
        <v>22</v>
      </c>
      <c r="B24" s="7">
        <v>10</v>
      </c>
      <c r="C24" s="7">
        <v>5</v>
      </c>
      <c r="D24" s="7">
        <v>10</v>
      </c>
      <c r="E24" s="7">
        <v>3</v>
      </c>
      <c r="F24" s="8">
        <v>0.8</v>
      </c>
      <c r="G24" s="9"/>
      <c r="H24" s="9"/>
      <c r="I24" s="9"/>
      <c r="J24" s="9"/>
      <c r="K24" s="9"/>
      <c r="L24" s="9"/>
      <c r="M24" s="9"/>
      <c r="N24" s="9"/>
      <c r="O24" s="9"/>
      <c r="P24" s="9"/>
      <c r="Q24" s="9"/>
      <c r="R24" s="9"/>
      <c r="S24" s="9"/>
      <c r="T24" s="9"/>
      <c r="U24" s="9"/>
      <c r="V24" s="9"/>
      <c r="W24" s="9"/>
      <c r="X24" s="9"/>
      <c r="Y24" s="9"/>
      <c r="Z24" s="9"/>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row>
    <row r="25" spans="1:54" ht="34.799999999999997" x14ac:dyDescent="0.35">
      <c r="A25" s="6" t="s">
        <v>23</v>
      </c>
      <c r="B25" s="7">
        <v>11</v>
      </c>
      <c r="C25" s="7">
        <v>2</v>
      </c>
      <c r="D25" s="7">
        <v>11</v>
      </c>
      <c r="E25" s="7">
        <v>5</v>
      </c>
      <c r="F25" s="8">
        <v>0</v>
      </c>
      <c r="G25" s="9"/>
      <c r="H25" s="9"/>
      <c r="I25" s="9"/>
      <c r="J25" s="9"/>
      <c r="K25" s="9"/>
      <c r="L25" s="9"/>
      <c r="M25" s="9"/>
      <c r="N25" s="9"/>
      <c r="O25" s="9"/>
      <c r="P25" s="9"/>
      <c r="Q25" s="9"/>
      <c r="R25" s="9"/>
      <c r="S25" s="9"/>
      <c r="T25" s="9"/>
      <c r="U25" s="9"/>
      <c r="V25" s="9"/>
      <c r="W25" s="9"/>
      <c r="X25" s="9"/>
      <c r="Y25" s="9"/>
      <c r="Z25" s="9"/>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row>
    <row r="26" spans="1:54" ht="34.799999999999997" x14ac:dyDescent="0.35">
      <c r="A26" s="6" t="s">
        <v>24</v>
      </c>
      <c r="B26" s="7">
        <v>12</v>
      </c>
      <c r="C26" s="7">
        <v>6</v>
      </c>
      <c r="D26" s="7">
        <v>12</v>
      </c>
      <c r="E26" s="7">
        <v>7</v>
      </c>
      <c r="F26" s="8">
        <v>0</v>
      </c>
      <c r="G26" s="9"/>
      <c r="H26" s="9"/>
      <c r="I26" s="9"/>
      <c r="J26" s="9"/>
      <c r="K26" s="9"/>
      <c r="L26" s="9"/>
      <c r="M26" s="9"/>
      <c r="N26" s="9"/>
      <c r="O26" s="9"/>
      <c r="P26" s="9"/>
      <c r="Q26" s="9"/>
      <c r="R26" s="9"/>
      <c r="S26" s="9"/>
      <c r="T26" s="9"/>
      <c r="U26" s="9"/>
      <c r="V26" s="9"/>
      <c r="W26" s="9"/>
      <c r="X26" s="9"/>
      <c r="Y26" s="9"/>
      <c r="Z26" s="9"/>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row>
    <row r="27" spans="1:54" ht="34.799999999999997" x14ac:dyDescent="0.35">
      <c r="A27" s="6" t="s">
        <v>25</v>
      </c>
      <c r="B27" s="7">
        <v>12</v>
      </c>
      <c r="C27" s="7">
        <v>1</v>
      </c>
      <c r="D27" s="7">
        <v>12</v>
      </c>
      <c r="E27" s="7">
        <v>5</v>
      </c>
      <c r="F27" s="8">
        <v>0</v>
      </c>
      <c r="G27" s="9"/>
      <c r="H27" s="9"/>
      <c r="I27" s="9"/>
      <c r="J27" s="9"/>
      <c r="K27" s="9"/>
      <c r="L27" s="9"/>
      <c r="M27" s="9"/>
      <c r="N27" s="9"/>
      <c r="O27" s="9"/>
      <c r="P27" s="9"/>
      <c r="Q27" s="9"/>
      <c r="R27" s="9"/>
      <c r="S27" s="9"/>
      <c r="T27" s="9"/>
      <c r="U27" s="9"/>
      <c r="V27" s="9"/>
      <c r="W27" s="9"/>
      <c r="X27" s="9"/>
      <c r="Y27" s="9"/>
      <c r="Z27" s="9"/>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row>
    <row r="28" spans="1:54" ht="34.799999999999997" x14ac:dyDescent="0.35">
      <c r="A28" s="6" t="s">
        <v>26</v>
      </c>
      <c r="B28" s="7">
        <v>14</v>
      </c>
      <c r="C28" s="7">
        <v>5</v>
      </c>
      <c r="D28" s="7">
        <v>14</v>
      </c>
      <c r="E28" s="7">
        <v>6</v>
      </c>
      <c r="F28" s="8">
        <v>0</v>
      </c>
      <c r="G28" s="9"/>
      <c r="H28" s="9"/>
      <c r="I28" s="9"/>
      <c r="J28" s="9"/>
      <c r="K28" s="9"/>
      <c r="L28" s="9"/>
      <c r="M28" s="9"/>
      <c r="N28" s="9"/>
      <c r="O28" s="9"/>
      <c r="P28" s="9"/>
      <c r="Q28" s="9"/>
      <c r="R28" s="9"/>
      <c r="S28" s="9"/>
      <c r="T28" s="9"/>
      <c r="U28" s="9"/>
      <c r="V28" s="9"/>
      <c r="W28" s="9"/>
      <c r="X28" s="9"/>
      <c r="Y28" s="9"/>
      <c r="Z28" s="9"/>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row>
    <row r="29" spans="1:54" ht="34.799999999999997" x14ac:dyDescent="0.35">
      <c r="A29" s="6" t="s">
        <v>27</v>
      </c>
      <c r="B29" s="7">
        <v>14</v>
      </c>
      <c r="C29" s="7">
        <v>8</v>
      </c>
      <c r="D29" s="7">
        <v>14</v>
      </c>
      <c r="E29" s="7">
        <v>2</v>
      </c>
      <c r="F29" s="8">
        <v>0.44</v>
      </c>
      <c r="G29" s="9"/>
      <c r="H29" s="9"/>
      <c r="I29" s="9"/>
      <c r="J29" s="9"/>
      <c r="K29" s="9"/>
      <c r="L29" s="9"/>
      <c r="M29" s="9"/>
      <c r="N29" s="9"/>
      <c r="O29" s="9"/>
      <c r="P29" s="9"/>
      <c r="Q29" s="9"/>
      <c r="R29" s="9"/>
      <c r="S29" s="9"/>
      <c r="T29" s="9"/>
      <c r="U29" s="9"/>
      <c r="V29" s="9"/>
      <c r="W29" s="9"/>
      <c r="X29" s="9"/>
      <c r="Y29" s="9"/>
      <c r="Z29" s="9"/>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row>
    <row r="30" spans="1:54" ht="34.799999999999997" x14ac:dyDescent="0.35">
      <c r="A30" s="6" t="s">
        <v>28</v>
      </c>
      <c r="B30" s="7">
        <v>14</v>
      </c>
      <c r="C30" s="7">
        <v>7</v>
      </c>
      <c r="D30" s="7">
        <v>14</v>
      </c>
      <c r="E30" s="7">
        <v>3</v>
      </c>
      <c r="F30" s="8">
        <v>0</v>
      </c>
      <c r="G30" s="9"/>
      <c r="H30" s="9"/>
      <c r="I30" s="9"/>
      <c r="J30" s="9"/>
      <c r="K30" s="9"/>
      <c r="L30" s="9"/>
      <c r="M30" s="9"/>
      <c r="N30" s="9"/>
      <c r="O30" s="9"/>
      <c r="P30" s="9"/>
      <c r="Q30" s="9"/>
      <c r="R30" s="9"/>
      <c r="S30" s="9"/>
      <c r="T30" s="9"/>
      <c r="U30" s="9"/>
      <c r="V30" s="9"/>
      <c r="W30" s="9"/>
      <c r="X30" s="9"/>
      <c r="Y30" s="9"/>
      <c r="Z30" s="9"/>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row>
    <row r="31" spans="1:54" ht="34.799999999999997" x14ac:dyDescent="0.35">
      <c r="A31" s="6" t="s">
        <v>29</v>
      </c>
      <c r="B31" s="7">
        <v>15</v>
      </c>
      <c r="C31" s="7">
        <v>4</v>
      </c>
      <c r="D31" s="7">
        <v>15</v>
      </c>
      <c r="E31" s="7">
        <v>8</v>
      </c>
      <c r="F31" s="8">
        <v>0.12</v>
      </c>
      <c r="G31" s="9"/>
      <c r="H31" s="9"/>
      <c r="I31" s="9"/>
      <c r="J31" s="9"/>
      <c r="K31" s="9"/>
      <c r="L31" s="9"/>
      <c r="M31" s="9"/>
      <c r="N31" s="9"/>
      <c r="O31" s="9"/>
      <c r="P31" s="9"/>
      <c r="Q31" s="9"/>
      <c r="R31" s="9"/>
      <c r="S31" s="9"/>
      <c r="T31" s="9"/>
      <c r="U31" s="9"/>
      <c r="V31" s="9"/>
      <c r="W31" s="9"/>
      <c r="X31" s="9"/>
      <c r="Y31" s="9"/>
      <c r="Z31" s="9"/>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row>
    <row r="32" spans="1:54" ht="34.799999999999997" x14ac:dyDescent="0.35">
      <c r="A32" s="6" t="s">
        <v>30</v>
      </c>
      <c r="B32" s="7">
        <v>15</v>
      </c>
      <c r="C32" s="7">
        <v>5</v>
      </c>
      <c r="D32" s="7">
        <v>15</v>
      </c>
      <c r="E32" s="7">
        <v>3</v>
      </c>
      <c r="F32" s="8">
        <v>0.05</v>
      </c>
      <c r="G32" s="9"/>
      <c r="H32" s="9"/>
      <c r="I32" s="9"/>
      <c r="J32" s="9"/>
      <c r="K32" s="9"/>
      <c r="L32" s="9"/>
      <c r="M32" s="9"/>
      <c r="N32" s="9"/>
      <c r="O32" s="9"/>
      <c r="P32" s="9"/>
      <c r="Q32" s="9"/>
      <c r="R32" s="9"/>
      <c r="S32" s="9"/>
      <c r="T32" s="9"/>
      <c r="U32" s="9"/>
      <c r="V32" s="9"/>
      <c r="W32" s="9"/>
      <c r="X32" s="9"/>
      <c r="Y32" s="9"/>
      <c r="Z32" s="9"/>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row>
    <row r="33" spans="1:54" ht="34.799999999999997" x14ac:dyDescent="0.35">
      <c r="A33" s="6" t="s">
        <v>31</v>
      </c>
      <c r="B33" s="7">
        <v>15</v>
      </c>
      <c r="C33" s="7">
        <v>8</v>
      </c>
      <c r="D33" s="7">
        <v>15</v>
      </c>
      <c r="E33" s="7">
        <v>5</v>
      </c>
      <c r="F33" s="8">
        <v>0</v>
      </c>
      <c r="G33" s="9"/>
      <c r="H33" s="9"/>
      <c r="I33" s="9"/>
      <c r="J33" s="9"/>
      <c r="K33" s="9"/>
      <c r="L33" s="9"/>
      <c r="M33" s="9"/>
      <c r="N33" s="9"/>
      <c r="O33" s="9"/>
      <c r="P33" s="9"/>
      <c r="Q33" s="9"/>
      <c r="R33" s="9"/>
      <c r="S33" s="9"/>
      <c r="T33" s="9"/>
      <c r="U33" s="9"/>
      <c r="V33" s="9"/>
      <c r="W33" s="9"/>
      <c r="X33" s="9"/>
      <c r="Y33" s="9"/>
      <c r="Z33" s="9"/>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row>
    <row r="34" spans="1:54" ht="34.799999999999997" x14ac:dyDescent="0.35">
      <c r="A34" s="6" t="s">
        <v>32</v>
      </c>
      <c r="B34" s="7">
        <v>16</v>
      </c>
      <c r="C34" s="7">
        <v>28</v>
      </c>
      <c r="D34" s="7">
        <v>16</v>
      </c>
      <c r="E34" s="7">
        <v>30</v>
      </c>
      <c r="F34" s="8">
        <v>0.5</v>
      </c>
      <c r="G34" s="9"/>
      <c r="H34" s="9"/>
      <c r="I34" s="9"/>
      <c r="J34" s="9"/>
      <c r="K34" s="9"/>
      <c r="L34" s="9"/>
      <c r="M34" s="9"/>
      <c r="N34" s="9"/>
      <c r="O34" s="9"/>
      <c r="P34" s="9"/>
      <c r="Q34" s="9"/>
      <c r="R34" s="9"/>
      <c r="S34" s="9"/>
      <c r="T34" s="9"/>
      <c r="U34" s="9"/>
      <c r="V34" s="9"/>
      <c r="W34" s="9"/>
      <c r="X34" s="9"/>
      <c r="Y34" s="9"/>
      <c r="Z34" s="9"/>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row>
  </sheetData>
  <mergeCells count="8">
    <mergeCell ref="A3:D4"/>
    <mergeCell ref="C5:D5"/>
    <mergeCell ref="E5:F5"/>
    <mergeCell ref="A7:A8"/>
    <mergeCell ref="B7:B8"/>
    <mergeCell ref="C7:C8"/>
    <mergeCell ref="D7:D8"/>
    <mergeCell ref="E7:E8"/>
  </mergeCells>
  <conditionalFormatting sqref="G8:BB8">
    <cfRule type="expression" dxfId="71" priority="7">
      <formula>G$4=Zeitraum_ausgewählt</formula>
    </cfRule>
  </conditionalFormatting>
  <conditionalFormatting sqref="G9:BB34">
    <cfRule type="expression" dxfId="70" priority="1">
      <formula>ProzentAbgeschlossen</formula>
    </cfRule>
    <cfRule type="expression" dxfId="69" priority="2">
      <formula>ProzentAbgeschlossenHinter</formula>
    </cfRule>
    <cfRule type="expression" dxfId="68" priority="3">
      <formula>Tatsächlich</formula>
    </cfRule>
    <cfRule type="expression" dxfId="67" priority="4">
      <formula>TatsächlichHinter</formula>
    </cfRule>
    <cfRule type="expression" dxfId="66" priority="5">
      <formula>Plan</formula>
    </cfRule>
    <cfRule type="expression" dxfId="65" priority="6">
      <formula>G$4=Zeitraum_ausgewählt</formula>
    </cfRule>
    <cfRule type="expression" dxfId="64" priority="8">
      <formula>MOD(COLUMN(),2)</formula>
    </cfRule>
    <cfRule type="expression" dxfId="63" priority="9">
      <formula>MOD(COLUMN(),2)=0</formula>
    </cfRule>
  </conditionalFormatting>
  <dataValidations count="8">
    <dataValidation allowBlank="1" showInputMessage="1" showErrorMessage="1" prompt="Geben Sie den Prozentsatz der Fertigstellung des Projekts in Spalte G ein, beginnend mit Zelle G5" sqref="F7:F8" xr:uid="{606EB7AE-A41D-4C75-A1BB-358E435328BC}"/>
    <dataValidation allowBlank="1" showInputMessage="1" showErrorMessage="1" prompt="Geben Sie die tatsächliche Dauer in Zeiträumen für den Plan in Spalte F ein, beginnend mit Zelle F5" sqref="E7:E8" xr:uid="{EE99895A-9FF8-4CD4-9964-DB873650D86F}"/>
    <dataValidation allowBlank="1" showInputMessage="1" showErrorMessage="1" prompt="Geben Sie den tatsächlichen Startzeitraum des Plans in Spalte E ein, beginnend mit Zelle E5" sqref="D7:D8" xr:uid="{0151A009-C08B-497D-B1CF-C923AC84EF64}"/>
    <dataValidation allowBlank="1" showInputMessage="1" showErrorMessage="1" prompt="Geben Sie die Dauer in Zeiträumen für den Plan in Spalte D ein, beginnend mit Zelle D5" sqref="C7:C8" xr:uid="{0CF68CAD-37E6-4AC9-B011-8D97369D2E88}"/>
    <dataValidation allowBlank="1" showInputMessage="1" showErrorMessage="1" prompt="Geben Sie den Startzeitraum des Plans in Spalte C ein, beginnend mit Zelle C5" sqref="B7:B8" xr:uid="{78635A5F-C04C-4949-97DA-12F6CF9F04CD}"/>
    <dataValidation allowBlank="1" showInputMessage="1" showErrorMessage="1" prompt="Geben Sie Aktivitäten in Spalte B ein, beginnend mit Zelle B5_x000a_" sqref="A7:A8" xr:uid="{D6C2743C-2A48-452D-BBA8-11CA0B8B95EF}"/>
    <dataValidation allowBlank="1" showInputMessage="1" showErrorMessage="1" prompt="Die Zeiträume sind von 1 bis 60 verzeichnet, von Zelle H4 an bis zu Zelle BO4 " sqref="G7" xr:uid="{3CBC29E5-CF8D-4AE3-8278-CD54FBFFE738}"/>
    <dataValidation type="list" allowBlank="1" showInputMessage="1" showErrorMessage="1" sqref="E5:F5" xr:uid="{A1235D3A-91CD-46AE-B048-41F9F92EF153}">
      <formula1>"Tabelle2, Tabelle3, Tabelle4"</formula1>
    </dataValidation>
  </dataValidations>
  <pageMargins left="0.7" right="0.7" top="0.78740157499999996" bottom="0.78740157499999996"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63159-34EE-4993-9BC7-F6817FAA95D0}">
  <dimension ref="B2:AP40"/>
  <sheetViews>
    <sheetView topLeftCell="H1" zoomScale="50" zoomScaleNormal="50" workbookViewId="0">
      <selection activeCell="K18" sqref="K18:N18"/>
    </sheetView>
  </sheetViews>
  <sheetFormatPr baseColWidth="10" defaultRowHeight="14.4" x14ac:dyDescent="0.3"/>
  <sheetData>
    <row r="2" spans="2:42" ht="18" x14ac:dyDescent="0.3">
      <c r="B2" s="14"/>
      <c r="C2" s="15"/>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5"/>
    </row>
    <row r="3" spans="2:42" ht="25.8" x14ac:dyDescent="0.5">
      <c r="B3" s="17"/>
      <c r="C3" s="18"/>
      <c r="D3" s="19"/>
      <c r="E3" s="18"/>
      <c r="F3" s="18"/>
      <c r="G3" s="18"/>
      <c r="H3" s="18"/>
      <c r="I3" s="18"/>
      <c r="J3" s="18"/>
      <c r="K3" s="18"/>
      <c r="L3" s="20"/>
      <c r="M3" s="21"/>
      <c r="N3" s="21"/>
      <c r="O3" s="20"/>
      <c r="P3" s="20"/>
      <c r="Q3" s="20"/>
      <c r="R3" s="20"/>
      <c r="S3" s="20"/>
      <c r="T3" s="20"/>
      <c r="U3" s="20"/>
      <c r="V3" s="20"/>
      <c r="W3" s="20"/>
      <c r="X3" s="20"/>
      <c r="Y3" s="20"/>
      <c r="Z3" s="20"/>
      <c r="AA3" s="20"/>
      <c r="AB3" s="20"/>
      <c r="AC3" s="20"/>
      <c r="AD3" s="21"/>
      <c r="AE3" s="21"/>
      <c r="AF3" s="18"/>
      <c r="AG3" s="18"/>
      <c r="AH3" s="18"/>
      <c r="AI3" s="18"/>
      <c r="AJ3" s="18"/>
      <c r="AK3" s="18"/>
      <c r="AL3" s="18"/>
      <c r="AM3" s="18"/>
      <c r="AN3" s="18"/>
      <c r="AO3" s="18"/>
      <c r="AP3" s="22"/>
    </row>
    <row r="4" spans="2:42" ht="28.8" x14ac:dyDescent="0.3">
      <c r="B4" s="15"/>
      <c r="C4" s="15"/>
      <c r="D4" s="128" t="s">
        <v>35</v>
      </c>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5"/>
      <c r="AP4" s="15"/>
    </row>
    <row r="5" spans="2:42" ht="18" x14ac:dyDescent="0.3">
      <c r="B5" s="15"/>
      <c r="C5" s="23"/>
      <c r="D5" s="24"/>
      <c r="E5" s="24"/>
      <c r="F5" s="24"/>
      <c r="G5" s="24"/>
      <c r="H5" s="24"/>
      <c r="I5" s="24"/>
      <c r="J5" s="24"/>
      <c r="K5" s="24"/>
      <c r="L5" s="24"/>
      <c r="M5" s="24"/>
      <c r="N5" s="24"/>
      <c r="O5" s="24"/>
      <c r="P5" s="25"/>
      <c r="Q5" s="25"/>
      <c r="R5" s="130" t="s">
        <v>36</v>
      </c>
      <c r="S5" s="130"/>
      <c r="T5" s="130"/>
      <c r="U5" s="130"/>
      <c r="V5" s="130"/>
      <c r="W5" s="131">
        <f ca="1">TODAY()-WEEKDAY(TODAY(),2)+1</f>
        <v>45642</v>
      </c>
      <c r="X5" s="131"/>
      <c r="Y5" s="131"/>
      <c r="Z5" s="131"/>
      <c r="AA5" s="131"/>
      <c r="AB5" s="25"/>
      <c r="AC5" s="25"/>
      <c r="AD5" s="25"/>
      <c r="AE5" s="25"/>
      <c r="AF5" s="25"/>
      <c r="AG5" s="25"/>
      <c r="AH5" s="25"/>
      <c r="AI5" s="25"/>
      <c r="AJ5" s="25"/>
      <c r="AK5" s="25"/>
      <c r="AL5" s="25"/>
      <c r="AM5" s="25"/>
      <c r="AN5" s="25"/>
      <c r="AO5" s="26"/>
    </row>
    <row r="6" spans="2:42" ht="18.600000000000001" thickBot="1" x14ac:dyDescent="0.35">
      <c r="B6" s="15"/>
      <c r="C6" s="23"/>
      <c r="D6" s="24"/>
      <c r="E6" s="24"/>
      <c r="F6" s="24"/>
      <c r="G6" s="24"/>
      <c r="H6" s="24"/>
      <c r="I6" s="24"/>
      <c r="J6" s="24"/>
      <c r="K6" s="24"/>
      <c r="L6" s="24"/>
      <c r="M6" s="24"/>
      <c r="N6" s="24"/>
      <c r="O6" s="24"/>
      <c r="P6" s="25"/>
      <c r="Q6" s="25"/>
      <c r="R6" s="25"/>
      <c r="S6" s="25"/>
      <c r="T6" s="25"/>
      <c r="U6" s="25"/>
      <c r="V6" s="25"/>
      <c r="W6" s="25"/>
      <c r="X6" s="25"/>
      <c r="Y6" s="25"/>
      <c r="Z6" s="25"/>
      <c r="AA6" s="25"/>
      <c r="AB6" s="25"/>
      <c r="AC6" s="25"/>
      <c r="AD6" s="25"/>
      <c r="AE6" s="25"/>
      <c r="AF6" s="25"/>
      <c r="AG6" s="25"/>
      <c r="AH6" s="25"/>
      <c r="AI6" s="25"/>
      <c r="AJ6" s="25"/>
      <c r="AK6" s="25"/>
      <c r="AL6" s="25"/>
      <c r="AM6" s="25"/>
      <c r="AN6" s="25"/>
      <c r="AO6" s="26"/>
    </row>
    <row r="7" spans="2:42" ht="16.2" thickBot="1" x14ac:dyDescent="0.35">
      <c r="B7" s="27"/>
      <c r="C7" s="28"/>
      <c r="D7" s="132" t="s">
        <v>37</v>
      </c>
      <c r="E7" s="133"/>
      <c r="F7" s="133"/>
      <c r="G7" s="133"/>
      <c r="H7" s="133"/>
      <c r="I7" s="133"/>
      <c r="J7" s="133"/>
      <c r="K7" s="133"/>
      <c r="L7" s="133"/>
      <c r="M7" s="133"/>
      <c r="N7" s="134"/>
      <c r="O7" s="24"/>
      <c r="P7" s="25"/>
      <c r="Q7" s="132" t="s">
        <v>38</v>
      </c>
      <c r="R7" s="133"/>
      <c r="S7" s="133"/>
      <c r="T7" s="133"/>
      <c r="U7" s="133"/>
      <c r="V7" s="133"/>
      <c r="W7" s="133"/>
      <c r="X7" s="133"/>
      <c r="Y7" s="133"/>
      <c r="Z7" s="133"/>
      <c r="AA7" s="134"/>
      <c r="AB7" s="25"/>
      <c r="AC7" s="25"/>
      <c r="AD7" s="132" t="s">
        <v>39</v>
      </c>
      <c r="AE7" s="133"/>
      <c r="AF7" s="133"/>
      <c r="AG7" s="133"/>
      <c r="AH7" s="133"/>
      <c r="AI7" s="133"/>
      <c r="AJ7" s="133"/>
      <c r="AK7" s="133"/>
      <c r="AL7" s="133"/>
      <c r="AM7" s="133"/>
      <c r="AN7" s="134"/>
      <c r="AO7" s="29"/>
      <c r="AP7" s="30"/>
    </row>
    <row r="8" spans="2:42" ht="15.6" x14ac:dyDescent="0.3">
      <c r="C8" s="26"/>
      <c r="D8" s="125"/>
      <c r="E8" s="126"/>
      <c r="F8" s="126"/>
      <c r="G8" s="126"/>
      <c r="H8" s="126"/>
      <c r="I8" s="126"/>
      <c r="J8" s="126"/>
      <c r="K8" s="126"/>
      <c r="L8" s="126"/>
      <c r="M8" s="126"/>
      <c r="N8" s="127"/>
      <c r="O8" s="31"/>
      <c r="P8" s="32"/>
      <c r="Q8" s="33"/>
      <c r="R8" s="91"/>
      <c r="S8" s="91"/>
      <c r="T8" s="91"/>
      <c r="U8" s="91"/>
      <c r="V8" s="91"/>
      <c r="W8" s="91"/>
      <c r="X8" s="91"/>
      <c r="Y8" s="91"/>
      <c r="Z8" s="91"/>
      <c r="AA8" s="92"/>
      <c r="AB8" s="32"/>
      <c r="AC8" s="32"/>
      <c r="AD8" s="125"/>
      <c r="AE8" s="126"/>
      <c r="AF8" s="126"/>
      <c r="AG8" s="126"/>
      <c r="AH8" s="126"/>
      <c r="AI8" s="126"/>
      <c r="AJ8" s="126"/>
      <c r="AK8" s="126"/>
      <c r="AL8" s="126"/>
      <c r="AM8" s="126"/>
      <c r="AN8" s="127"/>
      <c r="AO8" s="26"/>
    </row>
    <row r="9" spans="2:42" ht="18" x14ac:dyDescent="0.3">
      <c r="B9" s="15"/>
      <c r="C9" s="23"/>
      <c r="D9" s="119"/>
      <c r="E9" s="120"/>
      <c r="F9" s="120"/>
      <c r="G9" s="120"/>
      <c r="H9" s="120"/>
      <c r="I9" s="120"/>
      <c r="J9" s="120"/>
      <c r="K9" s="120"/>
      <c r="L9" s="120"/>
      <c r="M9" s="120"/>
      <c r="N9" s="121"/>
      <c r="O9" s="34"/>
      <c r="P9" s="35"/>
      <c r="Q9" s="36"/>
      <c r="R9" s="97"/>
      <c r="S9" s="97"/>
      <c r="T9" s="97"/>
      <c r="U9" s="97"/>
      <c r="V9" s="97"/>
      <c r="W9" s="97"/>
      <c r="X9" s="97"/>
      <c r="Y9" s="97"/>
      <c r="Z9" s="97"/>
      <c r="AA9" s="98"/>
      <c r="AB9" s="35"/>
      <c r="AC9" s="35"/>
      <c r="AD9" s="119"/>
      <c r="AE9" s="120"/>
      <c r="AF9" s="120"/>
      <c r="AG9" s="120"/>
      <c r="AH9" s="120"/>
      <c r="AI9" s="120"/>
      <c r="AJ9" s="120"/>
      <c r="AK9" s="120"/>
      <c r="AL9" s="120"/>
      <c r="AM9" s="120"/>
      <c r="AN9" s="121"/>
      <c r="AO9" s="26"/>
    </row>
    <row r="10" spans="2:42" ht="18" x14ac:dyDescent="0.3">
      <c r="B10" s="15"/>
      <c r="C10" s="23"/>
      <c r="D10" s="119"/>
      <c r="E10" s="120"/>
      <c r="F10" s="120"/>
      <c r="G10" s="120"/>
      <c r="H10" s="120"/>
      <c r="I10" s="120"/>
      <c r="J10" s="120"/>
      <c r="K10" s="120"/>
      <c r="L10" s="120"/>
      <c r="M10" s="120"/>
      <c r="N10" s="121"/>
      <c r="O10" s="34"/>
      <c r="P10" s="35"/>
      <c r="Q10" s="36"/>
      <c r="R10" s="97"/>
      <c r="S10" s="97"/>
      <c r="T10" s="97"/>
      <c r="U10" s="97"/>
      <c r="V10" s="97"/>
      <c r="W10" s="97"/>
      <c r="X10" s="97"/>
      <c r="Y10" s="97"/>
      <c r="Z10" s="97"/>
      <c r="AA10" s="98"/>
      <c r="AB10" s="35"/>
      <c r="AC10" s="35"/>
      <c r="AD10" s="119"/>
      <c r="AE10" s="120"/>
      <c r="AF10" s="120"/>
      <c r="AG10" s="120"/>
      <c r="AH10" s="120"/>
      <c r="AI10" s="120"/>
      <c r="AJ10" s="120"/>
      <c r="AK10" s="120"/>
      <c r="AL10" s="120"/>
      <c r="AM10" s="120"/>
      <c r="AN10" s="121"/>
      <c r="AO10" s="26"/>
    </row>
    <row r="11" spans="2:42" ht="18" x14ac:dyDescent="0.3">
      <c r="B11" s="15"/>
      <c r="C11" s="23"/>
      <c r="D11" s="119"/>
      <c r="E11" s="120"/>
      <c r="F11" s="120"/>
      <c r="G11" s="120"/>
      <c r="H11" s="120"/>
      <c r="I11" s="120"/>
      <c r="J11" s="120"/>
      <c r="K11" s="120"/>
      <c r="L11" s="120"/>
      <c r="M11" s="120"/>
      <c r="N11" s="121"/>
      <c r="O11" s="34"/>
      <c r="P11" s="35"/>
      <c r="Q11" s="36"/>
      <c r="R11" s="97"/>
      <c r="S11" s="97"/>
      <c r="T11" s="97"/>
      <c r="U11" s="97"/>
      <c r="V11" s="97"/>
      <c r="W11" s="97"/>
      <c r="X11" s="97"/>
      <c r="Y11" s="97"/>
      <c r="Z11" s="97"/>
      <c r="AA11" s="98"/>
      <c r="AB11" s="35"/>
      <c r="AC11" s="35"/>
      <c r="AD11" s="119"/>
      <c r="AE11" s="120"/>
      <c r="AF11" s="120"/>
      <c r="AG11" s="120"/>
      <c r="AH11" s="120"/>
      <c r="AI11" s="120"/>
      <c r="AJ11" s="120"/>
      <c r="AK11" s="120"/>
      <c r="AL11" s="120"/>
      <c r="AM11" s="120"/>
      <c r="AN11" s="121"/>
      <c r="AO11" s="26"/>
    </row>
    <row r="12" spans="2:42" ht="18" x14ac:dyDescent="0.3">
      <c r="B12" s="15"/>
      <c r="C12" s="23"/>
      <c r="D12" s="119"/>
      <c r="E12" s="120"/>
      <c r="F12" s="120"/>
      <c r="G12" s="120"/>
      <c r="H12" s="120"/>
      <c r="I12" s="120"/>
      <c r="J12" s="120"/>
      <c r="K12" s="120"/>
      <c r="L12" s="120"/>
      <c r="M12" s="120"/>
      <c r="N12" s="121"/>
      <c r="O12" s="34"/>
      <c r="P12" s="35"/>
      <c r="Q12" s="36"/>
      <c r="R12" s="97"/>
      <c r="S12" s="97"/>
      <c r="T12" s="97"/>
      <c r="U12" s="97"/>
      <c r="V12" s="97"/>
      <c r="W12" s="97"/>
      <c r="X12" s="97"/>
      <c r="Y12" s="97"/>
      <c r="Z12" s="97"/>
      <c r="AA12" s="98"/>
      <c r="AB12" s="35"/>
      <c r="AC12" s="35"/>
      <c r="AD12" s="119"/>
      <c r="AE12" s="120"/>
      <c r="AF12" s="120"/>
      <c r="AG12" s="120"/>
      <c r="AH12" s="120"/>
      <c r="AI12" s="120"/>
      <c r="AJ12" s="120"/>
      <c r="AK12" s="120"/>
      <c r="AL12" s="120"/>
      <c r="AM12" s="120"/>
      <c r="AN12" s="121"/>
      <c r="AO12" s="26"/>
    </row>
    <row r="13" spans="2:42" ht="18.600000000000001" thickBot="1" x14ac:dyDescent="0.35">
      <c r="B13" s="15"/>
      <c r="C13" s="23"/>
      <c r="D13" s="122"/>
      <c r="E13" s="123"/>
      <c r="F13" s="123"/>
      <c r="G13" s="123"/>
      <c r="H13" s="123"/>
      <c r="I13" s="123"/>
      <c r="J13" s="123"/>
      <c r="K13" s="123"/>
      <c r="L13" s="123"/>
      <c r="M13" s="123"/>
      <c r="N13" s="124"/>
      <c r="O13" s="34"/>
      <c r="P13" s="35"/>
      <c r="Q13" s="37"/>
      <c r="R13" s="100"/>
      <c r="S13" s="100"/>
      <c r="T13" s="100"/>
      <c r="U13" s="100"/>
      <c r="V13" s="100"/>
      <c r="W13" s="100"/>
      <c r="X13" s="100"/>
      <c r="Y13" s="100"/>
      <c r="Z13" s="100"/>
      <c r="AA13" s="101"/>
      <c r="AB13" s="35"/>
      <c r="AC13" s="35"/>
      <c r="AD13" s="122"/>
      <c r="AE13" s="123"/>
      <c r="AF13" s="123"/>
      <c r="AG13" s="123"/>
      <c r="AH13" s="123"/>
      <c r="AI13" s="123"/>
      <c r="AJ13" s="123"/>
      <c r="AK13" s="123"/>
      <c r="AL13" s="123"/>
      <c r="AM13" s="123"/>
      <c r="AN13" s="124"/>
      <c r="AO13" s="26"/>
    </row>
    <row r="14" spans="2:42" ht="18" x14ac:dyDescent="0.3">
      <c r="B14" s="15"/>
      <c r="C14" s="23"/>
      <c r="D14" s="38"/>
      <c r="E14" s="38"/>
      <c r="F14" s="38"/>
      <c r="G14" s="38"/>
      <c r="H14" s="38"/>
      <c r="I14" s="38"/>
      <c r="J14" s="38"/>
      <c r="K14" s="38"/>
      <c r="L14" s="38"/>
      <c r="M14" s="38"/>
      <c r="N14" s="38"/>
      <c r="O14" s="34"/>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26"/>
    </row>
    <row r="15" spans="2:42" ht="18.600000000000001" thickBot="1" x14ac:dyDescent="0.35">
      <c r="B15" s="15"/>
      <c r="C15" s="23"/>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26"/>
      <c r="AO15" s="26"/>
    </row>
    <row r="16" spans="2:42" ht="18" x14ac:dyDescent="0.3">
      <c r="B16" s="15"/>
      <c r="C16" s="23"/>
      <c r="D16" s="114" t="str">
        <f>TEXT(Anfangsdatum+0,"TT")</f>
        <v>16</v>
      </c>
      <c r="E16" s="115"/>
      <c r="F16" s="111" t="str">
        <f>(TEXT(Anfangsdatum+0,"aaaa"))</f>
        <v>Montag</v>
      </c>
      <c r="G16" s="111"/>
      <c r="H16" s="111"/>
      <c r="I16" s="118"/>
      <c r="J16" s="109" t="str">
        <f>TEXT(Anfangsdatum+1,"TT")</f>
        <v>17</v>
      </c>
      <c r="K16" s="109"/>
      <c r="L16" s="111" t="str">
        <f>(TEXT(Anfangsdatum+1,"aaaa"))</f>
        <v>Dienstag</v>
      </c>
      <c r="M16" s="111"/>
      <c r="N16" s="111"/>
      <c r="O16" s="109" t="str">
        <f>TEXT(Anfangsdatum+2,"TT")</f>
        <v>18</v>
      </c>
      <c r="P16" s="109"/>
      <c r="Q16" s="111" t="str">
        <f>(TEXT(Anfangsdatum+2,"aaaa"))</f>
        <v>Mittwoch</v>
      </c>
      <c r="R16" s="111"/>
      <c r="S16" s="111"/>
      <c r="T16" s="109" t="str">
        <f>TEXT(Anfangsdatum+3,"TT")</f>
        <v>19</v>
      </c>
      <c r="U16" s="109"/>
      <c r="V16" s="111" t="str">
        <f>(TEXT(Anfangsdatum+3,"aaaa"))</f>
        <v>Donnerstag</v>
      </c>
      <c r="W16" s="111"/>
      <c r="X16" s="111"/>
      <c r="Y16" s="109" t="str">
        <f>TEXT(Anfangsdatum+4,"TT")</f>
        <v>20</v>
      </c>
      <c r="Z16" s="109"/>
      <c r="AA16" s="111" t="str">
        <f>(TEXT(Anfangsdatum+4,"aaaa"))</f>
        <v>Freitag</v>
      </c>
      <c r="AB16" s="111"/>
      <c r="AC16" s="111"/>
      <c r="AD16" s="109" t="str">
        <f>TEXT(Anfangsdatum+5,"TT")</f>
        <v>21</v>
      </c>
      <c r="AE16" s="109"/>
      <c r="AF16" s="111" t="str">
        <f>(TEXT(Anfangsdatum+5,"aaaa"))</f>
        <v>Samstag</v>
      </c>
      <c r="AG16" s="111"/>
      <c r="AH16" s="111"/>
      <c r="AI16" s="109" t="str">
        <f>TEXT(Anfangsdatum+6,"TT")</f>
        <v>22</v>
      </c>
      <c r="AJ16" s="109"/>
      <c r="AK16" s="111" t="str">
        <f>(TEXT(Anfangsdatum+6,"aaaa"))</f>
        <v>Sonntag</v>
      </c>
      <c r="AL16" s="111"/>
      <c r="AM16" s="111"/>
      <c r="AN16" s="39"/>
      <c r="AO16" s="26"/>
    </row>
    <row r="17" spans="2:41" ht="18.600000000000001" thickBot="1" x14ac:dyDescent="0.35">
      <c r="B17" s="15"/>
      <c r="C17" s="23"/>
      <c r="D17" s="116"/>
      <c r="E17" s="117"/>
      <c r="F17" s="112" t="str">
        <f>(TEXT(Anfangsdatum+0,"MMMM"))</f>
        <v>Dezember</v>
      </c>
      <c r="G17" s="112"/>
      <c r="H17" s="112"/>
      <c r="I17" s="113"/>
      <c r="J17" s="110"/>
      <c r="K17" s="110"/>
      <c r="L17" s="112" t="str">
        <f>(TEXT(Anfangsdatum+1,"MMMM"))</f>
        <v>Dezember</v>
      </c>
      <c r="M17" s="112"/>
      <c r="N17" s="112"/>
      <c r="O17" s="110"/>
      <c r="P17" s="110"/>
      <c r="Q17" s="112" t="str">
        <f>(TEXT(Anfangsdatum+2,"MMMM"))</f>
        <v>Dezember</v>
      </c>
      <c r="R17" s="112"/>
      <c r="S17" s="112"/>
      <c r="T17" s="110"/>
      <c r="U17" s="110"/>
      <c r="V17" s="112" t="str">
        <f>(TEXT(Anfangsdatum+3,"MMMM"))</f>
        <v>Dezember</v>
      </c>
      <c r="W17" s="112"/>
      <c r="X17" s="112"/>
      <c r="Y17" s="110"/>
      <c r="Z17" s="110"/>
      <c r="AA17" s="112" t="str">
        <f>(TEXT(Anfangsdatum+4,"MMMM"))</f>
        <v>Dezember</v>
      </c>
      <c r="AB17" s="112"/>
      <c r="AC17" s="112"/>
      <c r="AD17" s="110"/>
      <c r="AE17" s="110"/>
      <c r="AF17" s="112" t="str">
        <f>(TEXT(Anfangsdatum+5,"MMMM"))</f>
        <v>Dezember</v>
      </c>
      <c r="AG17" s="112"/>
      <c r="AH17" s="112"/>
      <c r="AI17" s="110"/>
      <c r="AJ17" s="110"/>
      <c r="AK17" s="112" t="str">
        <f>(TEXT(Anfangsdatum+6,"MMMM"))</f>
        <v>Dezember</v>
      </c>
      <c r="AL17" s="112"/>
      <c r="AM17" s="112"/>
      <c r="AN17" s="40"/>
      <c r="AO17" s="26"/>
    </row>
    <row r="18" spans="2:41" ht="18" x14ac:dyDescent="0.3">
      <c r="B18" s="15"/>
      <c r="C18" s="23"/>
      <c r="D18" s="41" t="s">
        <v>40</v>
      </c>
      <c r="E18" s="107" t="s">
        <v>41</v>
      </c>
      <c r="F18" s="107"/>
      <c r="G18" s="107"/>
      <c r="H18" s="107"/>
      <c r="I18" s="107"/>
      <c r="J18" s="42"/>
      <c r="K18" s="107"/>
      <c r="L18" s="107"/>
      <c r="M18" s="107"/>
      <c r="N18" s="107"/>
      <c r="O18" s="42"/>
      <c r="P18" s="107"/>
      <c r="Q18" s="107"/>
      <c r="R18" s="107"/>
      <c r="S18" s="107"/>
      <c r="T18" s="42"/>
      <c r="U18" s="107"/>
      <c r="V18" s="107"/>
      <c r="W18" s="107"/>
      <c r="X18" s="107"/>
      <c r="Y18" s="42"/>
      <c r="Z18" s="107"/>
      <c r="AA18" s="107"/>
      <c r="AB18" s="107"/>
      <c r="AC18" s="107"/>
      <c r="AD18" s="42"/>
      <c r="AE18" s="107"/>
      <c r="AF18" s="107"/>
      <c r="AG18" s="107"/>
      <c r="AH18" s="107"/>
      <c r="AI18" s="42"/>
      <c r="AJ18" s="107"/>
      <c r="AK18" s="107"/>
      <c r="AL18" s="107"/>
      <c r="AM18" s="107"/>
      <c r="AN18" s="108"/>
      <c r="AO18" s="26"/>
    </row>
    <row r="19" spans="2:41" ht="18" x14ac:dyDescent="0.3">
      <c r="B19" s="15"/>
      <c r="C19" s="23"/>
      <c r="D19" s="36" t="s">
        <v>42</v>
      </c>
      <c r="E19" s="102" t="s">
        <v>41</v>
      </c>
      <c r="F19" s="102"/>
      <c r="G19" s="102"/>
      <c r="H19" s="102"/>
      <c r="I19" s="106"/>
      <c r="J19" s="43"/>
      <c r="K19" s="102"/>
      <c r="L19" s="102"/>
      <c r="M19" s="102"/>
      <c r="N19" s="102"/>
      <c r="O19" s="43"/>
      <c r="P19" s="102"/>
      <c r="Q19" s="102"/>
      <c r="R19" s="102"/>
      <c r="S19" s="102"/>
      <c r="T19" s="43"/>
      <c r="U19" s="102"/>
      <c r="V19" s="102"/>
      <c r="W19" s="102"/>
      <c r="X19" s="102"/>
      <c r="Y19" s="43"/>
      <c r="Z19" s="102"/>
      <c r="AA19" s="102"/>
      <c r="AB19" s="102"/>
      <c r="AC19" s="102"/>
      <c r="AD19" s="43"/>
      <c r="AE19" s="102"/>
      <c r="AF19" s="102"/>
      <c r="AG19" s="102"/>
      <c r="AH19" s="102"/>
      <c r="AI19" s="43"/>
      <c r="AJ19" s="102"/>
      <c r="AK19" s="102"/>
      <c r="AL19" s="102"/>
      <c r="AM19" s="102"/>
      <c r="AN19" s="103"/>
      <c r="AO19" s="26"/>
    </row>
    <row r="20" spans="2:41" ht="18" x14ac:dyDescent="0.3">
      <c r="B20" s="15"/>
      <c r="C20" s="23"/>
      <c r="D20" s="36" t="s">
        <v>40</v>
      </c>
      <c r="E20" s="102" t="s">
        <v>41</v>
      </c>
      <c r="F20" s="102"/>
      <c r="G20" s="102"/>
      <c r="H20" s="102"/>
      <c r="I20" s="106"/>
      <c r="J20" s="43"/>
      <c r="K20" s="102"/>
      <c r="L20" s="102"/>
      <c r="M20" s="102"/>
      <c r="N20" s="102"/>
      <c r="O20" s="43"/>
      <c r="P20" s="102"/>
      <c r="Q20" s="102"/>
      <c r="R20" s="102"/>
      <c r="S20" s="102"/>
      <c r="T20" s="43"/>
      <c r="U20" s="102"/>
      <c r="V20" s="102"/>
      <c r="W20" s="102"/>
      <c r="X20" s="102"/>
      <c r="Y20" s="43"/>
      <c r="Z20" s="102"/>
      <c r="AA20" s="102"/>
      <c r="AB20" s="102"/>
      <c r="AC20" s="102"/>
      <c r="AD20" s="43"/>
      <c r="AE20" s="102"/>
      <c r="AF20" s="102"/>
      <c r="AG20" s="102"/>
      <c r="AH20" s="102"/>
      <c r="AI20" s="43"/>
      <c r="AJ20" s="102"/>
      <c r="AK20" s="102"/>
      <c r="AL20" s="102"/>
      <c r="AM20" s="102"/>
      <c r="AN20" s="103"/>
      <c r="AO20" s="26"/>
    </row>
    <row r="21" spans="2:41" ht="18" x14ac:dyDescent="0.3">
      <c r="B21" s="15"/>
      <c r="C21" s="23"/>
      <c r="D21" s="36"/>
      <c r="E21" s="102"/>
      <c r="F21" s="102"/>
      <c r="G21" s="102"/>
      <c r="H21" s="102"/>
      <c r="I21" s="106"/>
      <c r="J21" s="43"/>
      <c r="K21" s="102"/>
      <c r="L21" s="102"/>
      <c r="M21" s="102"/>
      <c r="N21" s="102"/>
      <c r="O21" s="43"/>
      <c r="P21" s="102"/>
      <c r="Q21" s="102"/>
      <c r="R21" s="102"/>
      <c r="S21" s="102"/>
      <c r="T21" s="43"/>
      <c r="U21" s="102"/>
      <c r="V21" s="102"/>
      <c r="W21" s="102"/>
      <c r="X21" s="102"/>
      <c r="Y21" s="43"/>
      <c r="Z21" s="102"/>
      <c r="AA21" s="102"/>
      <c r="AB21" s="102"/>
      <c r="AC21" s="102"/>
      <c r="AD21" s="43"/>
      <c r="AE21" s="102"/>
      <c r="AF21" s="102"/>
      <c r="AG21" s="102"/>
      <c r="AH21" s="102"/>
      <c r="AI21" s="43"/>
      <c r="AJ21" s="102"/>
      <c r="AK21" s="102"/>
      <c r="AL21" s="102"/>
      <c r="AM21" s="102"/>
      <c r="AN21" s="103"/>
      <c r="AO21" s="26"/>
    </row>
    <row r="22" spans="2:41" ht="18" x14ac:dyDescent="0.3">
      <c r="B22" s="15"/>
      <c r="C22" s="23"/>
      <c r="D22" s="36"/>
      <c r="E22" s="102"/>
      <c r="F22" s="102"/>
      <c r="G22" s="102"/>
      <c r="H22" s="102"/>
      <c r="I22" s="106"/>
      <c r="J22" s="43"/>
      <c r="K22" s="102"/>
      <c r="L22" s="102"/>
      <c r="M22" s="102"/>
      <c r="N22" s="102"/>
      <c r="O22" s="43"/>
      <c r="P22" s="102"/>
      <c r="Q22" s="102"/>
      <c r="R22" s="102"/>
      <c r="S22" s="102"/>
      <c r="T22" s="43"/>
      <c r="U22" s="102"/>
      <c r="V22" s="102"/>
      <c r="W22" s="102"/>
      <c r="X22" s="102"/>
      <c r="Y22" s="43"/>
      <c r="Z22" s="102"/>
      <c r="AA22" s="102"/>
      <c r="AB22" s="102"/>
      <c r="AC22" s="102"/>
      <c r="AD22" s="43"/>
      <c r="AE22" s="102"/>
      <c r="AF22" s="102"/>
      <c r="AG22" s="102"/>
      <c r="AH22" s="102"/>
      <c r="AI22" s="43"/>
      <c r="AJ22" s="102"/>
      <c r="AK22" s="102"/>
      <c r="AL22" s="102"/>
      <c r="AM22" s="102"/>
      <c r="AN22" s="103"/>
      <c r="AO22" s="26"/>
    </row>
    <row r="23" spans="2:41" ht="18" x14ac:dyDescent="0.3">
      <c r="B23" s="15"/>
      <c r="C23" s="23"/>
      <c r="D23" s="36"/>
      <c r="E23" s="102"/>
      <c r="F23" s="102"/>
      <c r="G23" s="102"/>
      <c r="H23" s="102"/>
      <c r="I23" s="102"/>
      <c r="J23" s="43"/>
      <c r="K23" s="102"/>
      <c r="L23" s="102"/>
      <c r="M23" s="102"/>
      <c r="N23" s="102"/>
      <c r="O23" s="43"/>
      <c r="P23" s="102"/>
      <c r="Q23" s="102"/>
      <c r="R23" s="102"/>
      <c r="S23" s="102"/>
      <c r="T23" s="43"/>
      <c r="U23" s="102"/>
      <c r="V23" s="102"/>
      <c r="W23" s="102"/>
      <c r="X23" s="102"/>
      <c r="Y23" s="43"/>
      <c r="Z23" s="102"/>
      <c r="AA23" s="102"/>
      <c r="AB23" s="102"/>
      <c r="AC23" s="102"/>
      <c r="AD23" s="43"/>
      <c r="AE23" s="102"/>
      <c r="AF23" s="102"/>
      <c r="AG23" s="102"/>
      <c r="AH23" s="102"/>
      <c r="AI23" s="43"/>
      <c r="AJ23" s="102"/>
      <c r="AK23" s="102"/>
      <c r="AL23" s="102"/>
      <c r="AM23" s="102"/>
      <c r="AN23" s="103"/>
      <c r="AO23" s="26"/>
    </row>
    <row r="24" spans="2:41" ht="18" x14ac:dyDescent="0.3">
      <c r="B24" s="15"/>
      <c r="C24" s="23"/>
      <c r="D24" s="36"/>
      <c r="E24" s="102"/>
      <c r="F24" s="102"/>
      <c r="G24" s="102"/>
      <c r="H24" s="102"/>
      <c r="I24" s="102"/>
      <c r="J24" s="43"/>
      <c r="K24" s="102"/>
      <c r="L24" s="102"/>
      <c r="M24" s="102"/>
      <c r="N24" s="102"/>
      <c r="O24" s="43"/>
      <c r="P24" s="102"/>
      <c r="Q24" s="102"/>
      <c r="R24" s="102"/>
      <c r="S24" s="102"/>
      <c r="T24" s="43"/>
      <c r="U24" s="102"/>
      <c r="V24" s="102"/>
      <c r="W24" s="102"/>
      <c r="X24" s="102"/>
      <c r="Y24" s="43"/>
      <c r="Z24" s="102"/>
      <c r="AA24" s="102"/>
      <c r="AB24" s="102"/>
      <c r="AC24" s="102"/>
      <c r="AD24" s="43"/>
      <c r="AE24" s="102"/>
      <c r="AF24" s="102"/>
      <c r="AG24" s="102"/>
      <c r="AH24" s="102"/>
      <c r="AI24" s="43"/>
      <c r="AJ24" s="102"/>
      <c r="AK24" s="102"/>
      <c r="AL24" s="102"/>
      <c r="AM24" s="102"/>
      <c r="AN24" s="103"/>
      <c r="AO24" s="26"/>
    </row>
    <row r="25" spans="2:41" ht="18" x14ac:dyDescent="0.3">
      <c r="B25" s="15"/>
      <c r="C25" s="23"/>
      <c r="D25" s="36"/>
      <c r="E25" s="102"/>
      <c r="F25" s="102"/>
      <c r="G25" s="102"/>
      <c r="H25" s="102"/>
      <c r="I25" s="102"/>
      <c r="J25" s="43"/>
      <c r="K25" s="102"/>
      <c r="L25" s="102"/>
      <c r="M25" s="102"/>
      <c r="N25" s="102"/>
      <c r="O25" s="43"/>
      <c r="P25" s="102"/>
      <c r="Q25" s="102"/>
      <c r="R25" s="102"/>
      <c r="S25" s="102"/>
      <c r="T25" s="43"/>
      <c r="U25" s="102"/>
      <c r="V25" s="102"/>
      <c r="W25" s="102"/>
      <c r="X25" s="102"/>
      <c r="Y25" s="43"/>
      <c r="Z25" s="102"/>
      <c r="AA25" s="102"/>
      <c r="AB25" s="102"/>
      <c r="AC25" s="102"/>
      <c r="AD25" s="43"/>
      <c r="AE25" s="102"/>
      <c r="AF25" s="102"/>
      <c r="AG25" s="102"/>
      <c r="AH25" s="102"/>
      <c r="AI25" s="43"/>
      <c r="AJ25" s="102"/>
      <c r="AK25" s="102"/>
      <c r="AL25" s="102"/>
      <c r="AM25" s="102"/>
      <c r="AN25" s="103"/>
      <c r="AO25" s="26"/>
    </row>
    <row r="26" spans="2:41" ht="18" x14ac:dyDescent="0.3">
      <c r="B26" s="15"/>
      <c r="C26" s="23"/>
      <c r="D26" s="36"/>
      <c r="E26" s="102"/>
      <c r="F26" s="102"/>
      <c r="G26" s="102"/>
      <c r="H26" s="102"/>
      <c r="I26" s="102"/>
      <c r="J26" s="43"/>
      <c r="K26" s="102"/>
      <c r="L26" s="102"/>
      <c r="M26" s="102"/>
      <c r="N26" s="102"/>
      <c r="O26" s="43"/>
      <c r="P26" s="102"/>
      <c r="Q26" s="102"/>
      <c r="R26" s="102"/>
      <c r="S26" s="102"/>
      <c r="T26" s="43"/>
      <c r="U26" s="102"/>
      <c r="V26" s="102"/>
      <c r="W26" s="102"/>
      <c r="X26" s="102"/>
      <c r="Y26" s="43"/>
      <c r="Z26" s="102"/>
      <c r="AA26" s="102"/>
      <c r="AB26" s="102"/>
      <c r="AC26" s="102"/>
      <c r="AD26" s="43"/>
      <c r="AE26" s="102"/>
      <c r="AF26" s="102"/>
      <c r="AG26" s="102"/>
      <c r="AH26" s="102"/>
      <c r="AI26" s="43"/>
      <c r="AJ26" s="102"/>
      <c r="AK26" s="102"/>
      <c r="AL26" s="102"/>
      <c r="AM26" s="102"/>
      <c r="AN26" s="103"/>
      <c r="AO26" s="26"/>
    </row>
    <row r="27" spans="2:41" ht="18" x14ac:dyDescent="0.3">
      <c r="B27" s="15"/>
      <c r="C27" s="23"/>
      <c r="D27" s="36"/>
      <c r="E27" s="102"/>
      <c r="F27" s="102"/>
      <c r="G27" s="102"/>
      <c r="H27" s="102"/>
      <c r="I27" s="102"/>
      <c r="J27" s="43"/>
      <c r="K27" s="102"/>
      <c r="L27" s="102"/>
      <c r="M27" s="102"/>
      <c r="N27" s="102"/>
      <c r="O27" s="43"/>
      <c r="P27" s="102"/>
      <c r="Q27" s="102"/>
      <c r="R27" s="102"/>
      <c r="S27" s="102"/>
      <c r="T27" s="43"/>
      <c r="U27" s="102"/>
      <c r="V27" s="102"/>
      <c r="W27" s="102"/>
      <c r="X27" s="102"/>
      <c r="Y27" s="43"/>
      <c r="Z27" s="102"/>
      <c r="AA27" s="102"/>
      <c r="AB27" s="102"/>
      <c r="AC27" s="102"/>
      <c r="AD27" s="43"/>
      <c r="AE27" s="102"/>
      <c r="AF27" s="102"/>
      <c r="AG27" s="102"/>
      <c r="AH27" s="102"/>
      <c r="AI27" s="43"/>
      <c r="AJ27" s="102"/>
      <c r="AK27" s="102"/>
      <c r="AL27" s="102"/>
      <c r="AM27" s="102"/>
      <c r="AN27" s="103"/>
      <c r="AO27" s="26"/>
    </row>
    <row r="28" spans="2:41" ht="18" x14ac:dyDescent="0.3">
      <c r="B28" s="15"/>
      <c r="C28" s="23"/>
      <c r="D28" s="36"/>
      <c r="E28" s="102"/>
      <c r="F28" s="102"/>
      <c r="G28" s="102"/>
      <c r="H28" s="102"/>
      <c r="I28" s="102"/>
      <c r="J28" s="43"/>
      <c r="K28" s="102"/>
      <c r="L28" s="102"/>
      <c r="M28" s="102"/>
      <c r="N28" s="102"/>
      <c r="O28" s="43"/>
      <c r="P28" s="102"/>
      <c r="Q28" s="102"/>
      <c r="R28" s="102"/>
      <c r="S28" s="102"/>
      <c r="T28" s="43"/>
      <c r="U28" s="102"/>
      <c r="V28" s="102"/>
      <c r="W28" s="102"/>
      <c r="X28" s="102"/>
      <c r="Y28" s="43"/>
      <c r="Z28" s="102"/>
      <c r="AA28" s="102"/>
      <c r="AB28" s="102"/>
      <c r="AC28" s="102"/>
      <c r="AD28" s="43"/>
      <c r="AE28" s="102"/>
      <c r="AF28" s="102"/>
      <c r="AG28" s="102"/>
      <c r="AH28" s="102"/>
      <c r="AI28" s="43"/>
      <c r="AJ28" s="102"/>
      <c r="AK28" s="102"/>
      <c r="AL28" s="102"/>
      <c r="AM28" s="102"/>
      <c r="AN28" s="103"/>
      <c r="AO28" s="26"/>
    </row>
    <row r="29" spans="2:41" ht="18" x14ac:dyDescent="0.3">
      <c r="B29" s="15"/>
      <c r="C29" s="23"/>
      <c r="D29" s="36"/>
      <c r="E29" s="102"/>
      <c r="F29" s="102"/>
      <c r="G29" s="102"/>
      <c r="H29" s="102"/>
      <c r="I29" s="102"/>
      <c r="J29" s="43"/>
      <c r="K29" s="102"/>
      <c r="L29" s="102"/>
      <c r="M29" s="102"/>
      <c r="N29" s="102"/>
      <c r="O29" s="43"/>
      <c r="P29" s="102"/>
      <c r="Q29" s="102"/>
      <c r="R29" s="102"/>
      <c r="S29" s="102"/>
      <c r="T29" s="43"/>
      <c r="U29" s="102"/>
      <c r="V29" s="102"/>
      <c r="W29" s="102"/>
      <c r="X29" s="102"/>
      <c r="Y29" s="43"/>
      <c r="Z29" s="102"/>
      <c r="AA29" s="102"/>
      <c r="AB29" s="102"/>
      <c r="AC29" s="102"/>
      <c r="AD29" s="43"/>
      <c r="AE29" s="102"/>
      <c r="AF29" s="102"/>
      <c r="AG29" s="102"/>
      <c r="AH29" s="102"/>
      <c r="AI29" s="43"/>
      <c r="AJ29" s="102"/>
      <c r="AK29" s="102"/>
      <c r="AL29" s="102"/>
      <c r="AM29" s="102"/>
      <c r="AN29" s="103"/>
      <c r="AO29" s="26"/>
    </row>
    <row r="30" spans="2:41" ht="18" x14ac:dyDescent="0.3">
      <c r="B30" s="15"/>
      <c r="C30" s="23"/>
      <c r="D30" s="36"/>
      <c r="E30" s="102"/>
      <c r="F30" s="102"/>
      <c r="G30" s="102"/>
      <c r="H30" s="102"/>
      <c r="I30" s="102"/>
      <c r="J30" s="43"/>
      <c r="K30" s="102"/>
      <c r="L30" s="102"/>
      <c r="M30" s="102"/>
      <c r="N30" s="102"/>
      <c r="O30" s="43"/>
      <c r="P30" s="102"/>
      <c r="Q30" s="102"/>
      <c r="R30" s="102"/>
      <c r="S30" s="102"/>
      <c r="T30" s="43"/>
      <c r="U30" s="102"/>
      <c r="V30" s="102"/>
      <c r="W30" s="102"/>
      <c r="X30" s="102"/>
      <c r="Y30" s="43"/>
      <c r="Z30" s="102"/>
      <c r="AA30" s="102"/>
      <c r="AB30" s="102"/>
      <c r="AC30" s="102"/>
      <c r="AD30" s="43"/>
      <c r="AE30" s="102"/>
      <c r="AF30" s="102"/>
      <c r="AG30" s="102"/>
      <c r="AH30" s="102"/>
      <c r="AI30" s="43"/>
      <c r="AJ30" s="102"/>
      <c r="AK30" s="102"/>
      <c r="AL30" s="102"/>
      <c r="AM30" s="102"/>
      <c r="AN30" s="103"/>
      <c r="AO30" s="26"/>
    </row>
    <row r="31" spans="2:41" ht="18" x14ac:dyDescent="0.3">
      <c r="B31" s="15"/>
      <c r="C31" s="23"/>
      <c r="D31" s="36"/>
      <c r="E31" s="104"/>
      <c r="F31" s="104"/>
      <c r="G31" s="104"/>
      <c r="H31" s="104"/>
      <c r="I31" s="104"/>
      <c r="J31" s="43"/>
      <c r="K31" s="104"/>
      <c r="L31" s="104"/>
      <c r="M31" s="104"/>
      <c r="N31" s="104"/>
      <c r="O31" s="43"/>
      <c r="P31" s="104"/>
      <c r="Q31" s="104"/>
      <c r="R31" s="104"/>
      <c r="S31" s="104"/>
      <c r="T31" s="43"/>
      <c r="U31" s="104"/>
      <c r="V31" s="104"/>
      <c r="W31" s="104"/>
      <c r="X31" s="104"/>
      <c r="Y31" s="43"/>
      <c r="Z31" s="104"/>
      <c r="AA31" s="104"/>
      <c r="AB31" s="104"/>
      <c r="AC31" s="104"/>
      <c r="AD31" s="43"/>
      <c r="AE31" s="104"/>
      <c r="AF31" s="104"/>
      <c r="AG31" s="104"/>
      <c r="AH31" s="104"/>
      <c r="AI31" s="43"/>
      <c r="AJ31" s="104"/>
      <c r="AK31" s="104"/>
      <c r="AL31" s="104"/>
      <c r="AM31" s="104"/>
      <c r="AN31" s="105"/>
      <c r="AO31" s="26"/>
    </row>
    <row r="32" spans="2:41" ht="18.600000000000001" thickBot="1" x14ac:dyDescent="0.35">
      <c r="B32" s="15"/>
      <c r="C32" s="23"/>
      <c r="D32" s="37"/>
      <c r="E32" s="85"/>
      <c r="F32" s="85"/>
      <c r="G32" s="85"/>
      <c r="H32" s="85"/>
      <c r="I32" s="85"/>
      <c r="J32" s="44"/>
      <c r="K32" s="85"/>
      <c r="L32" s="85"/>
      <c r="M32" s="85"/>
      <c r="N32" s="85"/>
      <c r="O32" s="44"/>
      <c r="P32" s="85"/>
      <c r="Q32" s="85"/>
      <c r="R32" s="85"/>
      <c r="S32" s="85"/>
      <c r="T32" s="44"/>
      <c r="U32" s="85"/>
      <c r="V32" s="85"/>
      <c r="W32" s="85"/>
      <c r="X32" s="85"/>
      <c r="Y32" s="44"/>
      <c r="Z32" s="85"/>
      <c r="AA32" s="85"/>
      <c r="AB32" s="85"/>
      <c r="AC32" s="85"/>
      <c r="AD32" s="44"/>
      <c r="AE32" s="85"/>
      <c r="AF32" s="85"/>
      <c r="AG32" s="85"/>
      <c r="AH32" s="85"/>
      <c r="AI32" s="44"/>
      <c r="AJ32" s="85"/>
      <c r="AK32" s="85"/>
      <c r="AL32" s="85"/>
      <c r="AM32" s="85"/>
      <c r="AN32" s="86"/>
      <c r="AO32" s="26"/>
    </row>
    <row r="33" spans="2:41" ht="18" x14ac:dyDescent="0.3">
      <c r="B33" s="15"/>
      <c r="C33" s="23"/>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26"/>
    </row>
    <row r="34" spans="2:41" ht="18.600000000000001" thickBot="1" x14ac:dyDescent="0.35">
      <c r="B34" s="15"/>
      <c r="C34" s="23"/>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row>
    <row r="35" spans="2:41" ht="18.600000000000001" thickBot="1" x14ac:dyDescent="0.35">
      <c r="B35" s="15"/>
      <c r="C35" s="23"/>
      <c r="D35" s="87" t="s">
        <v>43</v>
      </c>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9"/>
      <c r="AO35" s="26"/>
    </row>
    <row r="36" spans="2:41" ht="18" x14ac:dyDescent="0.35">
      <c r="B36" s="45"/>
      <c r="C36" s="46"/>
      <c r="D36" s="90"/>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2"/>
      <c r="AO36" s="26"/>
    </row>
    <row r="37" spans="2:41" ht="18" x14ac:dyDescent="0.35">
      <c r="B37" s="45"/>
      <c r="C37" s="46"/>
      <c r="D37" s="93"/>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5"/>
      <c r="AO37" s="26"/>
    </row>
    <row r="38" spans="2:41" ht="18" x14ac:dyDescent="0.3">
      <c r="B38" s="15"/>
      <c r="C38" s="23"/>
      <c r="D38" s="96"/>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8"/>
      <c r="AO38" s="26"/>
    </row>
    <row r="39" spans="2:41" ht="18.600000000000001" thickBot="1" x14ac:dyDescent="0.35">
      <c r="B39" s="15"/>
      <c r="C39" s="23"/>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1"/>
      <c r="AO39" s="26"/>
    </row>
    <row r="40" spans="2:41" ht="18" x14ac:dyDescent="0.3">
      <c r="B40" s="15"/>
      <c r="C40" s="23"/>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row>
  </sheetData>
  <mergeCells count="155">
    <mergeCell ref="D4:AN4"/>
    <mergeCell ref="R5:V5"/>
    <mergeCell ref="W5:AA5"/>
    <mergeCell ref="D7:N7"/>
    <mergeCell ref="Q7:AA7"/>
    <mergeCell ref="AD7:AN7"/>
    <mergeCell ref="D10:N10"/>
    <mergeCell ref="R10:AA10"/>
    <mergeCell ref="AD10:AN10"/>
    <mergeCell ref="D11:N11"/>
    <mergeCell ref="R11:AA11"/>
    <mergeCell ref="AD11:AN11"/>
    <mergeCell ref="D8:N8"/>
    <mergeCell ref="R8:AA8"/>
    <mergeCell ref="AD8:AN8"/>
    <mergeCell ref="D9:N9"/>
    <mergeCell ref="R9:AA9"/>
    <mergeCell ref="AD9:AN9"/>
    <mergeCell ref="D16:E17"/>
    <mergeCell ref="F16:I16"/>
    <mergeCell ref="J16:K17"/>
    <mergeCell ref="L16:N16"/>
    <mergeCell ref="O16:P17"/>
    <mergeCell ref="Q16:S16"/>
    <mergeCell ref="D12:N12"/>
    <mergeCell ref="R12:AA12"/>
    <mergeCell ref="AD12:AN12"/>
    <mergeCell ref="D13:N13"/>
    <mergeCell ref="R13:AA13"/>
    <mergeCell ref="AD13:AN13"/>
    <mergeCell ref="AI16:AJ17"/>
    <mergeCell ref="AK16:AM16"/>
    <mergeCell ref="F17:I17"/>
    <mergeCell ref="L17:N17"/>
    <mergeCell ref="Q17:S17"/>
    <mergeCell ref="V17:X17"/>
    <mergeCell ref="AA17:AC17"/>
    <mergeCell ref="AF17:AH17"/>
    <mergeCell ref="AK17:AM17"/>
    <mergeCell ref="T16:U17"/>
    <mergeCell ref="V16:X16"/>
    <mergeCell ref="Y16:Z17"/>
    <mergeCell ref="AA16:AC16"/>
    <mergeCell ref="AD16:AE17"/>
    <mergeCell ref="AF16:AH16"/>
    <mergeCell ref="AJ18:AN18"/>
    <mergeCell ref="E19:I19"/>
    <mergeCell ref="K19:N19"/>
    <mergeCell ref="P19:S19"/>
    <mergeCell ref="U19:X19"/>
    <mergeCell ref="Z19:AC19"/>
    <mergeCell ref="AE19:AH19"/>
    <mergeCell ref="AJ19:AN19"/>
    <mergeCell ref="E18:I18"/>
    <mergeCell ref="K18:N18"/>
    <mergeCell ref="P18:S18"/>
    <mergeCell ref="U18:X18"/>
    <mergeCell ref="Z18:AC18"/>
    <mergeCell ref="AE18:AH18"/>
    <mergeCell ref="AJ20:AN20"/>
    <mergeCell ref="E21:I21"/>
    <mergeCell ref="K21:N21"/>
    <mergeCell ref="P21:S21"/>
    <mergeCell ref="U21:X21"/>
    <mergeCell ref="Z21:AC21"/>
    <mergeCell ref="AE21:AH21"/>
    <mergeCell ref="AJ21:AN21"/>
    <mergeCell ref="E20:I20"/>
    <mergeCell ref="K20:N20"/>
    <mergeCell ref="P20:S20"/>
    <mergeCell ref="U20:X20"/>
    <mergeCell ref="Z20:AC20"/>
    <mergeCell ref="AE20:AH20"/>
    <mergeCell ref="AJ22:AN22"/>
    <mergeCell ref="E23:I23"/>
    <mergeCell ref="K23:N23"/>
    <mergeCell ref="P23:S23"/>
    <mergeCell ref="U23:X23"/>
    <mergeCell ref="Z23:AC23"/>
    <mergeCell ref="AE23:AH23"/>
    <mergeCell ref="AJ23:AN23"/>
    <mergeCell ref="E22:I22"/>
    <mergeCell ref="K22:N22"/>
    <mergeCell ref="P22:S22"/>
    <mergeCell ref="U22:X22"/>
    <mergeCell ref="Z22:AC22"/>
    <mergeCell ref="AE22:AH22"/>
    <mergeCell ref="AJ24:AN24"/>
    <mergeCell ref="E25:I25"/>
    <mergeCell ref="K25:N25"/>
    <mergeCell ref="P25:S25"/>
    <mergeCell ref="U25:X25"/>
    <mergeCell ref="Z25:AC25"/>
    <mergeCell ref="AE25:AH25"/>
    <mergeCell ref="AJ25:AN25"/>
    <mergeCell ref="E24:I24"/>
    <mergeCell ref="K24:N24"/>
    <mergeCell ref="P24:S24"/>
    <mergeCell ref="U24:X24"/>
    <mergeCell ref="Z24:AC24"/>
    <mergeCell ref="AE24:AH24"/>
    <mergeCell ref="AJ26:AN26"/>
    <mergeCell ref="E27:I27"/>
    <mergeCell ref="K27:N27"/>
    <mergeCell ref="P27:S27"/>
    <mergeCell ref="U27:X27"/>
    <mergeCell ref="Z27:AC27"/>
    <mergeCell ref="AE27:AH27"/>
    <mergeCell ref="AJ27:AN27"/>
    <mergeCell ref="E26:I26"/>
    <mergeCell ref="K26:N26"/>
    <mergeCell ref="P26:S26"/>
    <mergeCell ref="U26:X26"/>
    <mergeCell ref="Z26:AC26"/>
    <mergeCell ref="AE26:AH26"/>
    <mergeCell ref="AJ28:AN28"/>
    <mergeCell ref="E29:I29"/>
    <mergeCell ref="K29:N29"/>
    <mergeCell ref="P29:S29"/>
    <mergeCell ref="U29:X29"/>
    <mergeCell ref="Z29:AC29"/>
    <mergeCell ref="AE29:AH29"/>
    <mergeCell ref="AJ29:AN29"/>
    <mergeCell ref="E28:I28"/>
    <mergeCell ref="K28:N28"/>
    <mergeCell ref="P28:S28"/>
    <mergeCell ref="U28:X28"/>
    <mergeCell ref="Z28:AC28"/>
    <mergeCell ref="AE28:AH28"/>
    <mergeCell ref="AJ30:AN30"/>
    <mergeCell ref="E31:I31"/>
    <mergeCell ref="K31:N31"/>
    <mergeCell ref="P31:S31"/>
    <mergeCell ref="U31:X31"/>
    <mergeCell ref="Z31:AC31"/>
    <mergeCell ref="AE31:AH31"/>
    <mergeCell ref="AJ31:AN31"/>
    <mergeCell ref="E30:I30"/>
    <mergeCell ref="K30:N30"/>
    <mergeCell ref="P30:S30"/>
    <mergeCell ref="U30:X30"/>
    <mergeCell ref="Z30:AC30"/>
    <mergeCell ref="AE30:AH30"/>
    <mergeCell ref="AJ32:AN32"/>
    <mergeCell ref="D35:AN35"/>
    <mergeCell ref="D36:AN36"/>
    <mergeCell ref="D37:AN37"/>
    <mergeCell ref="D38:AN38"/>
    <mergeCell ref="D39:AN39"/>
    <mergeCell ref="E32:I32"/>
    <mergeCell ref="K32:N32"/>
    <mergeCell ref="P32:S32"/>
    <mergeCell ref="U32:X32"/>
    <mergeCell ref="Z32:AC32"/>
    <mergeCell ref="AE32:AH32"/>
  </mergeCells>
  <conditionalFormatting sqref="D18:I32">
    <cfRule type="expression" dxfId="62" priority="23">
      <formula>Anfangsdatum+0=TODAY()</formula>
    </cfRule>
  </conditionalFormatting>
  <conditionalFormatting sqref="D2:AN2 D5:AN6 D7:D13 P14:AN14 D16 F16:F17 D18:E32 D36:D39">
    <cfRule type="cellIs" dxfId="61" priority="50" operator="equal">
      <formula>"✔"</formula>
    </cfRule>
    <cfRule type="cellIs" dxfId="60" priority="51" operator="equal">
      <formula>"✖"</formula>
    </cfRule>
  </conditionalFormatting>
  <conditionalFormatting sqref="J16">
    <cfRule type="cellIs" dxfId="59" priority="47" operator="equal">
      <formula>"✖"</formula>
    </cfRule>
    <cfRule type="cellIs" dxfId="58" priority="46" operator="equal">
      <formula>"✔"</formula>
    </cfRule>
  </conditionalFormatting>
  <conditionalFormatting sqref="J18:K32">
    <cfRule type="cellIs" dxfId="57" priority="24" operator="equal">
      <formula>"✔"</formula>
    </cfRule>
    <cfRule type="cellIs" dxfId="56" priority="25" operator="equal">
      <formula>"✖"</formula>
    </cfRule>
  </conditionalFormatting>
  <conditionalFormatting sqref="J18:N32">
    <cfRule type="expression" dxfId="55" priority="22">
      <formula>Anfangsdatum+1=TODAY()</formula>
    </cfRule>
  </conditionalFormatting>
  <conditionalFormatting sqref="L16:L17">
    <cfRule type="cellIs" dxfId="54" priority="15" operator="equal">
      <formula>"✔"</formula>
    </cfRule>
    <cfRule type="cellIs" dxfId="53" priority="16" operator="equal">
      <formula>"✖"</formula>
    </cfRule>
  </conditionalFormatting>
  <conditionalFormatting sqref="O7:O14">
    <cfRule type="cellIs" dxfId="52" priority="49" operator="equal">
      <formula>"✖"</formula>
    </cfRule>
    <cfRule type="cellIs" dxfId="51" priority="48" operator="equal">
      <formula>"✔"</formula>
    </cfRule>
  </conditionalFormatting>
  <conditionalFormatting sqref="O16">
    <cfRule type="cellIs" dxfId="50" priority="45" operator="equal">
      <formula>"✖"</formula>
    </cfRule>
    <cfRule type="cellIs" dxfId="49" priority="44" operator="equal">
      <formula>"✔"</formula>
    </cfRule>
  </conditionalFormatting>
  <conditionalFormatting sqref="O18:P32">
    <cfRule type="cellIs" dxfId="48" priority="27" operator="equal">
      <formula>"✖"</formula>
    </cfRule>
    <cfRule type="cellIs" dxfId="47" priority="26" operator="equal">
      <formula>"✔"</formula>
    </cfRule>
  </conditionalFormatting>
  <conditionalFormatting sqref="O18:S32">
    <cfRule type="expression" dxfId="46" priority="21">
      <formula>Anfangsdatum+2=TODAY()</formula>
    </cfRule>
  </conditionalFormatting>
  <conditionalFormatting sqref="P7:Q13">
    <cfRule type="cellIs" dxfId="45" priority="3" operator="equal">
      <formula>"✔"</formula>
    </cfRule>
    <cfRule type="cellIs" dxfId="44" priority="4" operator="equal">
      <formula>"✖"</formula>
    </cfRule>
  </conditionalFormatting>
  <conditionalFormatting sqref="Q16:Q17">
    <cfRule type="cellIs" dxfId="43" priority="13" operator="equal">
      <formula>"✔"</formula>
    </cfRule>
    <cfRule type="cellIs" dxfId="42" priority="14" operator="equal">
      <formula>"✖"</formula>
    </cfRule>
  </conditionalFormatting>
  <conditionalFormatting sqref="T16">
    <cfRule type="cellIs" dxfId="41" priority="43" operator="equal">
      <formula>"✖"</formula>
    </cfRule>
    <cfRule type="cellIs" dxfId="40" priority="42" operator="equal">
      <formula>"✔"</formula>
    </cfRule>
  </conditionalFormatting>
  <conditionalFormatting sqref="T18:U32">
    <cfRule type="cellIs" dxfId="39" priority="29" operator="equal">
      <formula>"✖"</formula>
    </cfRule>
    <cfRule type="cellIs" dxfId="38" priority="28" operator="equal">
      <formula>"✔"</formula>
    </cfRule>
  </conditionalFormatting>
  <conditionalFormatting sqref="T18:X32">
    <cfRule type="expression" dxfId="37" priority="20">
      <formula>Anfangsdatum+3=TODAY()</formula>
    </cfRule>
  </conditionalFormatting>
  <conditionalFormatting sqref="V16:V17">
    <cfRule type="cellIs" dxfId="36" priority="12" operator="equal">
      <formula>"✖"</formula>
    </cfRule>
    <cfRule type="cellIs" dxfId="35" priority="11" operator="equal">
      <formula>"✔"</formula>
    </cfRule>
  </conditionalFormatting>
  <conditionalFormatting sqref="Y16">
    <cfRule type="cellIs" dxfId="34" priority="40" operator="equal">
      <formula>"✔"</formula>
    </cfRule>
    <cfRule type="cellIs" dxfId="33" priority="41" operator="equal">
      <formula>"✖"</formula>
    </cfRule>
  </conditionalFormatting>
  <conditionalFormatting sqref="Y18:Z32">
    <cfRule type="cellIs" dxfId="32" priority="30" operator="equal">
      <formula>"✔"</formula>
    </cfRule>
    <cfRule type="cellIs" dxfId="31" priority="31" operator="equal">
      <formula>"✖"</formula>
    </cfRule>
  </conditionalFormatting>
  <conditionalFormatting sqref="Y18:AC32">
    <cfRule type="expression" dxfId="30" priority="19">
      <formula>Anfangsdatum+4=TODAY()</formula>
    </cfRule>
  </conditionalFormatting>
  <conditionalFormatting sqref="AA16:AA17">
    <cfRule type="cellIs" dxfId="29" priority="10" operator="equal">
      <formula>"✖"</formula>
    </cfRule>
    <cfRule type="cellIs" dxfId="28" priority="9" operator="equal">
      <formula>"✔"</formula>
    </cfRule>
  </conditionalFormatting>
  <conditionalFormatting sqref="AB7:AD13">
    <cfRule type="cellIs" dxfId="27" priority="1" operator="equal">
      <formula>"✔"</formula>
    </cfRule>
    <cfRule type="cellIs" dxfId="26" priority="2" operator="equal">
      <formula>"✖"</formula>
    </cfRule>
  </conditionalFormatting>
  <conditionalFormatting sqref="AD16">
    <cfRule type="cellIs" dxfId="25" priority="38" operator="equal">
      <formula>"✔"</formula>
    </cfRule>
    <cfRule type="cellIs" dxfId="24" priority="39" operator="equal">
      <formula>"✖"</formula>
    </cfRule>
  </conditionalFormatting>
  <conditionalFormatting sqref="AD18:AE32">
    <cfRule type="cellIs" dxfId="23" priority="32" operator="equal">
      <formula>"✔"</formula>
    </cfRule>
    <cfRule type="cellIs" dxfId="22" priority="33" operator="equal">
      <formula>"✖"</formula>
    </cfRule>
  </conditionalFormatting>
  <conditionalFormatting sqref="AD18:AH32">
    <cfRule type="expression" dxfId="21" priority="18">
      <formula>Anfangsdatum+5=TODAY()</formula>
    </cfRule>
  </conditionalFormatting>
  <conditionalFormatting sqref="AF16:AF17">
    <cfRule type="cellIs" dxfId="20" priority="7" operator="equal">
      <formula>"✔"</formula>
    </cfRule>
    <cfRule type="cellIs" dxfId="19" priority="8" operator="equal">
      <formula>"✖"</formula>
    </cfRule>
  </conditionalFormatting>
  <conditionalFormatting sqref="AI16">
    <cfRule type="cellIs" dxfId="18" priority="36" operator="equal">
      <formula>"✔"</formula>
    </cfRule>
    <cfRule type="cellIs" dxfId="17" priority="37" operator="equal">
      <formula>"✖"</formula>
    </cfRule>
  </conditionalFormatting>
  <conditionalFormatting sqref="AI18:AJ32">
    <cfRule type="cellIs" dxfId="16" priority="34" operator="equal">
      <formula>"✔"</formula>
    </cfRule>
    <cfRule type="cellIs" dxfId="15" priority="35" operator="equal">
      <formula>"✖"</formula>
    </cfRule>
  </conditionalFormatting>
  <conditionalFormatting sqref="AI18:AN32">
    <cfRule type="expression" dxfId="14" priority="17">
      <formula>Anfangsdatum+6=TODAY()</formula>
    </cfRule>
  </conditionalFormatting>
  <conditionalFormatting sqref="AK16:AK17 AN16:AN17">
    <cfRule type="cellIs" dxfId="13" priority="6" operator="equal">
      <formula>"✖"</formula>
    </cfRule>
    <cfRule type="cellIs" dxfId="12" priority="5" operator="equal">
      <formula>"✔"</formula>
    </cfRule>
  </conditionalFormatting>
  <dataValidations count="3">
    <dataValidation allowBlank="1" showInputMessage="1" showErrorMessage="1" promptTitle="Wöchentlicher Terminplan" prompt="Persönliche/arbeitsbezogene Ziele, Aufgaben, Deadlines mit dem Planer im Blick behalten._x000a__x000a_Wochenkalender-Layout verwenden, um Ziele/Prioritäten auf der Seite nachzuverfolgen. _x000a__x000a_Heutiges Datum durch bedingte Formatierung markiert." sqref="B2" xr:uid="{E8BDA3B6-90C3-4E9B-8DEC-2CA7AFEFC293}"/>
    <dataValidation allowBlank="1" showInputMessage="1" showErrorMessage="1" prompt="Wählen Sie das Anfangsdatum der Woche in dieser Zelle aus." sqref="W5:AA5" xr:uid="{99076254-A30F-4216-9B09-BEF992FACBB7}"/>
    <dataValidation type="list" allowBlank="1" showInputMessage="1" showErrorMessage="1" sqref="D18:D32 Q8:Q13 T18:T32 Y18:Y32 AD18:AD32 O18:O32 AI18:AI32 J18:J32" xr:uid="{C3F402AF-E8B0-423C-9AA9-4D796C90B723}">
      <formula1>"✔,✖"</formula1>
    </dataValidation>
  </dataValidation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D82B8-4F9F-42BC-AE3F-38479C8F3B42}">
  <dimension ref="A3:AH17"/>
  <sheetViews>
    <sheetView zoomScale="60" zoomScaleNormal="60" workbookViewId="0">
      <selection activeCell="AI6" sqref="AI6"/>
    </sheetView>
  </sheetViews>
  <sheetFormatPr baseColWidth="10" defaultRowHeight="14.4" x14ac:dyDescent="0.3"/>
  <sheetData>
    <row r="3" spans="1:34" ht="23.4" x14ac:dyDescent="0.45">
      <c r="A3" s="47" t="s">
        <v>44</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94.2" thickBot="1" x14ac:dyDescent="0.35">
      <c r="A4" s="49" t="s">
        <v>45</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row>
    <row r="5" spans="1:34" ht="24" thickTop="1" x14ac:dyDescent="0.3">
      <c r="A5" s="5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row>
    <row r="6" spans="1:34" ht="15" thickBot="1" x14ac:dyDescent="0.35">
      <c r="A6" s="52" t="s">
        <v>46</v>
      </c>
      <c r="B6" s="53" t="s">
        <v>47</v>
      </c>
      <c r="C6" s="135" t="s">
        <v>48</v>
      </c>
      <c r="D6" s="135"/>
      <c r="E6" s="135"/>
      <c r="F6" s="54" t="s">
        <v>49</v>
      </c>
      <c r="G6" s="135" t="s">
        <v>50</v>
      </c>
      <c r="H6" s="135"/>
      <c r="I6" s="135"/>
      <c r="J6" s="55" t="s">
        <v>51</v>
      </c>
      <c r="K6" s="135" t="s">
        <v>52</v>
      </c>
      <c r="L6" s="135"/>
      <c r="M6" s="56"/>
      <c r="N6" s="135" t="s">
        <v>53</v>
      </c>
      <c r="O6" s="135"/>
      <c r="P6" s="135"/>
      <c r="Q6" s="135"/>
      <c r="R6" s="135"/>
      <c r="S6" s="57"/>
      <c r="T6" s="135" t="s">
        <v>54</v>
      </c>
      <c r="U6" s="135"/>
      <c r="V6" s="135"/>
      <c r="W6" s="135"/>
      <c r="X6" s="135"/>
      <c r="Y6" s="58"/>
      <c r="Z6" s="58"/>
      <c r="AA6" s="58"/>
      <c r="AB6" s="58"/>
      <c r="AC6" s="58"/>
      <c r="AD6" s="58"/>
      <c r="AE6" s="58"/>
      <c r="AF6" s="58"/>
      <c r="AG6" s="58"/>
      <c r="AH6">
        <v>2024</v>
      </c>
    </row>
    <row r="7" spans="1:34" x14ac:dyDescent="0.3">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60"/>
    </row>
    <row r="8" spans="1:34" ht="18" thickBot="1" x14ac:dyDescent="0.35">
      <c r="A8" s="61"/>
      <c r="B8" s="136" t="s">
        <v>55</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61">
        <v>2023</v>
      </c>
    </row>
    <row r="9" spans="1:34" ht="18.600000000000001" thickTop="1" thickBot="1" x14ac:dyDescent="0.35">
      <c r="A9" s="61"/>
      <c r="B9" s="62" t="str">
        <f>TEXT(WEEKDAY(DATE(Kalenderjahr,1,1),1),"aaa")</f>
        <v>Mo</v>
      </c>
      <c r="C9" s="62" t="str">
        <f>TEXT(WEEKDAY(DATE(Kalenderjahr,1,2),1),"aaa")</f>
        <v>Di</v>
      </c>
      <c r="D9" s="62" t="str">
        <f>TEXT(WEEKDAY(DATE(Kalenderjahr,1,3),1),"aaa")</f>
        <v>Mi</v>
      </c>
      <c r="E9" s="62" t="str">
        <f>TEXT(WEEKDAY(DATE(Kalenderjahr,1,4),1),"aaa")</f>
        <v>Do</v>
      </c>
      <c r="F9" s="62" t="str">
        <f>TEXT(WEEKDAY(DATE(Kalenderjahr,1,5),1),"aaa")</f>
        <v>Fr</v>
      </c>
      <c r="G9" s="62" t="str">
        <f>TEXT(WEEKDAY(DATE(Kalenderjahr,1,6),1),"aaa")</f>
        <v>Sa</v>
      </c>
      <c r="H9" s="62" t="str">
        <f>TEXT(WEEKDAY(DATE(Kalenderjahr,1,7),1),"aaa")</f>
        <v>So</v>
      </c>
      <c r="I9" s="62" t="str">
        <f>TEXT(WEEKDAY(DATE(Kalenderjahr,1,8),1),"aaa")</f>
        <v>Mo</v>
      </c>
      <c r="J9" s="62" t="str">
        <f>TEXT(WEEKDAY(DATE(Kalenderjahr,1,9),1),"aaa")</f>
        <v>Di</v>
      </c>
      <c r="K9" s="62" t="str">
        <f>TEXT(WEEKDAY(DATE(Kalenderjahr,1,10),1),"aaa")</f>
        <v>Mi</v>
      </c>
      <c r="L9" s="62" t="str">
        <f>TEXT(WEEKDAY(DATE(Kalenderjahr,1,11),1),"aaa")</f>
        <v>Do</v>
      </c>
      <c r="M9" s="62" t="str">
        <f>TEXT(WEEKDAY(DATE(Kalenderjahr,1,12),1),"aaa")</f>
        <v>Fr</v>
      </c>
      <c r="N9" s="62" t="str">
        <f>TEXT(WEEKDAY(DATE(Kalenderjahr,1,13),1),"aaa")</f>
        <v>Sa</v>
      </c>
      <c r="O9" s="62" t="str">
        <f>TEXT(WEEKDAY(DATE(Kalenderjahr,1,14),1),"aaa")</f>
        <v>So</v>
      </c>
      <c r="P9" s="62" t="str">
        <f>TEXT(WEEKDAY(DATE(Kalenderjahr,1,15),1),"aaa")</f>
        <v>Mo</v>
      </c>
      <c r="Q9" s="62" t="str">
        <f>TEXT(WEEKDAY(DATE(Kalenderjahr,1,16),1),"aaa")</f>
        <v>Di</v>
      </c>
      <c r="R9" s="62" t="str">
        <f>TEXT(WEEKDAY(DATE(Kalenderjahr,1,17),1),"aaa")</f>
        <v>Mi</v>
      </c>
      <c r="S9" s="62" t="str">
        <f>TEXT(WEEKDAY(DATE(Kalenderjahr,1,18),1),"aaa")</f>
        <v>Do</v>
      </c>
      <c r="T9" s="62" t="str">
        <f>TEXT(WEEKDAY(DATE(Kalenderjahr,1,19),1),"aaa")</f>
        <v>Fr</v>
      </c>
      <c r="U9" s="62" t="str">
        <f>TEXT(WEEKDAY(DATE(Kalenderjahr,1,20),1),"aaa")</f>
        <v>Sa</v>
      </c>
      <c r="V9" s="62" t="str">
        <f>TEXT(WEEKDAY(DATE(Kalenderjahr,1,21),1),"aaa")</f>
        <v>So</v>
      </c>
      <c r="W9" s="62" t="str">
        <f>TEXT(WEEKDAY(DATE(Kalenderjahr,1,22),1),"aaa")</f>
        <v>Mo</v>
      </c>
      <c r="X9" s="62" t="str">
        <f>TEXT(WEEKDAY(DATE(Kalenderjahr,1,23),1),"aaa")</f>
        <v>Di</v>
      </c>
      <c r="Y9" s="62" t="str">
        <f>TEXT(WEEKDAY(DATE(Kalenderjahr,1,24),1),"aaa")</f>
        <v>Mi</v>
      </c>
      <c r="Z9" s="62" t="str">
        <f>TEXT(WEEKDAY(DATE(Kalenderjahr,1,25),1),"aaa")</f>
        <v>Do</v>
      </c>
      <c r="AA9" s="62" t="str">
        <f>TEXT(WEEKDAY(DATE(Kalenderjahr,1,26),1),"aaa")</f>
        <v>Fr</v>
      </c>
      <c r="AB9" s="62" t="str">
        <f>TEXT(WEEKDAY(DATE(Kalenderjahr,1,27),1),"aaa")</f>
        <v>Sa</v>
      </c>
      <c r="AC9" s="62" t="str">
        <f>TEXT(WEEKDAY(DATE(Kalenderjahr,1,28),1),"aaa")</f>
        <v>So</v>
      </c>
      <c r="AD9" s="62" t="str">
        <f>TEXT(WEEKDAY(DATE(Kalenderjahr,1,29),1),"aaa")</f>
        <v>Mo</v>
      </c>
      <c r="AE9" s="62" t="str">
        <f>TEXT(WEEKDAY(DATE(Kalenderjahr,1,30),1),"aaa")</f>
        <v>Di</v>
      </c>
      <c r="AF9" s="62" t="str">
        <f>TEXT(WEEKDAY(DATE(Kalenderjahr,1,31),1),"aaa")</f>
        <v>Mi</v>
      </c>
      <c r="AG9" s="61"/>
    </row>
    <row r="10" spans="1:34" ht="15" thickTop="1" x14ac:dyDescent="0.3">
      <c r="A10" s="63" t="s">
        <v>56</v>
      </c>
      <c r="B10" s="10" t="s">
        <v>57</v>
      </c>
      <c r="C10" s="10" t="s">
        <v>58</v>
      </c>
      <c r="D10" s="10" t="s">
        <v>59</v>
      </c>
      <c r="E10" s="10" t="s">
        <v>60</v>
      </c>
      <c r="F10" s="10" t="s">
        <v>61</v>
      </c>
      <c r="G10" s="10" t="s">
        <v>62</v>
      </c>
      <c r="H10" s="10" t="s">
        <v>63</v>
      </c>
      <c r="I10" s="10" t="s">
        <v>64</v>
      </c>
      <c r="J10" s="10" t="s">
        <v>65</v>
      </c>
      <c r="K10" s="10" t="s">
        <v>66</v>
      </c>
      <c r="L10" s="10" t="s">
        <v>67</v>
      </c>
      <c r="M10" s="10" t="s">
        <v>68</v>
      </c>
      <c r="N10" s="10" t="s">
        <v>69</v>
      </c>
      <c r="O10" s="10" t="s">
        <v>70</v>
      </c>
      <c r="P10" s="10" t="s">
        <v>71</v>
      </c>
      <c r="Q10" s="10" t="s">
        <v>72</v>
      </c>
      <c r="R10" s="10" t="s">
        <v>73</v>
      </c>
      <c r="S10" s="10" t="s">
        <v>74</v>
      </c>
      <c r="T10" s="10" t="s">
        <v>75</v>
      </c>
      <c r="U10" s="10" t="s">
        <v>76</v>
      </c>
      <c r="V10" s="10" t="s">
        <v>77</v>
      </c>
      <c r="W10" s="10" t="s">
        <v>78</v>
      </c>
      <c r="X10" s="10" t="s">
        <v>79</v>
      </c>
      <c r="Y10" s="10" t="s">
        <v>80</v>
      </c>
      <c r="Z10" s="10" t="s">
        <v>81</v>
      </c>
      <c r="AA10" s="10" t="s">
        <v>82</v>
      </c>
      <c r="AB10" s="10" t="s">
        <v>83</v>
      </c>
      <c r="AC10" s="10" t="s">
        <v>84</v>
      </c>
      <c r="AD10" s="10" t="s">
        <v>85</v>
      </c>
      <c r="AE10" s="10" t="s">
        <v>86</v>
      </c>
      <c r="AF10" s="10" t="s">
        <v>87</v>
      </c>
      <c r="AG10" s="64" t="s">
        <v>88</v>
      </c>
    </row>
    <row r="11" spans="1:34" ht="28.8" x14ac:dyDescent="0.3">
      <c r="A11" s="65" t="s">
        <v>89</v>
      </c>
      <c r="B11" s="10"/>
      <c r="C11" s="10"/>
      <c r="D11" s="66" t="s">
        <v>47</v>
      </c>
      <c r="E11" s="66" t="s">
        <v>47</v>
      </c>
      <c r="F11" s="66" t="s">
        <v>47</v>
      </c>
      <c r="G11" s="66" t="s">
        <v>47</v>
      </c>
      <c r="H11" s="10"/>
      <c r="I11" s="10"/>
      <c r="J11" s="10"/>
      <c r="K11" s="10"/>
      <c r="L11" s="10"/>
      <c r="M11" s="10"/>
      <c r="N11" s="10" t="s">
        <v>47</v>
      </c>
      <c r="O11" s="10"/>
      <c r="P11" s="10"/>
      <c r="Q11" s="10"/>
      <c r="R11" s="10"/>
      <c r="S11" s="10"/>
      <c r="T11" s="10"/>
      <c r="U11" s="10"/>
      <c r="V11" s="10"/>
      <c r="W11" s="10"/>
      <c r="X11" s="10"/>
      <c r="Y11" s="10"/>
      <c r="Z11" s="10"/>
      <c r="AA11" s="10"/>
      <c r="AB11" s="10"/>
      <c r="AC11" s="10"/>
      <c r="AD11" s="10"/>
      <c r="AE11" s="10"/>
      <c r="AF11" s="10"/>
      <c r="AG11" s="67">
        <f>COUNTA([3]Januar!$C11:$AG11)</f>
        <v>3</v>
      </c>
    </row>
    <row r="12" spans="1:34" ht="28.8" x14ac:dyDescent="0.3">
      <c r="A12" s="65" t="s">
        <v>90</v>
      </c>
      <c r="B12" s="10"/>
      <c r="C12" s="10"/>
      <c r="D12" s="10"/>
      <c r="E12" s="10"/>
      <c r="F12" s="10" t="s">
        <v>51</v>
      </c>
      <c r="G12" s="10" t="s">
        <v>51</v>
      </c>
      <c r="H12" s="10"/>
      <c r="I12" s="10"/>
      <c r="J12" s="10"/>
      <c r="K12" s="10"/>
      <c r="L12" s="10" t="s">
        <v>49</v>
      </c>
      <c r="M12" s="10"/>
      <c r="N12" s="10"/>
      <c r="O12" s="10"/>
      <c r="P12" s="10"/>
      <c r="Q12" s="10"/>
      <c r="R12" s="10"/>
      <c r="S12" s="10"/>
      <c r="T12" s="10"/>
      <c r="U12" s="10" t="s">
        <v>51</v>
      </c>
      <c r="V12" s="10"/>
      <c r="W12" s="10"/>
      <c r="X12" s="10"/>
      <c r="Y12" s="10"/>
      <c r="Z12" s="10" t="s">
        <v>47</v>
      </c>
      <c r="AA12" s="10" t="s">
        <v>47</v>
      </c>
      <c r="AB12" s="10" t="s">
        <v>47</v>
      </c>
      <c r="AC12" s="10"/>
      <c r="AD12" s="10"/>
      <c r="AE12" s="10"/>
      <c r="AF12" s="10"/>
      <c r="AG12" s="67">
        <f>COUNTA([3]Januar!$C12:$AG12)</f>
        <v>4</v>
      </c>
    </row>
    <row r="13" spans="1:34" ht="28.8" x14ac:dyDescent="0.3">
      <c r="A13" s="65" t="s">
        <v>91</v>
      </c>
      <c r="B13" s="10"/>
      <c r="C13" s="10"/>
      <c r="D13" s="10" t="s">
        <v>49</v>
      </c>
      <c r="E13" s="10"/>
      <c r="F13" s="10"/>
      <c r="G13" s="10"/>
      <c r="H13" s="10"/>
      <c r="I13" s="10"/>
      <c r="J13" s="10"/>
      <c r="K13" s="10"/>
      <c r="L13" s="10"/>
      <c r="M13" s="10"/>
      <c r="N13" s="10"/>
      <c r="O13" s="10" t="s">
        <v>51</v>
      </c>
      <c r="P13" s="10"/>
      <c r="Q13" s="10"/>
      <c r="R13" s="10"/>
      <c r="S13" s="10"/>
      <c r="T13" s="10"/>
      <c r="U13" s="10"/>
      <c r="V13" s="10"/>
      <c r="W13" s="10"/>
      <c r="X13" s="10"/>
      <c r="Y13" s="10"/>
      <c r="Z13" s="10"/>
      <c r="AA13" s="10"/>
      <c r="AB13" s="10"/>
      <c r="AC13" s="10"/>
      <c r="AD13" s="10" t="s">
        <v>51</v>
      </c>
      <c r="AE13" s="10"/>
      <c r="AF13" s="10"/>
      <c r="AG13" s="67">
        <f>COUNTA([3]Januar!$C13:$AG13)</f>
        <v>6</v>
      </c>
    </row>
    <row r="14" spans="1:34" ht="28.8" x14ac:dyDescent="0.3">
      <c r="A14" s="65" t="s">
        <v>92</v>
      </c>
      <c r="B14" s="10"/>
      <c r="C14" s="10"/>
      <c r="D14" s="10"/>
      <c r="E14" s="10"/>
      <c r="F14" s="10"/>
      <c r="G14" s="10"/>
      <c r="H14" s="10" t="s">
        <v>49</v>
      </c>
      <c r="I14" s="10"/>
      <c r="J14" s="10"/>
      <c r="K14" s="10"/>
      <c r="L14" s="10"/>
      <c r="M14" s="10"/>
      <c r="N14" s="10"/>
      <c r="O14" s="10"/>
      <c r="P14" s="10"/>
      <c r="Q14" s="10"/>
      <c r="R14" s="10"/>
      <c r="S14" s="10"/>
      <c r="T14" s="10" t="s">
        <v>47</v>
      </c>
      <c r="U14" s="10" t="s">
        <v>47</v>
      </c>
      <c r="V14" s="10" t="s">
        <v>47</v>
      </c>
      <c r="W14" s="10"/>
      <c r="X14" s="10"/>
      <c r="Y14" s="10"/>
      <c r="Z14" s="10"/>
      <c r="AA14" s="10"/>
      <c r="AB14" s="10"/>
      <c r="AC14" s="10"/>
      <c r="AD14" s="10"/>
      <c r="AE14" s="10"/>
      <c r="AF14" s="10"/>
      <c r="AG14" s="67">
        <f>COUNTA([3]Januar!$C14:$AG14)</f>
        <v>31</v>
      </c>
    </row>
    <row r="15" spans="1:34" ht="28.8" x14ac:dyDescent="0.3">
      <c r="A15" s="65" t="s">
        <v>93</v>
      </c>
      <c r="B15" s="10"/>
      <c r="C15" s="10"/>
      <c r="D15" s="10"/>
      <c r="E15" s="10" t="s">
        <v>51</v>
      </c>
      <c r="F15" s="10" t="s">
        <v>47</v>
      </c>
      <c r="G15" s="10" t="s">
        <v>47</v>
      </c>
      <c r="H15" s="10"/>
      <c r="I15" s="10"/>
      <c r="J15" s="10"/>
      <c r="K15" s="10"/>
      <c r="L15" s="10"/>
      <c r="M15" s="10"/>
      <c r="N15" s="10"/>
      <c r="O15" s="10"/>
      <c r="P15" s="10"/>
      <c r="Q15" s="10"/>
      <c r="R15" s="10" t="s">
        <v>51</v>
      </c>
      <c r="S15" s="10"/>
      <c r="T15" s="10"/>
      <c r="U15" s="10"/>
      <c r="V15" s="10"/>
      <c r="W15" s="10"/>
      <c r="X15" s="10"/>
      <c r="Y15" s="10" t="s">
        <v>51</v>
      </c>
      <c r="Z15" s="10"/>
      <c r="AA15" s="10"/>
      <c r="AB15" s="10"/>
      <c r="AC15" s="10"/>
      <c r="AD15" s="10"/>
      <c r="AE15" s="10"/>
      <c r="AF15" s="10" t="s">
        <v>94</v>
      </c>
      <c r="AG15" s="67">
        <f>COUNTA([3]Januar!$C15:$AG15)</f>
        <v>0</v>
      </c>
    </row>
    <row r="16" spans="1:34" x14ac:dyDescent="0.3">
      <c r="A16" s="68" t="str">
        <f>Monatsname&amp;" ergebnis"</f>
        <v xml:space="preserve"> ergebnis</v>
      </c>
      <c r="B16" s="69">
        <f>SUBTOTAL(103,[3]Januar!$C$9:$C$13)</f>
        <v>0</v>
      </c>
      <c r="C16" s="69">
        <f>SUBTOTAL(103,[3]Januar!$D$9:$D$13)</f>
        <v>0</v>
      </c>
      <c r="D16" s="69">
        <f>SUBTOTAL(103,[3]Januar!$E$9:$E$13)</f>
        <v>2</v>
      </c>
      <c r="E16" s="69">
        <f>SUBTOTAL(103,[3]Januar!$F$9:$F$13)</f>
        <v>2</v>
      </c>
      <c r="F16" s="69">
        <f>SUBTOTAL(103,[3]Januar!$G$9:$G$13)</f>
        <v>3</v>
      </c>
      <c r="G16" s="69">
        <f>SUBTOTAL(103,[3]Januar!$H$9:$H$13)</f>
        <v>3</v>
      </c>
      <c r="H16" s="69">
        <f>SUBTOTAL(103,[3]Januar!$I$9:$I$13)</f>
        <v>1</v>
      </c>
      <c r="I16" s="69">
        <f>SUBTOTAL(103,[3]Januar!$J$9:$J$13)</f>
        <v>0</v>
      </c>
      <c r="J16" s="69">
        <f>SUBTOTAL(103,[3]Januar!$K$9:$K$13)</f>
        <v>0</v>
      </c>
      <c r="K16" s="69">
        <f>SUBTOTAL(103,[3]Januar!$L$9:$L$13)</f>
        <v>0</v>
      </c>
      <c r="L16" s="69">
        <f>SUBTOTAL(103,[3]Januar!$M$9:$M$13)</f>
        <v>1</v>
      </c>
      <c r="M16" s="69">
        <f>SUBTOTAL(103,[3]Januar!$N$9:$N$13)</f>
        <v>0</v>
      </c>
      <c r="N16" s="69">
        <f>SUBTOTAL(103,[3]Januar!$O$9:$O$13)</f>
        <v>1</v>
      </c>
      <c r="O16" s="69">
        <f>SUBTOTAL(103,[3]Januar!$P$9:$P$13)</f>
        <v>1</v>
      </c>
      <c r="P16" s="69">
        <f>SUBTOTAL(103,[3]Januar!$Q$9:$Q$13)</f>
        <v>0</v>
      </c>
      <c r="Q16" s="69">
        <f>SUBTOTAL(103,[3]Januar!$R$9:$R$13)</f>
        <v>0</v>
      </c>
      <c r="R16" s="69">
        <f>SUBTOTAL(103,[3]Januar!$S$9:$S$13)</f>
        <v>1</v>
      </c>
      <c r="S16" s="69">
        <f>SUBTOTAL(103,[3]Januar!$T$9:$T$13)</f>
        <v>0</v>
      </c>
      <c r="T16" s="69">
        <f>SUBTOTAL(103,[3]Januar!$U$9:$U$13)</f>
        <v>1</v>
      </c>
      <c r="U16" s="69">
        <f>SUBTOTAL(103,[3]Januar!$V$9:$V$13)</f>
        <v>2</v>
      </c>
      <c r="V16" s="69">
        <f>SUBTOTAL(103,[3]Januar!$W$9:$W$13)</f>
        <v>1</v>
      </c>
      <c r="W16" s="69">
        <f>SUBTOTAL(103,[3]Januar!$X$9:$X$13)</f>
        <v>0</v>
      </c>
      <c r="X16" s="69">
        <f>SUBTOTAL(103,[3]Januar!$Y$9:$Y$13)</f>
        <v>0</v>
      </c>
      <c r="Y16" s="69">
        <f>SUBTOTAL(103,[3]Januar!$Z$9:$Z$13)</f>
        <v>1</v>
      </c>
      <c r="Z16" s="69">
        <f>SUBTOTAL(103,[3]Januar!$AA$9:$AA$13)</f>
        <v>1</v>
      </c>
      <c r="AA16" s="69">
        <f>SUBTOTAL(103,[3]Januar!$AB$9:$AB$13)</f>
        <v>1</v>
      </c>
      <c r="AB16" s="69">
        <f>SUBTOTAL(103,[3]Januar!$AC$9:$AC$13)</f>
        <v>1</v>
      </c>
      <c r="AC16" s="69">
        <f>SUBTOTAL(103,[3]Januar!$AD$9:$AD$13)</f>
        <v>0</v>
      </c>
      <c r="AD16" s="69">
        <f>SUBTOTAL(103,[3]Januar!$AE$9:$AE$13)</f>
        <v>1</v>
      </c>
      <c r="AE16" s="69">
        <f>SUBTOTAL(103,[3]Januar!$AF$9:$AF$13)</f>
        <v>0</v>
      </c>
      <c r="AF16" s="69">
        <f>SUBTOTAL(103,[3]Januar!$AG$9:$AG$13)</f>
        <v>1</v>
      </c>
      <c r="AG16" s="69">
        <f>SUBTOTAL(109,Januar[Tage gesamt])</f>
        <v>44</v>
      </c>
    </row>
    <row r="17" spans="1:33" x14ac:dyDescent="0.3">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row>
  </sheetData>
  <mergeCells count="6">
    <mergeCell ref="B8:AF8"/>
    <mergeCell ref="C6:E6"/>
    <mergeCell ref="G6:I6"/>
    <mergeCell ref="K6:L6"/>
    <mergeCell ref="N6:R6"/>
    <mergeCell ref="T6:X6"/>
  </mergeCells>
  <conditionalFormatting sqref="B11:AF15">
    <cfRule type="expression" priority="1" stopIfTrue="1">
      <formula>B11=""</formula>
    </cfRule>
    <cfRule type="expression" dxfId="11" priority="2" stopIfTrue="1">
      <formula>B11=SchlüsselBenutzerdef2</formula>
    </cfRule>
    <cfRule type="expression" dxfId="10" priority="3" stopIfTrue="1">
      <formula>B11=SchlüsselBenutzerdef1</formula>
    </cfRule>
    <cfRule type="expression" dxfId="9" priority="4" stopIfTrue="1">
      <formula>B11=SchlüsselKrank</formula>
    </cfRule>
    <cfRule type="expression" dxfId="8" priority="5" stopIfTrue="1">
      <formula>B11=SchlüsselPrivat</formula>
    </cfRule>
    <cfRule type="expression" dxfId="7" priority="6" stopIfTrue="1">
      <formula>B11=SchlüsselUrlaub</formula>
    </cfRule>
  </conditionalFormatting>
  <conditionalFormatting sqref="AG11:AG15">
    <cfRule type="dataBar" priority="7">
      <dataBar>
        <cfvo type="num" val="0"/>
        <cfvo type="num" val="31"/>
        <color theme="4"/>
      </dataBar>
      <extLst>
        <ext xmlns:x14="http://schemas.microsoft.com/office/spreadsheetml/2009/9/main" uri="{B025F937-C7B1-47D3-B67F-A62EFF666E3E}">
          <x14:id>{FE6EEDF1-2B31-4C7F-B96F-80E12D13E172}</x14:id>
        </ext>
      </extLst>
    </cfRule>
  </conditionalFormatting>
  <dataValidations count="15">
    <dataValidation allowBlank="1" showInputMessage="1" showErrorMessage="1" prompt="Der Titel des Arbeitsblatts befindet sich in dieser Zelle. " sqref="A3" xr:uid="{1E70F755-C6D2-4246-9073-D4B45A436654}"/>
    <dataValidation allowBlank="1" showInputMessage="1" showErrorMessage="1" prompt="In dieser Zeile werden die in der Tabelle verwendeten Schlüssel definiert: Zelle C4 steht für „Urlaub“, G4 für „Privat“ und K4 für „krankheitsbedingte Abwesenheit“. Die Zellen N4 und R4 sind anpassbar." sqref="A6" xr:uid="{E3E07DCF-97E6-4CF7-AFA1-22D7E4346909}"/>
    <dataValidation allowBlank="1" showInputMessage="1" showErrorMessage="1" prompt="Die Wochentage in dieser Zeile werden für den Monat automatisch gemäß dem Jahr in AH4 aktualisiert. Bei jedem Tag des Monats handelt es sich um eine Spalte, um die Abwesenheit und den Abwesenheitstyp eines Mitarbeiters zu vermerken." sqref="B9" xr:uid="{71D9C078-58ED-4ACC-8A88-CDAC8F21ECC2}"/>
    <dataValidation allowBlank="1" showInputMessage="1" showErrorMessage="1" prompt="Geben Sie das Jahr in dieser Zelle ein." sqref="AG8" xr:uid="{786C6DAB-976F-4DD0-85C8-007FB3945D50}"/>
    <dataValidation allowBlank="1" showInputMessage="1" showErrorMessage="1" prompt="In dieser Spalte wird automatisch die Anzahl der Tage berechnet, die ein Mitarbeiter in diesem Monat nicht anwesend war." sqref="AG10" xr:uid="{877F7EA4-D4BB-4D20-B321-5269F14B3EE2}"/>
    <dataValidation errorStyle="warning" allowBlank="1" showInputMessage="1" showErrorMessage="1" error="Wählen Sie einen Namen aus der Liste aus. Wählen Sie ABBRECHEN aus, drücken Sie dann ALT+NACH-UNTEN und dann die EINGABETASTE, um einen Namen auszuwählen" prompt="Geben Sie die Namen der Mitarbeiter auf dem Arbeitsblatt „Mitarbeiternamen“ ein, und wählen Sie dann einen dieser Namen aus der Liste in dieser Spalte aus. Drücken Sie ALT+NACH-UNTEN und dann die EINGABETASTE, um einen Namen auszuwählen." sqref="A10" xr:uid="{339C3610-57CC-4342-A859-4F6D27974ECE}"/>
    <dataValidation allowBlank="1" showInputMessage="1" showErrorMessage="1" prompt="Der Titel wird in dieser Zelle automatisch aktualisiert. Um den Titel zu ändern, aktualisieren Sie B1 auf dem Januar-Arbeitsblatt." sqref="A4" xr:uid="{4C625F92-365E-4A36-90AE-5B3B7E8A0FC6}"/>
    <dataValidation allowBlank="1" showInputMessage="1" showErrorMessage="1" prompt="Der Monatsname für diesen Abwesenheitsplan steht in dieser Zelle. Die Abwesenheitssummen für diesen Monat stehen in der letzten Zelle der Tabelle. Wählen Sie die Namen der Mitarbeiter in der Tabellenspalte B." sqref="A4" xr:uid="{EA7FEE9B-E691-431C-BF1E-90DD860A82C1}"/>
    <dataValidation allowBlank="1" showInputMessage="1" showErrorMessage="1" prompt="Geben Sie das Jahr in der Zelle unten ein." sqref="AG7" xr:uid="{641A30A8-09CC-4E16-883C-D164CD3D2C82}"/>
    <dataValidation allowBlank="1" showInputMessage="1" showErrorMessage="1" prompt="Geben Sie eine Bezeichnung zur Beschreibung des benutzerdefinierten Schlüssels links ein" sqref="T6 N6" xr:uid="{634852A5-631C-4A49-85C4-36B07B784583}"/>
    <dataValidation allowBlank="1" showInputMessage="1" showErrorMessage="1" prompt="Geben Sie einen Buchstaben ein, und passen sie die Bezeichnung rechts an, um ein weiteres Schlüsselelement hinzuzufügen" sqref="M6 S6" xr:uid="{D76858FE-781C-4BBC-BDDB-58FBB2C0FCA7}"/>
    <dataValidation allowBlank="1" showInputMessage="1" showErrorMessage="1" prompt="Der Buchstabe &quot;K&quot; zeigt Abwesenheit aufgrund von Krankheit an" sqref="J6" xr:uid="{4DB39DA8-CDC6-422E-8077-A4BC0E636452}"/>
    <dataValidation allowBlank="1" showInputMessage="1" showErrorMessage="1" prompt="Der Buchstabe &quot;P&quot; zeigt Abwesenheit aus privaten Gründen an" sqref="F6" xr:uid="{D822CECD-622C-409B-8E4B-7991592E5C9A}"/>
    <dataValidation allowBlank="1" showInputMessage="1" showErrorMessage="1" prompt="Der Buchstabe „V“ steht für urlaubsbedingte Abwesenheit." sqref="B6" xr:uid="{49F09B0C-83E3-4D1E-8373-B80D3B1FA0D3}"/>
    <dataValidation allowBlank="1" showInputMessage="1" showErrorMessage="1" prompt="Die Tage des Monats in dieser Zeile werden automatisch generiert. Geben Sie die Abwesenheit eines Mitarbeiters und die Abwesenheitsart in jeder Spalte für jeden Tag des Monats ein. Leer bedeutet keine Abwesenheit." sqref="B10" xr:uid="{E8A58C6D-9A61-469C-B533-F6478A15DB48}"/>
  </dataValidations>
  <pageMargins left="0.7" right="0.7" top="0.78740157499999996" bottom="0.78740157499999996"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E6EEDF1-2B31-4C7F-B96F-80E12D13E172}">
            <x14:dataBar minLength="0" maxLength="100" gradient="0">
              <x14:cfvo type="num">
                <xm:f>0</xm:f>
              </x14:cfvo>
              <x14:cfvo type="num">
                <xm:f>31</xm:f>
              </x14:cfvo>
              <x14:negativeFillColor rgb="FFFF0000"/>
              <x14:axisColor rgb="FF000000"/>
            </x14:dataBar>
          </x14:cfRule>
          <xm:sqref>AG11:AG15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2DFB0-990E-45F1-A1A0-63DA3E9D34CA}">
  <dimension ref="A3:AH17"/>
  <sheetViews>
    <sheetView zoomScale="50" zoomScaleNormal="50" workbookViewId="0">
      <selection sqref="A1:AG16"/>
    </sheetView>
  </sheetViews>
  <sheetFormatPr baseColWidth="10" defaultRowHeight="14.4" x14ac:dyDescent="0.3"/>
  <sheetData>
    <row r="3" spans="1:34" ht="23.4" x14ac:dyDescent="0.45">
      <c r="A3" s="47" t="s">
        <v>44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row>
    <row r="4" spans="1:34" ht="94.2" thickBot="1" x14ac:dyDescent="0.35">
      <c r="A4" s="49" t="s">
        <v>95</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row>
    <row r="5" spans="1:34" ht="24" thickTop="1" x14ac:dyDescent="0.3">
      <c r="A5" s="50"/>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58"/>
    </row>
    <row r="6" spans="1:34" ht="15" thickBot="1" x14ac:dyDescent="0.35">
      <c r="A6" s="52" t="s">
        <v>46</v>
      </c>
      <c r="B6" s="53" t="s">
        <v>47</v>
      </c>
      <c r="C6" s="135" t="s">
        <v>48</v>
      </c>
      <c r="D6" s="135"/>
      <c r="E6" s="135"/>
      <c r="F6" s="54" t="s">
        <v>49</v>
      </c>
      <c r="G6" s="135" t="s">
        <v>50</v>
      </c>
      <c r="H6" s="135"/>
      <c r="I6" s="135"/>
      <c r="J6" s="55" t="s">
        <v>51</v>
      </c>
      <c r="K6" s="135" t="s">
        <v>52</v>
      </c>
      <c r="L6" s="135"/>
      <c r="M6" s="56"/>
      <c r="N6" s="135" t="s">
        <v>53</v>
      </c>
      <c r="O6" s="135"/>
      <c r="P6" s="135"/>
      <c r="Q6" s="135"/>
      <c r="R6" s="135"/>
      <c r="S6" s="57"/>
      <c r="T6" s="135" t="s">
        <v>54</v>
      </c>
      <c r="U6" s="135"/>
      <c r="V6" s="135"/>
      <c r="W6" s="135"/>
      <c r="X6" s="135"/>
      <c r="Y6" s="58"/>
      <c r="Z6" s="58"/>
      <c r="AA6" s="58"/>
      <c r="AB6" s="58"/>
      <c r="AC6" s="58"/>
      <c r="AD6" s="58"/>
      <c r="AE6" s="58"/>
      <c r="AF6" s="58"/>
      <c r="AG6" s="58"/>
      <c r="AH6" s="58"/>
    </row>
    <row r="7" spans="1:34" x14ac:dyDescent="0.3">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58"/>
    </row>
    <row r="8" spans="1:34" ht="18" thickBot="1" x14ac:dyDescent="0.35">
      <c r="A8" s="61"/>
      <c r="B8" s="136" t="s">
        <v>55</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61">
        <f>Kalenderjahr</f>
        <v>2024</v>
      </c>
      <c r="AH8" s="58"/>
    </row>
    <row r="9" spans="1:34" ht="18.600000000000001" thickTop="1" thickBot="1" x14ac:dyDescent="0.35">
      <c r="A9" s="61"/>
      <c r="B9" s="62" t="str">
        <f>TEXT(WEEKDAY(DATE(Kalenderjahr,2,1),1),"aaa")</f>
        <v>Do</v>
      </c>
      <c r="C9" s="62" t="str">
        <f>TEXT(WEEKDAY(DATE(Kalenderjahr,2,2),1),"aaa")</f>
        <v>Fr</v>
      </c>
      <c r="D9" s="62" t="str">
        <f>TEXT(WEEKDAY(DATE(Kalenderjahr,2,3),1),"aaa")</f>
        <v>Sa</v>
      </c>
      <c r="E9" s="62" t="str">
        <f>TEXT(WEEKDAY(DATE(Kalenderjahr,2,4),1),"aaa")</f>
        <v>So</v>
      </c>
      <c r="F9" s="62" t="str">
        <f>TEXT(WEEKDAY(DATE(Kalenderjahr,2,5),1),"aaa")</f>
        <v>Mo</v>
      </c>
      <c r="G9" s="62" t="str">
        <f>TEXT(WEEKDAY(DATE(Kalenderjahr,2,6),1),"aaa")</f>
        <v>Di</v>
      </c>
      <c r="H9" s="62" t="str">
        <f>TEXT(WEEKDAY(DATE(Kalenderjahr,2,7),1),"aaa")</f>
        <v>Mi</v>
      </c>
      <c r="I9" s="62" t="str">
        <f>TEXT(WEEKDAY(DATE(Kalenderjahr,2,8),1),"aaa")</f>
        <v>Do</v>
      </c>
      <c r="J9" s="62" t="str">
        <f>TEXT(WEEKDAY(DATE(Kalenderjahr,2,9),1),"aaa")</f>
        <v>Fr</v>
      </c>
      <c r="K9" s="62" t="str">
        <f>TEXT(WEEKDAY(DATE(Kalenderjahr,2,10),1),"aaa")</f>
        <v>Sa</v>
      </c>
      <c r="L9" s="62" t="str">
        <f>TEXT(WEEKDAY(DATE(Kalenderjahr,2,11),1),"aaa")</f>
        <v>So</v>
      </c>
      <c r="M9" s="62" t="str">
        <f>TEXT(WEEKDAY(DATE(Kalenderjahr,2,12),1),"aaa")</f>
        <v>Mo</v>
      </c>
      <c r="N9" s="62" t="str">
        <f>TEXT(WEEKDAY(DATE(Kalenderjahr,2,13),1),"aaa")</f>
        <v>Di</v>
      </c>
      <c r="O9" s="62" t="str">
        <f>TEXT(WEEKDAY(DATE(Kalenderjahr,2,14),1),"aaa")</f>
        <v>Mi</v>
      </c>
      <c r="P9" s="62" t="str">
        <f>TEXT(WEEKDAY(DATE(Kalenderjahr,2,15),1),"aaa")</f>
        <v>Do</v>
      </c>
      <c r="Q9" s="62" t="str">
        <f>TEXT(WEEKDAY(DATE(Kalenderjahr,2,16),1),"aaa")</f>
        <v>Fr</v>
      </c>
      <c r="R9" s="62" t="str">
        <f>TEXT(WEEKDAY(DATE(Kalenderjahr,2,17),1),"aaa")</f>
        <v>Sa</v>
      </c>
      <c r="S9" s="62" t="str">
        <f>TEXT(WEEKDAY(DATE(Kalenderjahr,2,18),1),"aaa")</f>
        <v>So</v>
      </c>
      <c r="T9" s="62" t="str">
        <f>TEXT(WEEKDAY(DATE(Kalenderjahr,2,19),1),"aaa")</f>
        <v>Mo</v>
      </c>
      <c r="U9" s="62" t="str">
        <f>TEXT(WEEKDAY(DATE(Kalenderjahr,2,20),1),"aaa")</f>
        <v>Di</v>
      </c>
      <c r="V9" s="62" t="str">
        <f>TEXT(WEEKDAY(DATE(Kalenderjahr,2,21),1),"aaa")</f>
        <v>Mi</v>
      </c>
      <c r="W9" s="62" t="str">
        <f>TEXT(WEEKDAY(DATE(Kalenderjahr,2,22),1),"aaa")</f>
        <v>Do</v>
      </c>
      <c r="X9" s="62" t="str">
        <f>TEXT(WEEKDAY(DATE(Kalenderjahr,2,23),1),"aaa")</f>
        <v>Fr</v>
      </c>
      <c r="Y9" s="62" t="str">
        <f>TEXT(WEEKDAY(DATE(Kalenderjahr,2,24),1),"aaa")</f>
        <v>Sa</v>
      </c>
      <c r="Z9" s="62" t="str">
        <f>TEXT(WEEKDAY(DATE(Kalenderjahr,2,25),1),"aaa")</f>
        <v>So</v>
      </c>
      <c r="AA9" s="62" t="str">
        <f>TEXT(WEEKDAY(DATE(Kalenderjahr,2,26),1),"aaa")</f>
        <v>Mo</v>
      </c>
      <c r="AB9" s="62" t="str">
        <f>TEXT(WEEKDAY(DATE(Kalenderjahr,2,27),1),"aaa")</f>
        <v>Di</v>
      </c>
      <c r="AC9" s="62" t="str">
        <f>TEXT(WEEKDAY(DATE(Kalenderjahr,2,28),1),"aaa")</f>
        <v>Mi</v>
      </c>
      <c r="AD9" s="62" t="str">
        <f>TEXT(WEEKDAY(DATE(Kalenderjahr,2,29),1),"aaa")</f>
        <v>Do</v>
      </c>
      <c r="AE9" s="62"/>
      <c r="AF9" s="62"/>
      <c r="AG9" s="61"/>
      <c r="AH9" s="58"/>
    </row>
    <row r="10" spans="1:34" ht="15" thickTop="1" x14ac:dyDescent="0.3">
      <c r="A10" s="63" t="s">
        <v>56</v>
      </c>
      <c r="B10" s="10" t="s">
        <v>57</v>
      </c>
      <c r="C10" s="10" t="s">
        <v>58</v>
      </c>
      <c r="D10" s="10" t="s">
        <v>59</v>
      </c>
      <c r="E10" s="10" t="s">
        <v>60</v>
      </c>
      <c r="F10" s="10" t="s">
        <v>61</v>
      </c>
      <c r="G10" s="10" t="s">
        <v>62</v>
      </c>
      <c r="H10" s="10" t="s">
        <v>63</v>
      </c>
      <c r="I10" s="10" t="s">
        <v>64</v>
      </c>
      <c r="J10" s="10" t="s">
        <v>65</v>
      </c>
      <c r="K10" s="10" t="s">
        <v>66</v>
      </c>
      <c r="L10" s="10" t="s">
        <v>67</v>
      </c>
      <c r="M10" s="10" t="s">
        <v>68</v>
      </c>
      <c r="N10" s="10" t="s">
        <v>69</v>
      </c>
      <c r="O10" s="10" t="s">
        <v>70</v>
      </c>
      <c r="P10" s="10" t="s">
        <v>71</v>
      </c>
      <c r="Q10" s="10" t="s">
        <v>72</v>
      </c>
      <c r="R10" s="10" t="s">
        <v>73</v>
      </c>
      <c r="S10" s="10" t="s">
        <v>74</v>
      </c>
      <c r="T10" s="10" t="s">
        <v>75</v>
      </c>
      <c r="U10" s="10" t="s">
        <v>76</v>
      </c>
      <c r="V10" s="10" t="s">
        <v>77</v>
      </c>
      <c r="W10" s="10" t="s">
        <v>78</v>
      </c>
      <c r="X10" s="10" t="s">
        <v>79</v>
      </c>
      <c r="Y10" s="10" t="s">
        <v>80</v>
      </c>
      <c r="Z10" s="10" t="s">
        <v>81</v>
      </c>
      <c r="AA10" s="10" t="s">
        <v>82</v>
      </c>
      <c r="AB10" s="10" t="s">
        <v>83</v>
      </c>
      <c r="AC10" s="10" t="s">
        <v>84</v>
      </c>
      <c r="AD10" s="10" t="s">
        <v>85</v>
      </c>
      <c r="AE10" s="10" t="s">
        <v>96</v>
      </c>
      <c r="AF10" s="10" t="s">
        <v>97</v>
      </c>
      <c r="AG10" s="64" t="s">
        <v>88</v>
      </c>
      <c r="AH10" s="58"/>
    </row>
    <row r="11" spans="1:34" ht="28.8" x14ac:dyDescent="0.3">
      <c r="A11" s="65" t="s">
        <v>89</v>
      </c>
      <c r="B11" s="66"/>
      <c r="C11" s="66"/>
      <c r="D11" s="66" t="s">
        <v>47</v>
      </c>
      <c r="E11" s="66" t="s">
        <v>47</v>
      </c>
      <c r="F11" s="66" t="s">
        <v>47</v>
      </c>
      <c r="G11" s="66" t="s">
        <v>47</v>
      </c>
      <c r="H11" s="66"/>
      <c r="I11" s="66"/>
      <c r="J11" s="66"/>
      <c r="K11" s="66"/>
      <c r="L11" s="66"/>
      <c r="M11" s="66"/>
      <c r="N11" s="66" t="s">
        <v>47</v>
      </c>
      <c r="O11" s="66"/>
      <c r="P11" s="66"/>
      <c r="Q11" s="66"/>
      <c r="R11" s="66"/>
      <c r="S11" s="66"/>
      <c r="T11" s="66"/>
      <c r="U11" s="66"/>
      <c r="V11" s="66"/>
      <c r="W11" s="66"/>
      <c r="X11" s="66"/>
      <c r="Y11" s="66"/>
      <c r="Z11" s="66"/>
      <c r="AA11" s="66"/>
      <c r="AB11" s="66"/>
      <c r="AC11" s="66"/>
      <c r="AD11" s="66"/>
      <c r="AE11" s="66"/>
      <c r="AF11" s="66"/>
      <c r="AG11" s="67">
        <f>COUNTA(Februar[[#This Row],[1]:[29]])</f>
        <v>5</v>
      </c>
      <c r="AH11" s="58"/>
    </row>
    <row r="12" spans="1:34" ht="28.8" x14ac:dyDescent="0.3">
      <c r="A12" s="65" t="s">
        <v>90</v>
      </c>
      <c r="B12" s="66"/>
      <c r="C12" s="66"/>
      <c r="D12" s="66"/>
      <c r="E12" s="66"/>
      <c r="F12" s="66" t="s">
        <v>51</v>
      </c>
      <c r="G12" s="66" t="s">
        <v>51</v>
      </c>
      <c r="H12" s="66"/>
      <c r="I12" s="66"/>
      <c r="J12" s="66"/>
      <c r="K12" s="66"/>
      <c r="L12" s="66" t="s">
        <v>49</v>
      </c>
      <c r="M12" s="66"/>
      <c r="N12" s="66"/>
      <c r="O12" s="66"/>
      <c r="P12" s="66"/>
      <c r="Q12" s="66"/>
      <c r="R12" s="66"/>
      <c r="S12" s="66"/>
      <c r="T12" s="66"/>
      <c r="U12" s="66" t="s">
        <v>51</v>
      </c>
      <c r="V12" s="66"/>
      <c r="W12" s="66"/>
      <c r="X12" s="66"/>
      <c r="Y12" s="66"/>
      <c r="Z12" s="66" t="s">
        <v>47</v>
      </c>
      <c r="AA12" s="66" t="s">
        <v>47</v>
      </c>
      <c r="AB12" s="66" t="s">
        <v>47</v>
      </c>
      <c r="AC12" s="66"/>
      <c r="AD12" s="66"/>
      <c r="AE12" s="66"/>
      <c r="AF12" s="66"/>
      <c r="AG12" s="67">
        <f>COUNTA(Februar[[#This Row],[1]:[29]])</f>
        <v>7</v>
      </c>
      <c r="AH12" s="58"/>
    </row>
    <row r="13" spans="1:34" ht="28.8" x14ac:dyDescent="0.3">
      <c r="A13" s="65" t="s">
        <v>91</v>
      </c>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7">
        <f>COUNTA(Februar[[#This Row],[1]:[29]])</f>
        <v>0</v>
      </c>
      <c r="AH13" s="58"/>
    </row>
    <row r="14" spans="1:34" ht="28.8" x14ac:dyDescent="0.3">
      <c r="A14" s="65" t="s">
        <v>92</v>
      </c>
      <c r="B14" s="66"/>
      <c r="C14" s="66"/>
      <c r="D14" s="66" t="s">
        <v>51</v>
      </c>
      <c r="E14" s="66"/>
      <c r="F14" s="66"/>
      <c r="G14" s="66"/>
      <c r="H14" s="66"/>
      <c r="I14" s="66"/>
      <c r="J14" s="66"/>
      <c r="K14" s="66"/>
      <c r="L14" s="66"/>
      <c r="M14" s="66"/>
      <c r="N14" s="66"/>
      <c r="O14" s="66" t="s">
        <v>51</v>
      </c>
      <c r="P14" s="66"/>
      <c r="Q14" s="66"/>
      <c r="R14" s="66"/>
      <c r="S14" s="66" t="s">
        <v>49</v>
      </c>
      <c r="T14" s="66"/>
      <c r="U14" s="66"/>
      <c r="V14" s="66"/>
      <c r="W14" s="66"/>
      <c r="X14" s="66"/>
      <c r="Y14" s="66"/>
      <c r="Z14" s="66"/>
      <c r="AA14" s="66"/>
      <c r="AB14" s="66"/>
      <c r="AC14" s="66" t="s">
        <v>51</v>
      </c>
      <c r="AD14" s="66"/>
      <c r="AE14" s="66"/>
      <c r="AF14" s="66"/>
      <c r="AG14" s="67">
        <f>COUNTA(Februar[[#This Row],[1]:[29]])</f>
        <v>4</v>
      </c>
      <c r="AH14" s="58"/>
    </row>
    <row r="15" spans="1:34" ht="28.8" x14ac:dyDescent="0.3">
      <c r="A15" s="65" t="s">
        <v>93</v>
      </c>
      <c r="B15" s="66"/>
      <c r="C15" s="66"/>
      <c r="D15" s="66"/>
      <c r="E15" s="66"/>
      <c r="F15" s="66"/>
      <c r="G15" s="66"/>
      <c r="H15" s="66"/>
      <c r="I15" s="66" t="s">
        <v>47</v>
      </c>
      <c r="J15" s="66" t="s">
        <v>47</v>
      </c>
      <c r="K15" s="66" t="s">
        <v>47</v>
      </c>
      <c r="L15" s="66" t="s">
        <v>47</v>
      </c>
      <c r="M15" s="66"/>
      <c r="N15" s="66"/>
      <c r="O15" s="66"/>
      <c r="P15" s="66"/>
      <c r="Q15" s="66"/>
      <c r="R15" s="66"/>
      <c r="S15" s="66"/>
      <c r="T15" s="66"/>
      <c r="U15" s="66"/>
      <c r="V15" s="66"/>
      <c r="W15" s="66"/>
      <c r="X15" s="66"/>
      <c r="Y15" s="66" t="s">
        <v>51</v>
      </c>
      <c r="Z15" s="66"/>
      <c r="AA15" s="66"/>
      <c r="AB15" s="66"/>
      <c r="AC15" s="66"/>
      <c r="AD15" s="66"/>
      <c r="AE15" s="66"/>
      <c r="AF15" s="66"/>
      <c r="AG15" s="67">
        <f>COUNTA(Februar[[#This Row],[1]:[29]])</f>
        <v>5</v>
      </c>
      <c r="AH15" s="58"/>
    </row>
    <row r="16" spans="1:34" x14ac:dyDescent="0.3">
      <c r="A16" s="68" t="str">
        <f>Monatsname&amp;" ergebnis"</f>
        <v xml:space="preserve"> ergebnis</v>
      </c>
      <c r="B16" s="69">
        <f>SUBTOTAL(103,Februar[1])</f>
        <v>0</v>
      </c>
      <c r="C16" s="69">
        <f>SUBTOTAL(103,Februar[2])</f>
        <v>0</v>
      </c>
      <c r="D16" s="69">
        <f>SUBTOTAL(103,Februar[3])</f>
        <v>2</v>
      </c>
      <c r="E16" s="69">
        <f>SUBTOTAL(103,Februar[4])</f>
        <v>1</v>
      </c>
      <c r="F16" s="69">
        <f>SUBTOTAL(103,Februar[5])</f>
        <v>2</v>
      </c>
      <c r="G16" s="69">
        <f>SUBTOTAL(103,Februar[6])</f>
        <v>2</v>
      </c>
      <c r="H16" s="69">
        <f>SUBTOTAL(103,Februar[7])</f>
        <v>0</v>
      </c>
      <c r="I16" s="69">
        <f>SUBTOTAL(103,Februar[8])</f>
        <v>1</v>
      </c>
      <c r="J16" s="69">
        <f>SUBTOTAL(103,Februar[9])</f>
        <v>1</v>
      </c>
      <c r="K16" s="69">
        <f>SUBTOTAL(103,Februar[10])</f>
        <v>1</v>
      </c>
      <c r="L16" s="69">
        <f>SUBTOTAL(103,Februar[11])</f>
        <v>2</v>
      </c>
      <c r="M16" s="69">
        <f>SUBTOTAL(103,Februar[12])</f>
        <v>0</v>
      </c>
      <c r="N16" s="69">
        <f>SUBTOTAL(103,Februar[13])</f>
        <v>1</v>
      </c>
      <c r="O16" s="69">
        <f>SUBTOTAL(103,Februar[14])</f>
        <v>1</v>
      </c>
      <c r="P16" s="69">
        <f>SUBTOTAL(103,Februar[15])</f>
        <v>0</v>
      </c>
      <c r="Q16" s="69">
        <f>SUBTOTAL(103,Februar[16])</f>
        <v>0</v>
      </c>
      <c r="R16" s="69">
        <f>SUBTOTAL(103,Februar[17])</f>
        <v>0</v>
      </c>
      <c r="S16" s="69">
        <f>SUBTOTAL(103,Februar[18])</f>
        <v>1</v>
      </c>
      <c r="T16" s="69">
        <f>SUBTOTAL(103,Februar[19])</f>
        <v>0</v>
      </c>
      <c r="U16" s="69">
        <f>SUBTOTAL(103,Februar[20])</f>
        <v>1</v>
      </c>
      <c r="V16" s="69">
        <f>SUBTOTAL(103,Februar[21])</f>
        <v>0</v>
      </c>
      <c r="W16" s="69">
        <f>SUBTOTAL(103,Februar[22])</f>
        <v>0</v>
      </c>
      <c r="X16" s="69">
        <f>SUBTOTAL(103,Februar[23])</f>
        <v>0</v>
      </c>
      <c r="Y16" s="69">
        <f>SUBTOTAL(103,Februar[24])</f>
        <v>1</v>
      </c>
      <c r="Z16" s="69">
        <f>SUBTOTAL(103,Februar[25])</f>
        <v>1</v>
      </c>
      <c r="AA16" s="69">
        <f>SUBTOTAL(103,Februar[26])</f>
        <v>1</v>
      </c>
      <c r="AB16" s="69">
        <f>SUBTOTAL(103,Februar[27])</f>
        <v>1</v>
      </c>
      <c r="AC16" s="69">
        <f>SUBTOTAL(103,Februar[28])</f>
        <v>1</v>
      </c>
      <c r="AD16" s="69">
        <f>SUBTOTAL(103,Februar[29])</f>
        <v>0</v>
      </c>
      <c r="AE16" s="69"/>
      <c r="AF16" s="69"/>
      <c r="AG16" s="69">
        <f>SUBTOTAL(109,Februar[Tage gesamt])</f>
        <v>21</v>
      </c>
      <c r="AH16" s="58"/>
    </row>
    <row r="17" spans="1:34" x14ac:dyDescent="0.3">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row>
  </sheetData>
  <mergeCells count="6">
    <mergeCell ref="B8:AF8"/>
    <mergeCell ref="C6:E6"/>
    <mergeCell ref="G6:I6"/>
    <mergeCell ref="K6:L6"/>
    <mergeCell ref="N6:R6"/>
    <mergeCell ref="T6:X6"/>
  </mergeCells>
  <conditionalFormatting sqref="B11:AF15">
    <cfRule type="expression" priority="2" stopIfTrue="1">
      <formula>B11=""</formula>
    </cfRule>
    <cfRule type="expression" dxfId="6" priority="3" stopIfTrue="1">
      <formula>B11=SchlüsselBenutzerdef2</formula>
    </cfRule>
    <cfRule type="expression" dxfId="5" priority="4" stopIfTrue="1">
      <formula>B11=SchlüsselBenutzerdef1</formula>
    </cfRule>
    <cfRule type="expression" dxfId="4" priority="5" stopIfTrue="1">
      <formula>B11=SchlüsselKrank</formula>
    </cfRule>
    <cfRule type="expression" dxfId="3" priority="6" stopIfTrue="1">
      <formula>B11=SchlüsselPrivat</formula>
    </cfRule>
    <cfRule type="expression" dxfId="2" priority="7" stopIfTrue="1">
      <formula>B11=SchlüsselUrlaub</formula>
    </cfRule>
  </conditionalFormatting>
  <conditionalFormatting sqref="AD9">
    <cfRule type="expression" dxfId="1" priority="1">
      <formula>MONTH(DATE(Kalenderjahr,2,29))&lt;&gt;2</formula>
    </cfRule>
  </conditionalFormatting>
  <conditionalFormatting sqref="AD10">
    <cfRule type="expression" dxfId="0" priority="8">
      <formula>MONTH(DATE(Kalenderjahr,2,29))&lt;&gt;2</formula>
    </cfRule>
  </conditionalFormatting>
  <conditionalFormatting sqref="AG11:AG15">
    <cfRule type="dataBar" priority="9">
      <dataBar>
        <cfvo type="min"/>
        <cfvo type="formula" val="DATEDIF(DATE(Kalenderjahr,2,1),DATE(Kalenderjahr,3,1),&quot;d&quot;)"/>
        <color theme="4"/>
      </dataBar>
      <extLst>
        <ext xmlns:x14="http://schemas.microsoft.com/office/spreadsheetml/2009/9/main" uri="{B025F937-C7B1-47D3-B67F-A62EFF666E3E}">
          <x14:id>{199C8CCA-6A43-4571-9C44-0708430170BF}</x14:id>
        </ext>
      </extLst>
    </cfRule>
  </conditionalFormatting>
  <dataValidations count="14">
    <dataValidation allowBlank="1" showInputMessage="1" showErrorMessage="1" prompt="Der Titel des Arbeitsblatts befindet sich in dieser Zelle. " sqref="A3" xr:uid="{A47A097D-D664-42DB-9094-982F540F96F0}"/>
    <dataValidation allowBlank="1" showInputMessage="1" showErrorMessage="1" prompt="In dieser Zeile werden die in der Tabelle verwendeten Schlüssel definiert: Zelle C4 steht für „Urlaub“, G4 für „Privat“ und K4 für „krankheitsbedingte Abwesenheit“. Die Zellen N4 und R4 sind anpassbar." sqref="A6" xr:uid="{A5C009B3-BA4C-4395-88FD-9C21EA8966B8}"/>
    <dataValidation allowBlank="1" showInputMessage="1" showErrorMessage="1" prompt="Die Wochentage in dieser Zeile werden für den Monat automatisch gemäß dem Jahr in AH4 aktualisiert. Bei jedem Tag des Monats handelt es sich um eine Spalte, um die Abwesenheit und den Abwesenheitstyp eines Mitarbeiters zu vermerken." sqref="B9" xr:uid="{E2D554CD-ADB4-4118-A62B-FC4E2E416224}"/>
    <dataValidation allowBlank="1" showInputMessage="1" showErrorMessage="1" prompt="Die Tage des Monats in dieser Zeile werden automatisch generiert. Geben Sie die Abwesenheit eines Mitarbeiters und die Abwesenheitsart in jeder Spalte für jeden Tag des Monats ein. Leer bedeutet keine Abwesenheit." sqref="B10" xr:uid="{A3B566C7-C9F4-4400-A50D-25416ED1AFAD}"/>
    <dataValidation allowBlank="1" showInputMessage="1" showErrorMessage="1" prompt="Der Buchstabe „V“ steht für urlaubsbedingte Abwesenheit." sqref="B6" xr:uid="{18F8C6A3-94DA-4B31-853E-EE4C69B82AA4}"/>
    <dataValidation allowBlank="1" showInputMessage="1" showErrorMessage="1" prompt="Der Buchstabe &quot;P&quot; zeigt Abwesenheit aus privaten Gründen an" sqref="F6" xr:uid="{BB793359-B406-4E7A-B365-C9543F7FCDD1}"/>
    <dataValidation allowBlank="1" showInputMessage="1" showErrorMessage="1" prompt="Der Buchstabe &quot;K&quot; zeigt Abwesenheit aufgrund von Krankheit an" sqref="J6" xr:uid="{6AC98730-377B-48DF-AF86-634D47D4974F}"/>
    <dataValidation allowBlank="1" showInputMessage="1" showErrorMessage="1" prompt="Geben Sie einen Buchstaben ein, und passen sie die Bezeichnung rechts an, um ein weiteres Schlüsselelement hinzuzufügen" sqref="M6 S6" xr:uid="{6766ED9A-C8B0-42A1-855D-AAD19CF3D139}"/>
    <dataValidation allowBlank="1" showInputMessage="1" showErrorMessage="1" prompt="Geben Sie eine Bezeichnung zur Beschreibung des benutzerdefinierten Schlüssels links ein." sqref="T6 N6" xr:uid="{A9D388A1-A4C3-4C95-9E51-B28C91AAF12F}"/>
    <dataValidation errorStyle="warning" allowBlank="1" showInputMessage="1" showErrorMessage="1" error="Wählen Sie einen Namen aus der Liste aus. Wählen Sie ABBRECHEN aus, drücken Sie dann ALT+NACH-UNTEN und dann die EINGABETASTE, um einen Namen auszuwählen" prompt="Geben Sie die Namen der Mitarbeiter auf dem Arbeitsblatt „Mitarbeiternamen“ ein, und wählen Sie dann einen dieser Namen aus der Liste in dieser Spalte aus. Drücken Sie ALT+NACH-UNTEN und dann die EINGABETASTE, um einen Namen auszuwählen." sqref="A10" xr:uid="{AE43408B-A171-4060-A11E-08365ACCF0CF}"/>
    <dataValidation allowBlank="1" showInputMessage="1" showErrorMessage="1" prompt="Der Monatsname für diesen Abwesenheitsplan befindet sich in dieser Zelle. Die Abwesenheitssummen für diesen Monat befinden sich in der letzten Zelle der Tabelle. Wählen Sie Mitarbeiternamen in Tabellenspalte B aus" sqref="A4" xr:uid="{6AF2F6F7-C432-4177-A2C6-8E309D1EBC1E}"/>
    <dataValidation allowBlank="1" showInputMessage="1" showErrorMessage="1" prompt="Der automatisch aktualisierte Titel befindet sich in dieser Zelle. Um den Titel zu ändern, aktualisieren Sie B1 auf dem Arbeitsblatt &quot;Januar&quot;." sqref="A4" xr:uid="{D601AAF1-197B-4AA1-BA08-476B69952A52}"/>
    <dataValidation allowBlank="1" showInputMessage="1" showErrorMessage="1" prompt="Berechnet in dieser Spalte automatisch die Gesamtzahl der Tage, die ein Mitarbeiter in diesem Monat nicht anwesend war" sqref="AG10" xr:uid="{FB6405FB-3375-49C8-BDF7-29358481EA1B}"/>
    <dataValidation allowBlank="1" showInputMessage="1" showErrorMessage="1" prompt="Das automatisch aktualisierte Jahr basiert auf dem auf dem Januar-Arbeitsblatt eingegebenen Jahr." sqref="AG8" xr:uid="{0681C885-E0F9-4629-BA28-6E552A311A27}"/>
  </dataValidations>
  <pageMargins left="0.7" right="0.7" top="0.78740157499999996" bottom="0.78740157499999996"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199C8CCA-6A43-4571-9C44-0708430170BF}">
            <x14:dataBar minLength="0" maxLength="100" gradient="0">
              <x14:cfvo type="autoMin"/>
              <x14:cfvo type="formula">
                <xm:f>DATEDIF(DATE(Kalenderjahr,2,1),DATE(Kalenderjahr,3,1),"d")</xm:f>
              </x14:cfvo>
              <x14:negativeFillColor rgb="FFFF0000"/>
              <x14:axisColor rgb="FF000000"/>
            </x14:dataBar>
          </x14:cfRule>
          <xm:sqref>AG11:AG15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Tabelle1</vt:lpstr>
      <vt:lpstr>Tabelle2</vt:lpstr>
      <vt:lpstr>Tabelle3</vt:lpstr>
      <vt:lpstr>Tabelle4</vt:lpstr>
      <vt:lpstr>Kalenderjahr</vt:lpstr>
      <vt:lpstr>Tabelle3!Monatsname</vt:lpstr>
      <vt:lpstr>Tabelle4!Monatsname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 .</dc:creator>
  <cp:lastModifiedBy>Boris Georgi</cp:lastModifiedBy>
  <dcterms:created xsi:type="dcterms:W3CDTF">2024-12-19T13:22:14Z</dcterms:created>
  <dcterms:modified xsi:type="dcterms:W3CDTF">2024-12-19T14:52:21Z</dcterms:modified>
</cp:coreProperties>
</file>