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ate1904="1"/>
  <mc:AlternateContent xmlns:mc="http://schemas.openxmlformats.org/markup-compatibility/2006">
    <mc:Choice Requires="x15">
      <x15ac:absPath xmlns:x15ac="http://schemas.microsoft.com/office/spreadsheetml/2010/11/ac" url="C:\Users\Utilisateur\Documents\"/>
    </mc:Choice>
  </mc:AlternateContent>
  <xr:revisionPtr revIDLastSave="0" documentId="13_ncr:1_{10BF4166-F00D-4173-AC0B-2280124502EC}" xr6:coauthVersionLast="47" xr6:coauthVersionMax="47" xr10:uidLastSave="{00000000-0000-0000-0000-000000000000}"/>
  <bookViews>
    <workbookView xWindow="-108" yWindow="-108" windowWidth="23256" windowHeight="12576" firstSheet="7" activeTab="1" xr2:uid="{00000000-000D-0000-FFFF-FFFF00000000}"/>
  </bookViews>
  <sheets>
    <sheet name="log old" sheetId="1" state="hidden" r:id="rId1"/>
    <sheet name="new log" sheetId="2" r:id="rId2"/>
    <sheet name="performance week" sheetId="4" r:id="rId3"/>
    <sheet name="Delay EK code" sheetId="5" r:id="rId4"/>
    <sheet name="DEL EKAS" sheetId="7" r:id="rId5"/>
    <sheet name="IATA DEL" sheetId="6" r:id="rId6"/>
    <sheet name="ICTS" sheetId="8" r:id="rId7"/>
    <sheet name="seat inop" sheetId="9" r:id="rId8"/>
  </sheets>
  <definedNames>
    <definedName name="_xlnm._FilterDatabase" localSheetId="7" hidden="1">'seat inop'!$A$2:$N$2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2" l="1"/>
  <c r="I69" i="2"/>
  <c r="I68" i="2"/>
  <c r="I67" i="2"/>
  <c r="I66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F8" i="2"/>
  <c r="F9" i="2"/>
  <c r="F10" i="2"/>
  <c r="F11" i="2"/>
  <c r="F12" i="2"/>
  <c r="F13" i="2"/>
  <c r="F14" i="2"/>
  <c r="F15" i="2"/>
  <c r="F16" i="2"/>
  <c r="F17" i="2"/>
  <c r="F18" i="2"/>
  <c r="F19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7" i="2"/>
  <c r="C25" i="2"/>
  <c r="C66" i="2"/>
  <c r="J66" i="2"/>
  <c r="K66" i="2"/>
  <c r="L66" i="2"/>
  <c r="Q66" i="2"/>
  <c r="R66" i="2" s="1"/>
  <c r="N66" i="2" l="1"/>
  <c r="O66" i="2"/>
  <c r="M66" i="2"/>
  <c r="Q7" i="2" l="1"/>
  <c r="R7" i="2" s="1"/>
  <c r="Q8" i="2"/>
  <c r="R8" i="2" s="1"/>
  <c r="Q9" i="2"/>
  <c r="R9" i="2" s="1"/>
  <c r="Q10" i="2"/>
  <c r="R10" i="2" s="1"/>
  <c r="Q11" i="2"/>
  <c r="R11" i="2" s="1"/>
  <c r="Q12" i="2"/>
  <c r="R12" i="2" s="1"/>
  <c r="Q13" i="2"/>
  <c r="R13" i="2" s="1"/>
  <c r="Q14" i="2"/>
  <c r="R14" i="2" s="1"/>
  <c r="Q15" i="2"/>
  <c r="R15" i="2" s="1"/>
  <c r="Q16" i="2"/>
  <c r="R16" i="2" s="1"/>
  <c r="Q17" i="2"/>
  <c r="R17" i="2" s="1"/>
  <c r="Q18" i="2"/>
  <c r="R18" i="2" s="1"/>
  <c r="Q19" i="2"/>
  <c r="R19" i="2" s="1"/>
  <c r="Q20" i="2"/>
  <c r="R20" i="2" s="1"/>
  <c r="Q21" i="2"/>
  <c r="R21" i="2" s="1"/>
  <c r="Q22" i="2"/>
  <c r="R22" i="2" s="1"/>
  <c r="Q23" i="2"/>
  <c r="R23" i="2" s="1"/>
  <c r="Q24" i="2"/>
  <c r="R24" i="2" s="1"/>
  <c r="Q25" i="2"/>
  <c r="R25" i="2" s="1"/>
  <c r="Q26" i="2"/>
  <c r="R26" i="2" s="1"/>
  <c r="Q27" i="2"/>
  <c r="R27" i="2" s="1"/>
  <c r="Q28" i="2"/>
  <c r="R28" i="2" s="1"/>
  <c r="Q29" i="2"/>
  <c r="R29" i="2" s="1"/>
  <c r="Q30" i="2"/>
  <c r="R30" i="2" s="1"/>
  <c r="Q31" i="2"/>
  <c r="R31" i="2" s="1"/>
  <c r="Q32" i="2"/>
  <c r="R32" i="2" s="1"/>
  <c r="Q33" i="2"/>
  <c r="R33" i="2" s="1"/>
  <c r="Q34" i="2"/>
  <c r="R34" i="2" s="1"/>
  <c r="Q35" i="2"/>
  <c r="R35" i="2" s="1"/>
  <c r="Q36" i="2"/>
  <c r="R36" i="2" s="1"/>
  <c r="Q37" i="2"/>
  <c r="R37" i="2" s="1"/>
  <c r="Q38" i="2"/>
  <c r="R38" i="2" s="1"/>
  <c r="Q39" i="2"/>
  <c r="R39" i="2" s="1"/>
  <c r="Q40" i="2"/>
  <c r="R40" i="2" s="1"/>
  <c r="Q41" i="2"/>
  <c r="R41" i="2" s="1"/>
  <c r="Q42" i="2"/>
  <c r="R42" i="2" s="1"/>
  <c r="Q43" i="2"/>
  <c r="R43" i="2" s="1"/>
  <c r="Q44" i="2"/>
  <c r="R44" i="2" s="1"/>
  <c r="Q45" i="2"/>
  <c r="R45" i="2" s="1"/>
  <c r="Q46" i="2"/>
  <c r="R46" i="2" s="1"/>
  <c r="Q47" i="2"/>
  <c r="R47" i="2" s="1"/>
  <c r="Q48" i="2"/>
  <c r="R48" i="2" s="1"/>
  <c r="Q49" i="2"/>
  <c r="R49" i="2" s="1"/>
  <c r="Q50" i="2"/>
  <c r="R50" i="2" s="1"/>
  <c r="Q51" i="2"/>
  <c r="R51" i="2" s="1"/>
  <c r="Q52" i="2"/>
  <c r="R52" i="2" s="1"/>
  <c r="Q53" i="2"/>
  <c r="R53" i="2" s="1"/>
  <c r="Q54" i="2"/>
  <c r="R54" i="2" s="1"/>
  <c r="Q55" i="2"/>
  <c r="R55" i="2" s="1"/>
  <c r="Q56" i="2"/>
  <c r="R56" i="2" s="1"/>
  <c r="Q57" i="2"/>
  <c r="R57" i="2" s="1"/>
  <c r="Q58" i="2"/>
  <c r="R58" i="2" s="1"/>
  <c r="Q59" i="2"/>
  <c r="R59" i="2" s="1"/>
  <c r="Q60" i="2"/>
  <c r="R60" i="2" s="1"/>
  <c r="Q61" i="2"/>
  <c r="R61" i="2" s="1"/>
  <c r="Q62" i="2"/>
  <c r="R62" i="2" s="1"/>
  <c r="Q63" i="2"/>
  <c r="R63" i="2" s="1"/>
  <c r="Q64" i="2"/>
  <c r="R64" i="2" s="1"/>
  <c r="C7" i="2"/>
  <c r="J7" i="2"/>
  <c r="K7" i="2"/>
  <c r="L7" i="2"/>
  <c r="C8" i="2"/>
  <c r="J8" i="2"/>
  <c r="K8" i="2"/>
  <c r="L8" i="2"/>
  <c r="C9" i="2"/>
  <c r="J9" i="2"/>
  <c r="K9" i="2"/>
  <c r="L9" i="2"/>
  <c r="C10" i="2"/>
  <c r="J10" i="2"/>
  <c r="K10" i="2"/>
  <c r="L10" i="2"/>
  <c r="C11" i="2"/>
  <c r="J11" i="2"/>
  <c r="K11" i="2"/>
  <c r="L11" i="2"/>
  <c r="C12" i="2"/>
  <c r="J12" i="2"/>
  <c r="K12" i="2"/>
  <c r="L12" i="2"/>
  <c r="C13" i="2"/>
  <c r="J13" i="2"/>
  <c r="K13" i="2"/>
  <c r="L13" i="2"/>
  <c r="C14" i="2"/>
  <c r="J14" i="2"/>
  <c r="K14" i="2"/>
  <c r="L14" i="2"/>
  <c r="C15" i="2"/>
  <c r="J15" i="2"/>
  <c r="K15" i="2"/>
  <c r="L15" i="2"/>
  <c r="C16" i="2"/>
  <c r="J16" i="2"/>
  <c r="K16" i="2"/>
  <c r="L16" i="2"/>
  <c r="C17" i="2"/>
  <c r="J17" i="2"/>
  <c r="K17" i="2"/>
  <c r="L17" i="2"/>
  <c r="C18" i="2"/>
  <c r="J18" i="2"/>
  <c r="K18" i="2"/>
  <c r="L18" i="2"/>
  <c r="C19" i="2"/>
  <c r="J19" i="2"/>
  <c r="K19" i="2"/>
  <c r="L19" i="2"/>
  <c r="C20" i="2"/>
  <c r="J20" i="2"/>
  <c r="K20" i="2"/>
  <c r="L20" i="2"/>
  <c r="C21" i="2"/>
  <c r="J21" i="2"/>
  <c r="K21" i="2"/>
  <c r="L21" i="2"/>
  <c r="C22" i="2"/>
  <c r="J22" i="2"/>
  <c r="K22" i="2"/>
  <c r="L22" i="2"/>
  <c r="C23" i="2"/>
  <c r="J23" i="2"/>
  <c r="K23" i="2"/>
  <c r="L23" i="2"/>
  <c r="C24" i="2"/>
  <c r="J24" i="2"/>
  <c r="K24" i="2"/>
  <c r="L24" i="2"/>
  <c r="J25" i="2"/>
  <c r="K25" i="2"/>
  <c r="L25" i="2"/>
  <c r="C26" i="2"/>
  <c r="J26" i="2"/>
  <c r="K26" i="2"/>
  <c r="L26" i="2"/>
  <c r="C27" i="2"/>
  <c r="J27" i="2"/>
  <c r="K27" i="2"/>
  <c r="L27" i="2"/>
  <c r="C28" i="2"/>
  <c r="J28" i="2"/>
  <c r="K28" i="2"/>
  <c r="L28" i="2"/>
  <c r="C29" i="2"/>
  <c r="J29" i="2"/>
  <c r="K29" i="2"/>
  <c r="L29" i="2"/>
  <c r="C30" i="2"/>
  <c r="J30" i="2"/>
  <c r="K30" i="2"/>
  <c r="L30" i="2"/>
  <c r="C31" i="2"/>
  <c r="J31" i="2"/>
  <c r="K31" i="2"/>
  <c r="L31" i="2"/>
  <c r="C32" i="2"/>
  <c r="J32" i="2"/>
  <c r="K32" i="2"/>
  <c r="L32" i="2"/>
  <c r="C33" i="2"/>
  <c r="J33" i="2"/>
  <c r="K33" i="2"/>
  <c r="L33" i="2"/>
  <c r="C34" i="2"/>
  <c r="J34" i="2"/>
  <c r="K34" i="2"/>
  <c r="L34" i="2"/>
  <c r="C35" i="2"/>
  <c r="J35" i="2"/>
  <c r="K35" i="2"/>
  <c r="L35" i="2"/>
  <c r="C36" i="2"/>
  <c r="J36" i="2"/>
  <c r="K36" i="2"/>
  <c r="L36" i="2"/>
  <c r="C37" i="2"/>
  <c r="J37" i="2"/>
  <c r="K37" i="2"/>
  <c r="L37" i="2"/>
  <c r="C38" i="2"/>
  <c r="J38" i="2"/>
  <c r="K38" i="2"/>
  <c r="L38" i="2"/>
  <c r="C39" i="2"/>
  <c r="J39" i="2"/>
  <c r="K39" i="2"/>
  <c r="L39" i="2"/>
  <c r="C40" i="2"/>
  <c r="J40" i="2"/>
  <c r="K40" i="2"/>
  <c r="L40" i="2"/>
  <c r="C41" i="2"/>
  <c r="J41" i="2"/>
  <c r="K41" i="2"/>
  <c r="L41" i="2"/>
  <c r="C42" i="2"/>
  <c r="J42" i="2"/>
  <c r="K42" i="2"/>
  <c r="L42" i="2"/>
  <c r="C43" i="2"/>
  <c r="J43" i="2"/>
  <c r="L43" i="2"/>
  <c r="C44" i="2"/>
  <c r="J44" i="2"/>
  <c r="K44" i="2"/>
  <c r="L44" i="2"/>
  <c r="C45" i="2"/>
  <c r="J45" i="2"/>
  <c r="K45" i="2"/>
  <c r="L45" i="2"/>
  <c r="C46" i="2"/>
  <c r="J46" i="2"/>
  <c r="K46" i="2"/>
  <c r="L46" i="2"/>
  <c r="C47" i="2"/>
  <c r="J47" i="2"/>
  <c r="K47" i="2"/>
  <c r="L47" i="2"/>
  <c r="C48" i="2"/>
  <c r="J48" i="2"/>
  <c r="K48" i="2"/>
  <c r="L48" i="2"/>
  <c r="C49" i="2"/>
  <c r="J49" i="2"/>
  <c r="K49" i="2"/>
  <c r="L49" i="2"/>
  <c r="C50" i="2"/>
  <c r="J50" i="2"/>
  <c r="K50" i="2"/>
  <c r="L50" i="2"/>
  <c r="C51" i="2"/>
  <c r="J51" i="2"/>
  <c r="K51" i="2"/>
  <c r="L51" i="2"/>
  <c r="C52" i="2"/>
  <c r="J52" i="2"/>
  <c r="K52" i="2"/>
  <c r="L52" i="2"/>
  <c r="C53" i="2"/>
  <c r="J53" i="2"/>
  <c r="K53" i="2"/>
  <c r="L53" i="2"/>
  <c r="C54" i="2"/>
  <c r="J54" i="2"/>
  <c r="K54" i="2"/>
  <c r="L54" i="2"/>
  <c r="C55" i="2"/>
  <c r="J55" i="2"/>
  <c r="K55" i="2"/>
  <c r="L55" i="2"/>
  <c r="C56" i="2"/>
  <c r="J56" i="2"/>
  <c r="K56" i="2"/>
  <c r="L56" i="2"/>
  <c r="J57" i="2"/>
  <c r="K57" i="2"/>
  <c r="L57" i="2"/>
  <c r="C58" i="2"/>
  <c r="J58" i="2"/>
  <c r="K58" i="2"/>
  <c r="L58" i="2"/>
  <c r="C59" i="2"/>
  <c r="J59" i="2"/>
  <c r="K59" i="2"/>
  <c r="L59" i="2"/>
  <c r="C60" i="2"/>
  <c r="J60" i="2"/>
  <c r="K60" i="2"/>
  <c r="L60" i="2"/>
  <c r="C61" i="2"/>
  <c r="J61" i="2"/>
  <c r="K61" i="2"/>
  <c r="L61" i="2"/>
  <c r="C62" i="2"/>
  <c r="J62" i="2"/>
  <c r="K62" i="2"/>
  <c r="L62" i="2"/>
  <c r="C63" i="2"/>
  <c r="J63" i="2"/>
  <c r="K63" i="2"/>
  <c r="L63" i="2"/>
  <c r="C64" i="2"/>
  <c r="J64" i="2"/>
  <c r="K64" i="2"/>
  <c r="L64" i="2"/>
  <c r="C65" i="2"/>
  <c r="J65" i="2"/>
  <c r="K65" i="2"/>
  <c r="L65" i="2"/>
  <c r="C69" i="2"/>
  <c r="N65" i="2" l="1"/>
  <c r="O65" i="2"/>
  <c r="N64" i="2"/>
  <c r="O64" i="2"/>
  <c r="N63" i="2"/>
  <c r="O63" i="2"/>
  <c r="N62" i="2"/>
  <c r="O62" i="2"/>
  <c r="N61" i="2"/>
  <c r="O61" i="2"/>
  <c r="N60" i="2"/>
  <c r="O60" i="2"/>
  <c r="N59" i="2"/>
  <c r="O59" i="2"/>
  <c r="N58" i="2"/>
  <c r="O58" i="2"/>
  <c r="N57" i="2"/>
  <c r="O57" i="2"/>
  <c r="N56" i="2"/>
  <c r="O56" i="2"/>
  <c r="N55" i="2"/>
  <c r="O55" i="2"/>
  <c r="N54" i="2"/>
  <c r="O54" i="2"/>
  <c r="N53" i="2"/>
  <c r="O53" i="2"/>
  <c r="N52" i="2"/>
  <c r="O52" i="2"/>
  <c r="N51" i="2"/>
  <c r="O51" i="2"/>
  <c r="N50" i="2"/>
  <c r="O50" i="2"/>
  <c r="N49" i="2"/>
  <c r="O49" i="2"/>
  <c r="N48" i="2"/>
  <c r="O48" i="2"/>
  <c r="N47" i="2"/>
  <c r="O47" i="2"/>
  <c r="N46" i="2"/>
  <c r="O46" i="2"/>
  <c r="N45" i="2"/>
  <c r="O45" i="2"/>
  <c r="N44" i="2"/>
  <c r="O44" i="2"/>
  <c r="N43" i="2"/>
  <c r="O43" i="2"/>
  <c r="N42" i="2"/>
  <c r="O42" i="2"/>
  <c r="N41" i="2"/>
  <c r="O41" i="2"/>
  <c r="N40" i="2"/>
  <c r="O40" i="2"/>
  <c r="N39" i="2"/>
  <c r="O39" i="2"/>
  <c r="N38" i="2"/>
  <c r="O38" i="2"/>
  <c r="N37" i="2"/>
  <c r="O37" i="2"/>
  <c r="N36" i="2"/>
  <c r="O36" i="2"/>
  <c r="N35" i="2"/>
  <c r="O35" i="2"/>
  <c r="N34" i="2"/>
  <c r="O34" i="2"/>
  <c r="N33" i="2"/>
  <c r="O33" i="2"/>
  <c r="N32" i="2"/>
  <c r="O32" i="2"/>
  <c r="N31" i="2"/>
  <c r="O31" i="2"/>
  <c r="N30" i="2"/>
  <c r="O30" i="2"/>
  <c r="N29" i="2"/>
  <c r="O29" i="2"/>
  <c r="N28" i="2"/>
  <c r="O28" i="2"/>
  <c r="N27" i="2"/>
  <c r="O27" i="2"/>
  <c r="N26" i="2"/>
  <c r="O26" i="2"/>
  <c r="N25" i="2"/>
  <c r="O25" i="2"/>
  <c r="N24" i="2"/>
  <c r="O24" i="2"/>
  <c r="N23" i="2"/>
  <c r="O23" i="2"/>
  <c r="N22" i="2"/>
  <c r="O22" i="2"/>
  <c r="N21" i="2"/>
  <c r="O21" i="2"/>
  <c r="N20" i="2"/>
  <c r="O20" i="2"/>
  <c r="N19" i="2"/>
  <c r="O19" i="2"/>
  <c r="N18" i="2"/>
  <c r="O18" i="2"/>
  <c r="N17" i="2"/>
  <c r="O17" i="2"/>
  <c r="N16" i="2"/>
  <c r="O16" i="2"/>
  <c r="N15" i="2"/>
  <c r="O15" i="2"/>
  <c r="N14" i="2"/>
  <c r="O14" i="2"/>
  <c r="N13" i="2"/>
  <c r="O13" i="2"/>
  <c r="N12" i="2"/>
  <c r="O12" i="2"/>
  <c r="N11" i="2"/>
  <c r="O11" i="2"/>
  <c r="N10" i="2"/>
  <c r="O10" i="2"/>
  <c r="N9" i="2"/>
  <c r="O9" i="2"/>
  <c r="N8" i="2"/>
  <c r="O8" i="2"/>
  <c r="N7" i="2"/>
  <c r="O7" i="2"/>
  <c r="M9" i="2"/>
  <c r="M43" i="2"/>
  <c r="M47" i="2"/>
  <c r="M39" i="2"/>
  <c r="M16" i="2"/>
  <c r="M20" i="2"/>
  <c r="M52" i="2"/>
  <c r="M21" i="2"/>
  <c r="M12" i="2"/>
  <c r="M62" i="2"/>
  <c r="M57" i="2"/>
  <c r="M37" i="2"/>
  <c r="M29" i="2"/>
  <c r="M27" i="2"/>
  <c r="M23" i="2"/>
  <c r="M19" i="2"/>
  <c r="M15" i="2"/>
  <c r="M31" i="2"/>
  <c r="M26" i="2"/>
  <c r="M22" i="2"/>
  <c r="M59" i="2"/>
  <c r="M48" i="2"/>
  <c r="M33" i="2"/>
  <c r="M30" i="2"/>
  <c r="M51" i="2"/>
  <c r="M63" i="2"/>
  <c r="M46" i="2"/>
  <c r="M44" i="2"/>
  <c r="M65" i="2"/>
  <c r="M60" i="2"/>
  <c r="M54" i="2"/>
  <c r="M36" i="2"/>
  <c r="M28" i="2"/>
  <c r="M25" i="2"/>
  <c r="M14" i="2"/>
  <c r="M11" i="2"/>
  <c r="M49" i="2"/>
  <c r="M42" i="2"/>
  <c r="M32" i="2"/>
  <c r="M10" i="2"/>
  <c r="M8" i="2"/>
  <c r="M61" i="2"/>
  <c r="M58" i="2"/>
  <c r="M41" i="2"/>
  <c r="M38" i="2"/>
  <c r="M35" i="2"/>
  <c r="M24" i="2"/>
  <c r="M18" i="2"/>
  <c r="M40" i="2"/>
  <c r="M34" i="2"/>
  <c r="M13" i="2"/>
  <c r="M56" i="2"/>
  <c r="M64" i="2"/>
  <c r="M55" i="2"/>
  <c r="M53" i="2"/>
  <c r="M50" i="2"/>
  <c r="M45" i="2"/>
  <c r="M17" i="2"/>
  <c r="M7" i="2"/>
  <c r="R70" i="2"/>
  <c r="M70" i="2" l="1"/>
  <c r="O70" i="2"/>
  <c r="N70" i="2"/>
  <c r="I70" i="2"/>
  <c r="D29" i="8" l="1"/>
  <c r="C3" i="8"/>
  <c r="C4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2" i="8"/>
  <c r="B2" i="8"/>
  <c r="B3" i="8"/>
  <c r="B4" i="8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C64" i="8" l="1"/>
  <c r="B64" i="8"/>
  <c r="D20" i="8" l="1"/>
  <c r="B3" i="4" l="1"/>
  <c r="B4" i="4"/>
  <c r="B5" i="4"/>
  <c r="B6" i="4"/>
  <c r="B7" i="4"/>
  <c r="B8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10" i="4" l="1"/>
  <c r="B9" i="4"/>
  <c r="D3" i="8"/>
  <c r="B72" i="4" l="1"/>
  <c r="B73" i="4"/>
  <c r="D61" i="8"/>
  <c r="E61" i="8"/>
  <c r="B63" i="4" l="1"/>
  <c r="B64" i="4"/>
  <c r="B36" i="4" l="1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C60" i="7" l="1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C3" i="7"/>
  <c r="D5" i="4"/>
  <c r="D4" i="4"/>
  <c r="D21" i="4"/>
  <c r="E21" i="8"/>
  <c r="D30" i="4"/>
  <c r="X66" i="1"/>
  <c r="D6" i="8" l="1"/>
  <c r="F7" i="4"/>
  <c r="E8" i="8"/>
  <c r="D18" i="8"/>
  <c r="E18" i="8"/>
  <c r="D32" i="4"/>
  <c r="D31" i="8"/>
  <c r="D20" i="4"/>
  <c r="D19" i="8"/>
  <c r="D58" i="8"/>
  <c r="D57" i="4"/>
  <c r="D54" i="8"/>
  <c r="D41" i="4"/>
  <c r="D38" i="8"/>
  <c r="D37" i="4"/>
  <c r="D34" i="8"/>
  <c r="D31" i="4"/>
  <c r="D30" i="8"/>
  <c r="D27" i="4"/>
  <c r="D26" i="8"/>
  <c r="D23" i="4"/>
  <c r="D22" i="8"/>
  <c r="D15" i="4"/>
  <c r="D14" i="8"/>
  <c r="D11" i="4"/>
  <c r="D10" i="8"/>
  <c r="D6" i="4"/>
  <c r="D5" i="8"/>
  <c r="D3" i="4"/>
  <c r="D2" i="8"/>
  <c r="D64" i="4"/>
  <c r="D62" i="4"/>
  <c r="D59" i="8"/>
  <c r="D38" i="4"/>
  <c r="D35" i="8"/>
  <c r="D23" i="8"/>
  <c r="D11" i="8"/>
  <c r="D9" i="4"/>
  <c r="D8" i="8"/>
  <c r="D63" i="4"/>
  <c r="D60" i="8"/>
  <c r="D60" i="4"/>
  <c r="D57" i="8"/>
  <c r="D56" i="4"/>
  <c r="D53" i="8"/>
  <c r="D40" i="4"/>
  <c r="D37" i="8"/>
  <c r="D33" i="8"/>
  <c r="D25" i="8"/>
  <c r="D21" i="8"/>
  <c r="D18" i="4"/>
  <c r="D17" i="8"/>
  <c r="D14" i="4"/>
  <c r="D13" i="8"/>
  <c r="D9" i="8"/>
  <c r="D58" i="4"/>
  <c r="D55" i="8"/>
  <c r="D28" i="4"/>
  <c r="D27" i="8"/>
  <c r="D16" i="4"/>
  <c r="D15" i="8"/>
  <c r="D4" i="8"/>
  <c r="D59" i="4"/>
  <c r="D56" i="8"/>
  <c r="D55" i="4"/>
  <c r="D52" i="8"/>
  <c r="D39" i="4"/>
  <c r="D36" i="8"/>
  <c r="D32" i="8"/>
  <c r="D29" i="4"/>
  <c r="D28" i="8"/>
  <c r="D25" i="4"/>
  <c r="D24" i="8"/>
  <c r="D17" i="4"/>
  <c r="D16" i="8"/>
  <c r="D13" i="4"/>
  <c r="D12" i="8"/>
  <c r="D7" i="8"/>
  <c r="D54" i="4"/>
  <c r="D51" i="8"/>
  <c r="D53" i="4"/>
  <c r="D50" i="8"/>
  <c r="D52" i="4"/>
  <c r="D49" i="8"/>
  <c r="D51" i="4"/>
  <c r="D48" i="8"/>
  <c r="D50" i="4"/>
  <c r="D47" i="8"/>
  <c r="D49" i="4"/>
  <c r="D46" i="8"/>
  <c r="D48" i="4"/>
  <c r="D45" i="8"/>
  <c r="D47" i="4"/>
  <c r="D44" i="8"/>
  <c r="D46" i="4"/>
  <c r="D43" i="8"/>
  <c r="D45" i="4"/>
  <c r="D42" i="8"/>
  <c r="D44" i="4"/>
  <c r="D41" i="8"/>
  <c r="D43" i="4"/>
  <c r="D40" i="8"/>
  <c r="D42" i="4"/>
  <c r="D39" i="8"/>
  <c r="D7" i="4"/>
  <c r="D19" i="4"/>
  <c r="E56" i="8"/>
  <c r="E44" i="8"/>
  <c r="E32" i="8"/>
  <c r="E20" i="8"/>
  <c r="E55" i="8"/>
  <c r="E37" i="8"/>
  <c r="E25" i="8"/>
  <c r="E59" i="8"/>
  <c r="E53" i="8"/>
  <c r="E47" i="8"/>
  <c r="E41" i="8"/>
  <c r="E35" i="8"/>
  <c r="E29" i="8"/>
  <c r="E23" i="8"/>
  <c r="E17" i="8"/>
  <c r="E11" i="8"/>
  <c r="E5" i="8"/>
  <c r="E58" i="8"/>
  <c r="D61" i="4"/>
  <c r="E52" i="8"/>
  <c r="E46" i="8"/>
  <c r="E40" i="8"/>
  <c r="E34" i="8"/>
  <c r="E28" i="8"/>
  <c r="E22" i="8"/>
  <c r="E16" i="8"/>
  <c r="E10" i="8"/>
  <c r="E6" i="8"/>
  <c r="E60" i="8"/>
  <c r="E57" i="8"/>
  <c r="E45" i="8"/>
  <c r="E39" i="8"/>
  <c r="E27" i="8"/>
  <c r="E15" i="8"/>
  <c r="E3" i="8"/>
  <c r="E50" i="8"/>
  <c r="E38" i="8"/>
  <c r="E26" i="8"/>
  <c r="E14" i="8"/>
  <c r="E4" i="8"/>
  <c r="E43" i="8"/>
  <c r="E31" i="8"/>
  <c r="E19" i="8"/>
  <c r="E13" i="8"/>
  <c r="E7" i="8"/>
  <c r="E2" i="8"/>
  <c r="E54" i="8"/>
  <c r="E48" i="8"/>
  <c r="E42" i="8"/>
  <c r="E36" i="8"/>
  <c r="E30" i="8"/>
  <c r="E24" i="8"/>
  <c r="E12" i="8"/>
  <c r="E51" i="8"/>
  <c r="E33" i="8"/>
  <c r="E9" i="8"/>
  <c r="E49" i="8"/>
  <c r="F58" i="4"/>
  <c r="F42" i="4"/>
  <c r="F32" i="4"/>
  <c r="F16" i="4"/>
  <c r="F63" i="4"/>
  <c r="F59" i="4"/>
  <c r="F50" i="4"/>
  <c r="F57" i="4"/>
  <c r="F49" i="4"/>
  <c r="F41" i="4"/>
  <c r="F31" i="4"/>
  <c r="F23" i="4"/>
  <c r="F15" i="4"/>
  <c r="F9" i="4"/>
  <c r="F64" i="4"/>
  <c r="F56" i="4"/>
  <c r="F48" i="4"/>
  <c r="F40" i="4"/>
  <c r="F30" i="4"/>
  <c r="F6" i="4"/>
  <c r="F55" i="4"/>
  <c r="F47" i="4"/>
  <c r="F39" i="4"/>
  <c r="F29" i="4"/>
  <c r="F21" i="4"/>
  <c r="F13" i="4"/>
  <c r="F62" i="4"/>
  <c r="F54" i="4"/>
  <c r="F46" i="4"/>
  <c r="F38" i="4"/>
  <c r="F28" i="4"/>
  <c r="F20" i="4"/>
  <c r="F4" i="4"/>
  <c r="F53" i="4"/>
  <c r="F45" i="4"/>
  <c r="F37" i="4"/>
  <c r="F27" i="4"/>
  <c r="F19" i="4"/>
  <c r="F11" i="4"/>
  <c r="F5" i="4"/>
  <c r="F61" i="4"/>
  <c r="F60" i="4"/>
  <c r="F52" i="4"/>
  <c r="F44" i="4"/>
  <c r="F18" i="4"/>
  <c r="F51" i="4"/>
  <c r="F43" i="4"/>
  <c r="F25" i="4"/>
  <c r="F17" i="4"/>
  <c r="F14" i="4"/>
  <c r="F3" i="4"/>
  <c r="F33" i="4" l="1"/>
  <c r="D33" i="4"/>
  <c r="D36" i="4"/>
  <c r="D34" i="4"/>
  <c r="F34" i="4"/>
  <c r="D64" i="8"/>
  <c r="E64" i="8"/>
  <c r="B69" i="4"/>
  <c r="F73" i="4" l="1"/>
  <c r="D73" i="4"/>
  <c r="D72" i="4"/>
  <c r="F72" i="4"/>
  <c r="D69" i="4" l="1"/>
  <c r="F6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Florence Clavier - ASM - GVA</author>
  </authors>
  <commentList>
    <comment ref="M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Florence Clavier - ASM - GVA: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Florence Clavier - ASM - GVA:</t>
        </r>
        <r>
          <rPr>
            <sz val="9"/>
            <color indexed="81"/>
            <rFont val="Tahoma"/>
            <family val="2"/>
          </rPr>
          <t xml:space="preserve">
RTG based on STD /ETD when flight arrives late from DXB</t>
        </r>
      </text>
    </comment>
    <comment ref="S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Florence Clavier - ASM - GVA:</t>
        </r>
        <r>
          <rPr>
            <sz val="9"/>
            <color indexed="81"/>
            <rFont val="Tahoma"/>
            <family val="2"/>
          </rPr>
          <t xml:space="preserve">
FROM 1st Oct -30th Apr</t>
        </r>
      </text>
    </comment>
    <comment ref="U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Florence Clavier - ASM - GVA:</t>
        </r>
        <r>
          <rPr>
            <sz val="9"/>
            <color indexed="81"/>
            <rFont val="Tahoma"/>
            <family val="2"/>
          </rPr>
          <t xml:space="preserve">
from 1st Oct -30Apr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dagmar</author>
    <author>Dagmar Schwab - ASO-GVA</author>
  </authors>
  <commentList>
    <comment ref="I70" authorId="0" shapeId="0" xr:uid="{00000000-0006-0000-0100-000003000000}">
      <text>
        <r>
          <rPr>
            <b/>
            <sz val="9"/>
            <color indexed="81"/>
            <rFont val="Segoe UI"/>
            <family val="2"/>
          </rPr>
          <t>dagmar:</t>
        </r>
        <r>
          <rPr>
            <sz val="9"/>
            <color indexed="81"/>
            <rFont val="Segoe UI"/>
            <family val="2"/>
          </rPr>
          <t xml:space="preserve">
Ttl dly in min over OT plus 3</t>
        </r>
      </text>
    </comment>
    <comment ref="M70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Dagmar Schwab - ASO-GVA:</t>
        </r>
        <r>
          <rPr>
            <sz val="9"/>
            <color indexed="81"/>
            <rFont val="Tahoma"/>
            <family val="2"/>
          </rPr>
          <t xml:space="preserve">
Total of Y
</t>
        </r>
      </text>
    </comment>
    <comment ref="N70" authorId="1" shapeId="0" xr:uid="{00000000-0006-0000-0100-000005000000}">
      <text>
        <r>
          <rPr>
            <b/>
            <sz val="9"/>
            <color indexed="81"/>
            <rFont val="Tahoma"/>
            <family val="2"/>
          </rPr>
          <t>Dagmar Schwab - ASO-GVA:</t>
        </r>
        <r>
          <rPr>
            <sz val="9"/>
            <color indexed="81"/>
            <rFont val="Tahoma"/>
            <family val="2"/>
          </rPr>
          <t xml:space="preserve">
Total of Y</t>
        </r>
      </text>
    </comment>
    <comment ref="O70" authorId="1" shapeId="0" xr:uid="{00000000-0006-0000-0100-000006000000}">
      <text>
        <r>
          <rPr>
            <b/>
            <sz val="9"/>
            <color indexed="81"/>
            <rFont val="Tahoma"/>
            <family val="2"/>
          </rPr>
          <t>Dagmar Schwab - ASO-GVA:</t>
        </r>
        <r>
          <rPr>
            <sz val="9"/>
            <color indexed="81"/>
            <rFont val="Tahoma"/>
            <family val="2"/>
          </rPr>
          <t xml:space="preserve">
Total of N
</t>
        </r>
      </text>
    </comment>
    <comment ref="R70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>Dagmar Schwab - ASO-GVA:</t>
        </r>
        <r>
          <rPr>
            <sz val="9"/>
            <color indexed="81"/>
            <rFont val="Tahoma"/>
            <family val="2"/>
          </rPr>
          <t xml:space="preserve">
Total of N
</t>
        </r>
      </text>
    </comment>
  </commentList>
</comments>
</file>

<file path=xl/sharedStrings.xml><?xml version="1.0" encoding="utf-8"?>
<sst xmlns="http://schemas.openxmlformats.org/spreadsheetml/2006/main" count="1485" uniqueCount="733">
  <si>
    <t>Date</t>
  </si>
  <si>
    <t>Flight Number</t>
  </si>
  <si>
    <t>Supplier</t>
  </si>
  <si>
    <t>Dept Concerned</t>
  </si>
  <si>
    <t>Issue</t>
  </si>
  <si>
    <t>FLT</t>
  </si>
  <si>
    <t>STA</t>
  </si>
  <si>
    <t>ATA</t>
  </si>
  <si>
    <t>STD</t>
  </si>
  <si>
    <t>ATD</t>
  </si>
  <si>
    <t>DL</t>
  </si>
  <si>
    <t>A/N</t>
  </si>
  <si>
    <t>OT+3 90%</t>
  </si>
  <si>
    <t>OT+15 95%</t>
  </si>
  <si>
    <r>
      <t>RTG</t>
    </r>
    <r>
      <rPr>
        <b/>
        <sz val="9"/>
        <color indexed="8"/>
        <rFont val="Arial"/>
        <family val="2"/>
      </rPr>
      <t xml:space="preserve">
(Target 65%)</t>
    </r>
  </si>
  <si>
    <t>DL CODE / TIME</t>
  </si>
  <si>
    <t>Delay/RTG Missed Reason</t>
  </si>
  <si>
    <t>ICTS OVERTIME per 15mins</t>
  </si>
  <si>
    <t>De icing Hot water LT</t>
  </si>
  <si>
    <t>De-Icing Type 1</t>
  </si>
  <si>
    <t>DeIcing Type 4</t>
  </si>
  <si>
    <t>DeIcing CLD</t>
  </si>
  <si>
    <t>ACU</t>
  </si>
  <si>
    <t>GPU</t>
  </si>
  <si>
    <t>IO MAAS CGS</t>
  </si>
  <si>
    <t>UMNR</t>
  </si>
  <si>
    <t>Crew transport</t>
  </si>
  <si>
    <t>CREW IN</t>
  </si>
  <si>
    <t>CREW OUT</t>
  </si>
  <si>
    <t>Column1</t>
  </si>
  <si>
    <t>EK90</t>
  </si>
  <si>
    <t>N</t>
  </si>
  <si>
    <t>Y</t>
  </si>
  <si>
    <t>2/14</t>
  </si>
  <si>
    <t>EK84</t>
  </si>
  <si>
    <t>DGW/0135</t>
  </si>
  <si>
    <t>lightening strike / forward nose left side</t>
  </si>
  <si>
    <t>2/13</t>
  </si>
  <si>
    <t>PSI/0027</t>
  </si>
  <si>
    <t>PSGR WITH PANICK ATTACK OFFLOADED</t>
  </si>
  <si>
    <t>2/12</t>
  </si>
  <si>
    <t>NOOP</t>
  </si>
  <si>
    <t>TDR/ATC/0100/0004</t>
  </si>
  <si>
    <t xml:space="preserve">TEC CHECK TO BE DONE </t>
  </si>
  <si>
    <t>AFQ/AGC/0010/0014</t>
  </si>
  <si>
    <t>CKIN CONVEYOR BELT // CONGESTION IMMIGRATION</t>
  </si>
  <si>
    <t>RAD/ATC/0002/0003</t>
  </si>
  <si>
    <t>pax bp not working at security</t>
  </si>
  <si>
    <t>PILOTE FIRST AND THEN REST OF CREW 84</t>
  </si>
  <si>
    <t>ASE/10</t>
  </si>
  <si>
    <t>UNATTENDED LUGGAGE IN CHECK IN AREA</t>
  </si>
  <si>
    <t>1+1 grp</t>
  </si>
  <si>
    <t xml:space="preserve">1 XXDHC EK90 </t>
  </si>
  <si>
    <t>PILOTE FIRST AND THEN REST OF CREW</t>
  </si>
  <si>
    <t xml:space="preserve">1 DHC SEE IF DNA WILL CHARGE XTRA CREW </t>
  </si>
  <si>
    <t>OT+3</t>
  </si>
  <si>
    <t>OT+15</t>
  </si>
  <si>
    <t>ICTS</t>
  </si>
  <si>
    <t>Accountable</t>
  </si>
  <si>
    <t>EARLY ARRIVAL</t>
  </si>
  <si>
    <t>A/N1</t>
  </si>
  <si>
    <t>A/N2</t>
  </si>
  <si>
    <t>A/N3</t>
  </si>
  <si>
    <t>dif</t>
  </si>
  <si>
    <t>RTG
(Target 65%)</t>
  </si>
  <si>
    <t>A6EQL</t>
  </si>
  <si>
    <t>A6EQO</t>
  </si>
  <si>
    <t>A6EQP</t>
  </si>
  <si>
    <t>A6EQJ</t>
  </si>
  <si>
    <t>04/01/25</t>
  </si>
  <si>
    <t>A6EQI</t>
  </si>
  <si>
    <t>05/01/25</t>
  </si>
  <si>
    <t>A6EQK</t>
  </si>
  <si>
    <t>06/01/25</t>
  </si>
  <si>
    <t>A6EQN</t>
  </si>
  <si>
    <t>07/01/25</t>
  </si>
  <si>
    <t>A6EQH</t>
  </si>
  <si>
    <t>13/01/25</t>
  </si>
  <si>
    <t>14/01/25</t>
  </si>
  <si>
    <t>15/01/25</t>
  </si>
  <si>
    <t>16/01/25</t>
  </si>
  <si>
    <t>17/01/25</t>
  </si>
  <si>
    <t>18/01/25</t>
  </si>
  <si>
    <t>19/01/25</t>
  </si>
  <si>
    <t>20/01/25</t>
  </si>
  <si>
    <t>21/01/25</t>
  </si>
  <si>
    <t>22/01/25</t>
  </si>
  <si>
    <t>23/01/25</t>
  </si>
  <si>
    <t>24/01/25</t>
  </si>
  <si>
    <t>25/01/25</t>
  </si>
  <si>
    <t>26/01/25</t>
  </si>
  <si>
    <t>27/01/25</t>
  </si>
  <si>
    <t>28/01/25</t>
  </si>
  <si>
    <t>29/01/25</t>
  </si>
  <si>
    <t>30/01/25</t>
  </si>
  <si>
    <t>31/01/25</t>
  </si>
  <si>
    <t>Total</t>
  </si>
  <si>
    <t xml:space="preserve">The performance this week accountable delays </t>
  </si>
  <si>
    <t>Datum</t>
  </si>
  <si>
    <t>RTG</t>
  </si>
  <si>
    <t>Target RTG</t>
  </si>
  <si>
    <t>Target OT+3</t>
  </si>
  <si>
    <t>Target</t>
  </si>
  <si>
    <t>90</t>
  </si>
  <si>
    <t>yes</t>
  </si>
  <si>
    <t>y</t>
  </si>
  <si>
    <t>non</t>
  </si>
  <si>
    <t>Performance</t>
  </si>
  <si>
    <t>anzahl fluege</t>
  </si>
  <si>
    <t>Anzahl  fluege ot</t>
  </si>
  <si>
    <r>
      <rPr>
        <b/>
        <sz val="12"/>
        <color rgb="FFFFFFFF"/>
        <rFont val="Arial"/>
        <family val="2"/>
      </rPr>
      <t>Code</t>
    </r>
  </si>
  <si>
    <r>
      <rPr>
        <b/>
        <sz val="12"/>
        <color rgb="FFFFFFFF"/>
        <rFont val="Arial"/>
        <family val="2"/>
      </rPr>
      <t>EK Description</t>
    </r>
  </si>
  <si>
    <r>
      <rPr>
        <b/>
        <sz val="12"/>
        <color rgb="FFFFFFFF"/>
        <rFont val="Arial"/>
        <family val="2"/>
      </rPr>
      <t xml:space="preserve">DXB
</t>
    </r>
    <r>
      <rPr>
        <b/>
        <sz val="12"/>
        <color rgb="FFFFFFFF"/>
        <rFont val="Arial"/>
        <family val="2"/>
      </rPr>
      <t>Owner</t>
    </r>
  </si>
  <si>
    <r>
      <rPr>
        <b/>
        <sz val="12"/>
        <color rgb="FFFFFFFF"/>
        <rFont val="Arial"/>
        <family val="2"/>
      </rPr>
      <t>Out Station Owner</t>
    </r>
  </si>
  <si>
    <r>
      <rPr>
        <b/>
        <sz val="12"/>
        <color rgb="FFFFFFFF"/>
        <rFont val="Arial"/>
        <family val="2"/>
      </rPr>
      <t>Guidelines</t>
    </r>
  </si>
  <si>
    <r>
      <rPr>
        <b/>
        <sz val="10"/>
        <rFont val="Arial"/>
        <family val="2"/>
      </rPr>
      <t>1. AIRPORT AND GOVERNMENTAL AUTHORITIES</t>
    </r>
  </si>
  <si>
    <t>Spalte1</t>
  </si>
  <si>
    <t>Spalte2</t>
  </si>
  <si>
    <t>Spalte3</t>
  </si>
  <si>
    <t>Spalte4</t>
  </si>
  <si>
    <r>
      <rPr>
        <b/>
        <sz val="10"/>
        <rFont val="Arial"/>
        <family val="2"/>
      </rPr>
      <t>AD – RESTRICTION AT AIRPORT OF DESTINATION</t>
    </r>
  </si>
  <si>
    <r>
      <rPr>
        <sz val="10"/>
        <rFont val="Arial"/>
        <family val="2"/>
      </rPr>
      <t>ADG</t>
    </r>
  </si>
  <si>
    <r>
      <rPr>
        <sz val="10"/>
        <rFont val="Arial"/>
        <family val="2"/>
      </rPr>
      <t>Deliberate hold due to restriction at destination airport</t>
    </r>
  </si>
  <si>
    <r>
      <rPr>
        <sz val="10"/>
        <rFont val="Arial"/>
        <family val="2"/>
      </rPr>
      <t>NCC</t>
    </r>
  </si>
  <si>
    <r>
      <rPr>
        <sz val="10"/>
        <rFont val="Arial"/>
        <family val="2"/>
      </rPr>
      <t>e.g. runway/ ground handling/ short flight time</t>
    </r>
  </si>
  <si>
    <r>
      <rPr>
        <b/>
        <sz val="10"/>
        <rFont val="Arial"/>
        <family val="2"/>
      </rPr>
      <t>AF – AIRPORT FACILITIES</t>
    </r>
  </si>
  <si>
    <r>
      <rPr>
        <sz val="10"/>
        <rFont val="Arial"/>
        <family val="2"/>
      </rPr>
      <t>AFA</t>
    </r>
  </si>
  <si>
    <r>
      <rPr>
        <sz val="10"/>
        <rFont val="Arial"/>
        <family val="2"/>
      </rPr>
      <t>Loading Bridge or Parking Stands not available</t>
    </r>
  </si>
  <si>
    <r>
      <rPr>
        <sz val="10"/>
        <rFont val="Arial"/>
        <family val="2"/>
      </rPr>
      <t>DA</t>
    </r>
  </si>
  <si>
    <r>
      <rPr>
        <sz val="10"/>
        <rFont val="Arial"/>
        <family val="2"/>
      </rPr>
      <t>EKAS</t>
    </r>
  </si>
  <si>
    <r>
      <rPr>
        <sz val="10"/>
        <rFont val="Arial"/>
        <family val="2"/>
      </rPr>
      <t>Specify unavailable stand</t>
    </r>
  </si>
  <si>
    <r>
      <rPr>
        <sz val="10"/>
        <rFont val="Arial"/>
        <family val="2"/>
      </rPr>
      <t>AFB</t>
    </r>
  </si>
  <si>
    <r>
      <rPr>
        <sz val="10"/>
        <rFont val="Arial"/>
        <family val="2"/>
      </rPr>
      <t>Airport facilities failure or limitation</t>
    </r>
  </si>
  <si>
    <r>
      <rPr>
        <sz val="10"/>
        <rFont val="Arial"/>
        <family val="2"/>
      </rPr>
      <t>AFC</t>
    </r>
  </si>
  <si>
    <r>
      <rPr>
        <sz val="10"/>
        <rFont val="Arial"/>
        <family val="2"/>
      </rPr>
      <t>Airport roadway congestion</t>
    </r>
  </si>
  <si>
    <r>
      <rPr>
        <sz val="10"/>
        <rFont val="Arial"/>
        <family val="2"/>
      </rPr>
      <t>Applicable for remote stand departure delays on PAX coach, crew bus, baggage, cargo, GSE, or staff transport. Specify actual travel time.</t>
    </r>
  </si>
  <si>
    <r>
      <rPr>
        <sz val="10"/>
        <rFont val="Arial"/>
        <family val="2"/>
      </rPr>
      <t>AFI</t>
    </r>
  </si>
  <si>
    <r>
      <rPr>
        <sz val="10"/>
        <rFont val="Arial"/>
        <family val="2"/>
      </rPr>
      <t>Airport IT system failure or limitation</t>
    </r>
  </si>
  <si>
    <r>
      <rPr>
        <sz val="10"/>
        <rFont val="Arial"/>
        <family val="2"/>
      </rPr>
      <t>e.g. CUTE, immigration</t>
    </r>
  </si>
  <si>
    <r>
      <rPr>
        <sz val="10"/>
        <rFont val="Arial"/>
        <family val="2"/>
      </rPr>
      <t>AFQ</t>
    </r>
  </si>
  <si>
    <r>
      <rPr>
        <sz val="10"/>
        <rFont val="Arial"/>
        <family val="2"/>
      </rPr>
      <t>Terminal Baggage System failure or limitation</t>
    </r>
  </si>
  <si>
    <r>
      <rPr>
        <sz val="10"/>
        <rFont val="Arial"/>
        <family val="2"/>
      </rPr>
      <t>e.g. Baggage conveyor belt breakdown</t>
    </r>
  </si>
  <si>
    <r>
      <rPr>
        <sz val="10"/>
        <rFont val="Arial"/>
        <family val="2"/>
      </rPr>
      <t>AFT</t>
    </r>
  </si>
  <si>
    <r>
      <rPr>
        <sz val="10"/>
        <rFont val="Arial"/>
        <family val="2"/>
      </rPr>
      <t>Congestion at PAX Terminal or Concourse</t>
    </r>
  </si>
  <si>
    <r>
      <rPr>
        <b/>
        <sz val="10"/>
        <rFont val="Arial"/>
        <family val="2"/>
      </rPr>
      <t>AG – IMMIGRATION, CUSTOMS, HEALTH</t>
    </r>
  </si>
  <si>
    <r>
      <rPr>
        <sz val="10"/>
        <rFont val="Arial"/>
        <family val="2"/>
      </rPr>
      <t>AGC</t>
    </r>
  </si>
  <si>
    <r>
      <rPr>
        <sz val="10"/>
        <rFont val="Arial"/>
        <family val="2"/>
      </rPr>
      <t>Congestion at Immigration</t>
    </r>
  </si>
  <si>
    <r>
      <rPr>
        <sz val="10"/>
        <rFont val="Arial"/>
        <family val="2"/>
      </rPr>
      <t>AGD</t>
    </r>
  </si>
  <si>
    <r>
      <rPr>
        <sz val="10"/>
        <rFont val="Arial"/>
        <family val="2"/>
      </rPr>
      <t>Intervention from Gov't Authority</t>
    </r>
  </si>
  <si>
    <r>
      <rPr>
        <sz val="10"/>
        <rFont val="Arial"/>
        <family val="2"/>
      </rPr>
      <t>e.g. PAX detained/offloaded from flight; Boarding/ disembarkation clearance</t>
    </r>
  </si>
  <si>
    <r>
      <rPr>
        <b/>
        <sz val="10"/>
        <rFont val="Arial"/>
        <family val="2"/>
      </rPr>
      <t>AM – RESTRICTIONS AT AIRPORT OF DEPARTURE</t>
    </r>
  </si>
  <si>
    <r>
      <rPr>
        <sz val="10"/>
        <rFont val="Arial"/>
        <family val="2"/>
      </rPr>
      <t>AMC</t>
    </r>
  </si>
  <si>
    <r>
      <rPr>
        <sz val="10"/>
        <rFont val="Arial"/>
        <family val="2"/>
      </rPr>
      <t>Awaiting pushback clearance</t>
    </r>
  </si>
  <si>
    <r>
      <rPr>
        <sz val="10"/>
        <rFont val="Arial"/>
        <family val="2"/>
      </rPr>
      <t xml:space="preserve">Only apply to delay greater than 3-mins
</t>
    </r>
    <r>
      <rPr>
        <sz val="10"/>
        <rFont val="Arial"/>
        <family val="2"/>
      </rPr>
      <t>after door closure. Specify door closure time.</t>
    </r>
  </si>
  <si>
    <r>
      <rPr>
        <sz val="10"/>
        <rFont val="Arial"/>
        <family val="2"/>
      </rPr>
      <t>AMH</t>
    </r>
  </si>
  <si>
    <r>
      <rPr>
        <sz val="10"/>
        <rFont val="Arial"/>
        <family val="2"/>
      </rPr>
      <t>Deliberate hold at departure airport due to operational reasons</t>
    </r>
  </si>
  <si>
    <r>
      <rPr>
        <sz val="10"/>
        <rFont val="Arial"/>
        <family val="2"/>
      </rPr>
      <t>e.g. Night curfew</t>
    </r>
  </si>
  <si>
    <r>
      <rPr>
        <sz val="10"/>
        <rFont val="Arial"/>
        <family val="2"/>
      </rPr>
      <t>AMR</t>
    </r>
  </si>
  <si>
    <r>
      <rPr>
        <sz val="10"/>
        <rFont val="Arial"/>
        <family val="2"/>
      </rPr>
      <t>Runway or taxiway closure at departure airport</t>
    </r>
  </si>
  <si>
    <r>
      <rPr>
        <sz val="10"/>
        <rFont val="Arial"/>
        <family val="2"/>
      </rPr>
      <t>AMT</t>
    </r>
  </si>
  <si>
    <r>
      <rPr>
        <sz val="10"/>
        <rFont val="Arial"/>
        <family val="2"/>
      </rPr>
      <t>Awaiting towing clearance</t>
    </r>
  </si>
  <si>
    <r>
      <rPr>
        <sz val="10"/>
        <rFont val="Arial"/>
        <family val="2"/>
      </rPr>
      <t>e.g. cross runway towing to departure stand</t>
    </r>
  </si>
  <si>
    <r>
      <rPr>
        <b/>
        <sz val="10"/>
        <rFont val="Arial"/>
        <family val="2"/>
      </rPr>
      <t>AS – MANDATORY SECURITY</t>
    </r>
  </si>
  <si>
    <r>
      <rPr>
        <sz val="10"/>
        <rFont val="Arial"/>
        <family val="2"/>
      </rPr>
      <t>ASE</t>
    </r>
  </si>
  <si>
    <r>
      <rPr>
        <sz val="10"/>
        <rFont val="Arial"/>
        <family val="2"/>
      </rPr>
      <t>Mandatory security check</t>
    </r>
  </si>
  <si>
    <r>
      <rPr>
        <sz val="10"/>
        <rFont val="Arial"/>
        <family val="2"/>
      </rPr>
      <t xml:space="preserve">e.g. passenger, baggage, cargo security
</t>
    </r>
    <r>
      <rPr>
        <sz val="10"/>
        <rFont val="Arial"/>
        <family val="2"/>
      </rPr>
      <t>checks and bomb threats by Airport Authorities</t>
    </r>
  </si>
  <si>
    <r>
      <rPr>
        <sz val="10"/>
        <rFont val="Arial"/>
        <family val="2"/>
      </rPr>
      <t>ASL</t>
    </r>
  </si>
  <si>
    <r>
      <rPr>
        <sz val="10"/>
        <rFont val="Arial"/>
        <family val="2"/>
      </rPr>
      <t>Congestion at security check point</t>
    </r>
  </si>
  <si>
    <r>
      <rPr>
        <sz val="10"/>
        <rFont val="Arial"/>
        <family val="2"/>
      </rPr>
      <t>Pls specify joining or transfer check point</t>
    </r>
  </si>
  <si>
    <r>
      <rPr>
        <sz val="10"/>
        <rFont val="Arial"/>
        <family val="2"/>
      </rPr>
      <t>ASP</t>
    </r>
  </si>
  <si>
    <r>
      <rPr>
        <sz val="10"/>
        <rFont val="Arial"/>
        <family val="2"/>
      </rPr>
      <t>Congestion at Boarding Gate security screening</t>
    </r>
  </si>
  <si>
    <r>
      <rPr>
        <sz val="10"/>
        <rFont val="Arial"/>
        <family val="2"/>
      </rPr>
      <t>Only applicable on flights with gate security check points</t>
    </r>
  </si>
  <si>
    <r>
      <rPr>
        <b/>
        <sz val="10"/>
        <rFont val="Arial"/>
        <family val="2"/>
      </rPr>
      <t>2. AIR TRAFFIC FLOW MANAGEMENT</t>
    </r>
  </si>
  <si>
    <r>
      <rPr>
        <b/>
        <sz val="10"/>
        <rFont val="Arial"/>
        <family val="2"/>
      </rPr>
      <t>AT – ATC EN-ROUTE DEMAND/CAPACITY</t>
    </r>
  </si>
  <si>
    <r>
      <rPr>
        <sz val="10"/>
        <rFont val="Arial"/>
        <family val="2"/>
      </rPr>
      <t>ATC</t>
    </r>
  </si>
  <si>
    <r>
      <rPr>
        <sz val="10"/>
        <rFont val="Arial"/>
        <family val="2"/>
      </rPr>
      <t>Air Traffic Control – en-route demand/capacity/departure slot problems</t>
    </r>
  </si>
  <si>
    <r>
      <rPr>
        <sz val="10"/>
        <rFont val="Arial"/>
        <family val="2"/>
      </rPr>
      <t>FOP</t>
    </r>
  </si>
  <si>
    <r>
      <rPr>
        <sz val="10"/>
        <rFont val="Arial"/>
        <family val="2"/>
      </rPr>
      <t>ATN</t>
    </r>
  </si>
  <si>
    <r>
      <rPr>
        <sz val="10"/>
        <rFont val="Arial"/>
        <family val="2"/>
      </rPr>
      <t>Late or no submission of ATS flight plans by ATC centres</t>
    </r>
  </si>
  <si>
    <r>
      <rPr>
        <b/>
        <sz val="10"/>
        <rFont val="Arial"/>
        <family val="2"/>
      </rPr>
      <t>3. CARGO AND MAIL</t>
    </r>
  </si>
  <si>
    <r>
      <rPr>
        <b/>
        <sz val="10"/>
        <rFont val="Arial"/>
        <family val="2"/>
      </rPr>
      <t>CC – LATE ACCEPTANCE</t>
    </r>
  </si>
  <si>
    <r>
      <rPr>
        <sz val="10"/>
        <rFont val="Arial"/>
        <family val="2"/>
      </rPr>
      <t>CCA</t>
    </r>
  </si>
  <si>
    <r>
      <rPr>
        <sz val="10"/>
        <rFont val="Arial"/>
        <family val="2"/>
      </rPr>
      <t>Late acceptance of cargo, courier, or mail</t>
    </r>
  </si>
  <si>
    <r>
      <rPr>
        <sz val="10"/>
        <rFont val="Arial"/>
        <family val="2"/>
      </rPr>
      <t>EKSC</t>
    </r>
  </si>
  <si>
    <r>
      <rPr>
        <sz val="10"/>
        <rFont val="Arial"/>
        <family val="2"/>
      </rPr>
      <t>By EK Sky Cargo or ground handler. Specify acceptance time.</t>
    </r>
  </si>
  <si>
    <r>
      <rPr>
        <b/>
        <sz val="10"/>
        <rFont val="Arial"/>
        <family val="2"/>
      </rPr>
      <t>CD - DOCUMENTATION</t>
    </r>
  </si>
  <si>
    <r>
      <rPr>
        <sz val="10"/>
        <rFont val="Arial"/>
        <family val="2"/>
      </rPr>
      <t>CDE</t>
    </r>
  </si>
  <si>
    <r>
      <rPr>
        <sz val="10"/>
        <rFont val="Arial"/>
        <family val="2"/>
      </rPr>
      <t>Late completion/ incorrect cargo, mail, or courier documentation</t>
    </r>
  </si>
  <si>
    <r>
      <rPr>
        <sz val="10"/>
        <rFont val="Arial"/>
        <family val="2"/>
      </rPr>
      <t>Specify time</t>
    </r>
  </si>
  <si>
    <r>
      <rPr>
        <sz val="10"/>
        <rFont val="Arial"/>
        <family val="2"/>
      </rPr>
      <t>CDL</t>
    </r>
  </si>
  <si>
    <r>
      <rPr>
        <sz val="10"/>
        <rFont val="Arial"/>
        <family val="2"/>
      </rPr>
      <t>Late completion/  incorrect UWS/ NOTOC from SkyCargo</t>
    </r>
  </si>
  <si>
    <r>
      <rPr>
        <b/>
        <sz val="10"/>
        <rFont val="Arial"/>
        <family val="2"/>
      </rPr>
      <t>CI – INADEQUATE PACKING</t>
    </r>
  </si>
  <si>
    <r>
      <rPr>
        <sz val="10"/>
        <rFont val="Arial"/>
        <family val="2"/>
      </rPr>
      <t>CIC</t>
    </r>
  </si>
  <si>
    <r>
      <rPr>
        <sz val="10"/>
        <rFont val="Arial"/>
        <family val="2"/>
      </rPr>
      <t>Incorrect build-up of cargo ULDs</t>
    </r>
  </si>
  <si>
    <r>
      <rPr>
        <sz val="10"/>
        <rFont val="Arial"/>
        <family val="2"/>
      </rPr>
      <t>CIL</t>
    </r>
  </si>
  <si>
    <r>
      <rPr>
        <sz val="10"/>
        <rFont val="Arial"/>
        <family val="2"/>
      </rPr>
      <t>Shifted/ collapsed/ leaking/ damaged units or unserviceable ULD</t>
    </r>
  </si>
  <si>
    <r>
      <rPr>
        <sz val="10"/>
        <rFont val="Arial"/>
        <family val="2"/>
      </rPr>
      <t>Observed during transportation, loading, or unloading of units. Specify unit #.</t>
    </r>
  </si>
  <si>
    <r>
      <rPr>
        <b/>
        <sz val="10"/>
        <rFont val="Arial"/>
        <family val="2"/>
      </rPr>
      <t>CP – LATE POSITIONING</t>
    </r>
  </si>
  <si>
    <r>
      <rPr>
        <sz val="10"/>
        <rFont val="Arial"/>
        <family val="2"/>
      </rPr>
      <t>CPA</t>
    </r>
  </si>
  <si>
    <r>
      <rPr>
        <sz val="10"/>
        <rFont val="Arial"/>
        <family val="2"/>
      </rPr>
      <t>Late delivery of cargo to aircraft (including joining and transfer)</t>
    </r>
  </si>
  <si>
    <r>
      <rPr>
        <sz val="10"/>
        <rFont val="Arial"/>
        <family val="2"/>
      </rPr>
      <t>DNAO</t>
    </r>
  </si>
  <si>
    <r>
      <rPr>
        <sz val="10"/>
        <rFont val="Arial"/>
        <family val="2"/>
      </rPr>
      <t>CPE</t>
    </r>
  </si>
  <si>
    <r>
      <rPr>
        <sz val="10"/>
        <rFont val="Arial"/>
        <family val="2"/>
      </rPr>
      <t>Late presentation of cargo to Ramp Svcs</t>
    </r>
  </si>
  <si>
    <r>
      <rPr>
        <sz val="10"/>
        <rFont val="Arial"/>
        <family val="2"/>
      </rPr>
      <t>CPB</t>
    </r>
  </si>
  <si>
    <r>
      <rPr>
        <sz val="10"/>
        <rFont val="Arial"/>
        <family val="2"/>
      </rPr>
      <t>Late delivery of cargo to aircraft (only for Freighters served by DN Cargo)</t>
    </r>
  </si>
  <si>
    <r>
      <rPr>
        <sz val="10"/>
        <rFont val="Arial"/>
        <family val="2"/>
      </rPr>
      <t>DNCGO</t>
    </r>
  </si>
  <si>
    <r>
      <rPr>
        <sz val="10"/>
        <rFont val="Arial"/>
        <family val="2"/>
      </rPr>
      <t>N/A</t>
    </r>
  </si>
  <si>
    <r>
      <rPr>
        <sz val="10"/>
        <rFont val="Arial"/>
        <family val="2"/>
      </rPr>
      <t>Apply CPA in out-stations</t>
    </r>
  </si>
  <si>
    <r>
      <rPr>
        <sz val="10"/>
        <rFont val="Arial"/>
        <family val="2"/>
      </rPr>
      <t>CPC</t>
    </r>
  </si>
  <si>
    <r>
      <rPr>
        <sz val="10"/>
        <rFont val="Arial"/>
        <family val="2"/>
      </rPr>
      <t>Late delivery of mail &amp; courier to aircraft</t>
    </r>
  </si>
  <si>
    <r>
      <rPr>
        <sz val="10"/>
        <rFont val="Arial"/>
        <family val="2"/>
      </rPr>
      <t>CPH</t>
    </r>
  </si>
  <si>
    <r>
      <rPr>
        <sz val="10"/>
        <rFont val="Arial"/>
        <family val="2"/>
      </rPr>
      <t>Authorised delay for cargo (by NCC)</t>
    </r>
  </si>
  <si>
    <r>
      <rPr>
        <sz val="10"/>
        <rFont val="Arial"/>
        <family val="2"/>
      </rPr>
      <t>Due to commercial reasons on joining or connecting loads</t>
    </r>
  </si>
  <si>
    <r>
      <rPr>
        <b/>
        <sz val="10"/>
        <rFont val="Arial"/>
        <family val="2"/>
      </rPr>
      <t>4. DAMAGE TO AIRCRAFT</t>
    </r>
  </si>
  <si>
    <r>
      <rPr>
        <b/>
        <sz val="10"/>
        <rFont val="Arial"/>
        <family val="2"/>
      </rPr>
      <t>DF – DAMAGE DURING FLIGHT OPERATIONS</t>
    </r>
  </si>
  <si>
    <r>
      <rPr>
        <sz val="10"/>
        <rFont val="Arial"/>
        <family val="2"/>
      </rPr>
      <t>DFB</t>
    </r>
  </si>
  <si>
    <r>
      <rPr>
        <sz val="10"/>
        <rFont val="Arial"/>
        <family val="2"/>
      </rPr>
      <t>Aircraft damage en-route (e.g. bird strike, collision on ground, inbound sector)</t>
    </r>
  </si>
  <si>
    <r>
      <rPr>
        <b/>
        <sz val="10"/>
        <rFont val="Arial"/>
        <family val="2"/>
      </rPr>
      <t>DG – DAMAGE DURING GROUND OPERATIONS</t>
    </r>
  </si>
  <si>
    <r>
      <rPr>
        <sz val="10"/>
        <rFont val="Arial"/>
        <family val="2"/>
      </rPr>
      <t>DGB</t>
    </r>
  </si>
  <si>
    <r>
      <rPr>
        <sz val="10"/>
        <rFont val="Arial"/>
        <family val="2"/>
      </rPr>
      <t>Aircraft damage due to loading/ unloading of ULDs/Pallets</t>
    </r>
  </si>
  <si>
    <r>
      <rPr>
        <sz val="10"/>
        <rFont val="Arial"/>
        <family val="2"/>
      </rPr>
      <t>DGC</t>
    </r>
  </si>
  <si>
    <r>
      <rPr>
        <sz val="10"/>
        <rFont val="Arial"/>
        <family val="2"/>
      </rPr>
      <t>Aircraft damage due to Service Delivery (includes catering vehicle)</t>
    </r>
  </si>
  <si>
    <r>
      <rPr>
        <sz val="10"/>
        <rFont val="Arial"/>
        <family val="2"/>
      </rPr>
      <t>SD</t>
    </r>
  </si>
  <si>
    <r>
      <rPr>
        <sz val="10"/>
        <rFont val="Arial"/>
        <family val="2"/>
      </rPr>
      <t>DGE</t>
    </r>
  </si>
  <si>
    <r>
      <rPr>
        <sz val="10"/>
        <rFont val="Arial"/>
        <family val="2"/>
      </rPr>
      <t>Aircraft damage due to engineering equipment</t>
    </r>
  </si>
  <si>
    <r>
      <rPr>
        <sz val="10"/>
        <rFont val="Arial"/>
        <family val="2"/>
      </rPr>
      <t>ENG</t>
    </r>
  </si>
  <si>
    <r>
      <rPr>
        <sz val="10"/>
        <rFont val="Arial"/>
        <family val="2"/>
      </rPr>
      <t>DGI</t>
    </r>
  </si>
  <si>
    <r>
      <rPr>
        <sz val="10"/>
        <rFont val="Arial"/>
        <family val="2"/>
      </rPr>
      <t>Aircraft damage due to ground equipment (including towing)</t>
    </r>
  </si>
  <si>
    <r>
      <rPr>
        <sz val="10"/>
        <rFont val="Arial"/>
        <family val="2"/>
      </rPr>
      <t>DGO</t>
    </r>
  </si>
  <si>
    <r>
      <rPr>
        <sz val="10"/>
        <rFont val="Arial"/>
        <family val="2"/>
      </rPr>
      <t>Aircraft damage due to FOD</t>
    </r>
  </si>
  <si>
    <r>
      <rPr>
        <sz val="10"/>
        <rFont val="Arial"/>
        <family val="2"/>
      </rPr>
      <t>DGU</t>
    </r>
  </si>
  <si>
    <r>
      <rPr>
        <sz val="10"/>
        <rFont val="Arial"/>
        <family val="2"/>
      </rPr>
      <t>Aircraft damage due to incorrect cargo build up or usage of damaged cargo ULD</t>
    </r>
  </si>
  <si>
    <r>
      <rPr>
        <sz val="10"/>
        <rFont val="Arial"/>
        <family val="2"/>
      </rPr>
      <t>DGW</t>
    </r>
  </si>
  <si>
    <r>
      <rPr>
        <sz val="10"/>
        <rFont val="Arial"/>
        <family val="2"/>
      </rPr>
      <t>Aircraft damage due to severe weather conditions</t>
    </r>
  </si>
  <si>
    <r>
      <rPr>
        <b/>
        <sz val="10"/>
        <rFont val="Arial"/>
        <family val="2"/>
      </rPr>
      <t>5. EDP / AUTOMATED EQUIPMENT FAILURE</t>
    </r>
  </si>
  <si>
    <r>
      <rPr>
        <b/>
        <sz val="10"/>
        <rFont val="Arial"/>
        <family val="2"/>
      </rPr>
      <t>ED – DEPARTURE CONTROL</t>
    </r>
  </si>
  <si>
    <r>
      <rPr>
        <sz val="10"/>
        <rFont val="Arial"/>
        <family val="2"/>
      </rPr>
      <t>EDB</t>
    </r>
  </si>
  <si>
    <r>
      <rPr>
        <sz val="10"/>
        <rFont val="Arial"/>
        <family val="2"/>
      </rPr>
      <t>Baggage reconciliation systems failure</t>
    </r>
  </si>
  <si>
    <r>
      <rPr>
        <sz val="10"/>
        <rFont val="Arial"/>
        <family val="2"/>
      </rPr>
      <t>EGIT</t>
    </r>
  </si>
  <si>
    <r>
      <rPr>
        <sz val="10"/>
        <rFont val="Arial"/>
        <family val="2"/>
      </rPr>
      <t>EDD</t>
    </r>
  </si>
  <si>
    <r>
      <rPr>
        <sz val="10"/>
        <rFont val="Arial"/>
        <family val="2"/>
      </rPr>
      <t>EK Airport System Failure/Slow Response</t>
    </r>
  </si>
  <si>
    <r>
      <rPr>
        <sz val="10"/>
        <rFont val="Arial"/>
        <family val="2"/>
      </rPr>
      <t>EDN</t>
    </r>
  </si>
  <si>
    <r>
      <rPr>
        <sz val="10"/>
        <rFont val="Arial"/>
        <family val="2"/>
      </rPr>
      <t>Communications network failure (ACARS)</t>
    </r>
  </si>
  <si>
    <r>
      <rPr>
        <sz val="10"/>
        <rFont val="Arial"/>
        <family val="2"/>
      </rPr>
      <t>EDX</t>
    </r>
  </si>
  <si>
    <r>
      <rPr>
        <sz val="10"/>
        <rFont val="Arial"/>
        <family val="2"/>
      </rPr>
      <t>Other IT system failure/ slow response</t>
    </r>
  </si>
  <si>
    <r>
      <rPr>
        <sz val="10"/>
        <rFont val="Arial"/>
        <family val="2"/>
      </rPr>
      <t>E.g. Flight plan, SkyChain.</t>
    </r>
  </si>
  <si>
    <r>
      <rPr>
        <b/>
        <sz val="10"/>
        <rFont val="Arial"/>
        <family val="2"/>
      </rPr>
      <t>6. FLIGHT OPERATIONS AND CREWING</t>
    </r>
  </si>
  <si>
    <r>
      <rPr>
        <b/>
        <sz val="10"/>
        <rFont val="Arial"/>
        <family val="2"/>
      </rPr>
      <t>FA – CABIN CREW ERROR OR SPECIAL REQUEST</t>
    </r>
  </si>
  <si>
    <r>
      <rPr>
        <sz val="10"/>
        <rFont val="Arial"/>
        <family val="2"/>
      </rPr>
      <t>FAC</t>
    </r>
  </si>
  <si>
    <r>
      <rPr>
        <sz val="10"/>
        <rFont val="Arial"/>
        <family val="2"/>
      </rPr>
      <t>Request for extra cabin cleaning after Purser sign off</t>
    </r>
  </si>
  <si>
    <r>
      <rPr>
        <sz val="10"/>
        <rFont val="Arial"/>
        <family val="2"/>
      </rPr>
      <t>FAE</t>
    </r>
  </si>
  <si>
    <r>
      <rPr>
        <sz val="10"/>
        <rFont val="Arial"/>
        <family val="2"/>
      </rPr>
      <t>Cabin Crew error</t>
    </r>
  </si>
  <si>
    <r>
      <rPr>
        <sz val="10"/>
        <rFont val="Arial"/>
        <family val="2"/>
      </rPr>
      <t>E.g. Incorrect headcount, incorrect or missing crew documentation</t>
    </r>
  </si>
  <si>
    <r>
      <rPr>
        <sz val="10"/>
        <rFont val="Arial"/>
        <family val="2"/>
      </rPr>
      <t>FAR</t>
    </r>
  </si>
  <si>
    <r>
      <rPr>
        <sz val="10"/>
        <rFont val="Arial"/>
        <family val="2"/>
      </rPr>
      <t>Special request from Purser</t>
    </r>
  </si>
  <si>
    <r>
      <rPr>
        <sz val="10"/>
        <rFont val="Arial"/>
        <family val="2"/>
      </rPr>
      <t>E.g. PAX comfort, crew insists on seat/ IFE repair, seat changes, additional catering</t>
    </r>
  </si>
  <si>
    <r>
      <rPr>
        <sz val="10"/>
        <rFont val="Arial"/>
        <family val="2"/>
      </rPr>
      <t>FAT</t>
    </r>
  </si>
  <si>
    <r>
      <rPr>
        <sz val="10"/>
        <rFont val="Arial"/>
        <family val="2"/>
      </rPr>
      <t>Late completion of cabin security checks</t>
    </r>
  </si>
  <si>
    <r>
      <rPr>
        <sz val="10"/>
        <rFont val="Arial"/>
        <family val="2"/>
      </rPr>
      <t>E.g. Holding PAX boarding, pre-flight galley check. Specify completion time.</t>
    </r>
  </si>
  <si>
    <r>
      <rPr>
        <b/>
        <sz val="10"/>
        <rFont val="Arial"/>
        <family val="2"/>
      </rPr>
      <t>FB – CAPTAIN REQUEST FOR SECURITY CHECK</t>
    </r>
  </si>
  <si>
    <r>
      <rPr>
        <sz val="10"/>
        <rFont val="Arial"/>
        <family val="2"/>
      </rPr>
      <t>FBS</t>
    </r>
  </si>
  <si>
    <r>
      <rPr>
        <sz val="10"/>
        <rFont val="Arial"/>
        <family val="2"/>
      </rPr>
      <t>Captain request for security check</t>
    </r>
  </si>
  <si>
    <r>
      <rPr>
        <b/>
        <sz val="10"/>
        <rFont val="Arial"/>
        <family val="2"/>
      </rPr>
      <t>FC – CABIN CREW SHORTAGE</t>
    </r>
  </si>
  <si>
    <r>
      <rPr>
        <sz val="10"/>
        <rFont val="Arial"/>
        <family val="2"/>
      </rPr>
      <t>FCA</t>
    </r>
  </si>
  <si>
    <r>
      <rPr>
        <sz val="10"/>
        <rFont val="Arial"/>
        <family val="2"/>
      </rPr>
      <t>Awaiting standby Cabin Crew</t>
    </r>
  </si>
  <si>
    <r>
      <rPr>
        <sz val="10"/>
        <rFont val="Arial"/>
        <family val="2"/>
      </rPr>
      <t>FCE</t>
    </r>
  </si>
  <si>
    <r>
      <rPr>
        <sz val="10"/>
        <rFont val="Arial"/>
        <family val="2"/>
      </rPr>
      <t>Crew Scheduling or Crew Control error causing delay to Cabin Crew</t>
    </r>
  </si>
  <si>
    <r>
      <rPr>
        <b/>
        <sz val="10"/>
        <rFont val="Arial"/>
        <family val="2"/>
      </rPr>
      <t>FF – OPERATIONAL REQUIREMENTS</t>
    </r>
  </si>
  <si>
    <r>
      <rPr>
        <sz val="10"/>
        <rFont val="Arial"/>
        <family val="2"/>
      </rPr>
      <t>FFI</t>
    </r>
  </si>
  <si>
    <r>
      <rPr>
        <sz val="10"/>
        <rFont val="Arial"/>
        <family val="2"/>
      </rPr>
      <t>Incorrect or late advice of fuel figures from Flight Dispatch and/or Flight Crew</t>
    </r>
  </si>
  <si>
    <r>
      <rPr>
        <sz val="10"/>
        <rFont val="Arial"/>
        <family val="2"/>
      </rPr>
      <t>E.g. Fuel alteration due load changes, payload, technical, operational, weather including temp increase</t>
    </r>
  </si>
  <si>
    <r>
      <rPr>
        <b/>
        <sz val="10"/>
        <rFont val="Arial"/>
        <family val="2"/>
      </rPr>
      <t>FP – FLIGHT PLAN</t>
    </r>
  </si>
  <si>
    <r>
      <rPr>
        <sz val="10"/>
        <rFont val="Arial"/>
        <family val="2"/>
      </rPr>
      <t>FPC</t>
    </r>
  </si>
  <si>
    <r>
      <rPr>
        <sz val="10"/>
        <rFont val="Arial"/>
        <family val="2"/>
      </rPr>
      <t>Late issue / changes of Flight Operational documents</t>
    </r>
  </si>
  <si>
    <r>
      <rPr>
        <sz val="10"/>
        <rFont val="Arial"/>
        <family val="2"/>
      </rPr>
      <t>e.g. Flight Plan, NOTAM, weather brief, fuel figures</t>
    </r>
  </si>
  <si>
    <r>
      <rPr>
        <b/>
        <sz val="10"/>
        <rFont val="Arial"/>
        <family val="2"/>
      </rPr>
      <t>FR – FLIGHT DECK CREW SPECIAL REQUEST</t>
    </r>
  </si>
  <si>
    <r>
      <rPr>
        <sz val="10"/>
        <rFont val="Arial"/>
        <family val="2"/>
      </rPr>
      <t>FRB</t>
    </r>
  </si>
  <si>
    <r>
      <rPr>
        <sz val="10"/>
        <rFont val="Arial"/>
        <family val="2"/>
      </rPr>
      <t>Brake cooling</t>
    </r>
  </si>
  <si>
    <r>
      <rPr>
        <sz val="10"/>
        <rFont val="Arial"/>
        <family val="2"/>
      </rPr>
      <t>Hot brakes on arrival causing a departure delay</t>
    </r>
  </si>
  <si>
    <r>
      <rPr>
        <sz val="10"/>
        <rFont val="Arial"/>
        <family val="2"/>
      </rPr>
      <t>FRD</t>
    </r>
  </si>
  <si>
    <r>
      <rPr>
        <sz val="10"/>
        <rFont val="Arial"/>
        <family val="2"/>
      </rPr>
      <t>Clarification or late completion of flight documentation by Flight Crew</t>
    </r>
  </si>
  <si>
    <r>
      <rPr>
        <sz val="10"/>
        <rFont val="Arial"/>
        <family val="2"/>
      </rPr>
      <t>FRL</t>
    </r>
  </si>
  <si>
    <r>
      <rPr>
        <sz val="10"/>
        <rFont val="Arial"/>
        <family val="2"/>
      </rPr>
      <t>Late completion or extended pre-flight check</t>
    </r>
  </si>
  <si>
    <r>
      <rPr>
        <sz val="10"/>
        <rFont val="Arial"/>
        <family val="2"/>
      </rPr>
      <t>E.g. Training flight. Specify completion time.</t>
    </r>
  </si>
  <si>
    <r>
      <rPr>
        <sz val="10"/>
        <rFont val="Arial"/>
        <family val="2"/>
      </rPr>
      <t>FRP</t>
    </r>
  </si>
  <si>
    <r>
      <rPr>
        <sz val="10"/>
        <rFont val="Arial"/>
        <family val="2"/>
      </rPr>
      <t>Flight Crew special request</t>
    </r>
  </si>
  <si>
    <r>
      <rPr>
        <sz val="10"/>
        <rFont val="Arial"/>
        <family val="2"/>
      </rPr>
      <t>e.g. PAX comfort or medical reasons</t>
    </r>
  </si>
  <si>
    <r>
      <rPr>
        <sz val="10"/>
        <rFont val="Arial"/>
        <family val="2"/>
      </rPr>
      <t>FRR</t>
    </r>
  </si>
  <si>
    <r>
      <rPr>
        <sz val="10"/>
        <rFont val="Arial"/>
        <family val="2"/>
      </rPr>
      <t>Flight Crew requests (Tech. assessment)</t>
    </r>
  </si>
  <si>
    <r>
      <rPr>
        <b/>
        <sz val="10"/>
        <rFont val="Arial"/>
        <family val="2"/>
      </rPr>
      <t>FS – FLIGHT DECK CREW SHORTAGE</t>
    </r>
  </si>
  <si>
    <r>
      <rPr>
        <sz val="10"/>
        <rFont val="Arial"/>
        <family val="2"/>
      </rPr>
      <t>FSA</t>
    </r>
  </si>
  <si>
    <r>
      <rPr>
        <sz val="10"/>
        <rFont val="Arial"/>
        <family val="2"/>
      </rPr>
      <t>Awaiting standby Flight Crew</t>
    </r>
  </si>
  <si>
    <r>
      <rPr>
        <sz val="10"/>
        <rFont val="Arial"/>
        <family val="2"/>
      </rPr>
      <t>FSE</t>
    </r>
  </si>
  <si>
    <r>
      <rPr>
        <sz val="10"/>
        <rFont val="Arial"/>
        <family val="2"/>
      </rPr>
      <t>Crew Scheduling or Crew Control error causing delay to Flight Crew</t>
    </r>
  </si>
  <si>
    <r>
      <rPr>
        <b/>
        <sz val="10"/>
        <rFont val="Arial"/>
        <family val="2"/>
      </rPr>
      <t>FT – LATE CREW BOARDING OR DEPARTURE PROCEDURES</t>
    </r>
  </si>
  <si>
    <r>
      <rPr>
        <sz val="10"/>
        <rFont val="Arial"/>
        <family val="2"/>
      </rPr>
      <t>FTI</t>
    </r>
  </si>
  <si>
    <r>
      <rPr>
        <sz val="10"/>
        <rFont val="Arial"/>
        <family val="2"/>
      </rPr>
      <t>Flight or Cabin Crew late boarding (except standby crew)</t>
    </r>
  </si>
  <si>
    <r>
      <rPr>
        <sz val="10"/>
        <rFont val="Arial"/>
        <family val="2"/>
      </rPr>
      <t>Specify boarding time</t>
    </r>
  </si>
  <si>
    <r>
      <rPr>
        <b/>
        <sz val="10"/>
        <rFont val="Arial"/>
        <family val="2"/>
      </rPr>
      <t>7. AIRCRAFT AND RAMP HANDLING</t>
    </r>
  </si>
  <si>
    <r>
      <rPr>
        <b/>
        <sz val="10"/>
        <rFont val="Arial"/>
        <family val="2"/>
      </rPr>
      <t>GB - CATERING</t>
    </r>
  </si>
  <si>
    <r>
      <rPr>
        <sz val="10"/>
        <rFont val="Arial"/>
        <family val="2"/>
      </rPr>
      <t>GBD</t>
    </r>
  </si>
  <si>
    <r>
      <rPr>
        <sz val="10"/>
        <rFont val="Arial"/>
        <family val="2"/>
      </rPr>
      <t>Late completion of catering</t>
    </r>
  </si>
  <si>
    <r>
      <rPr>
        <sz val="10"/>
        <rFont val="Arial"/>
        <family val="2"/>
      </rPr>
      <t>Initial or top-up catering, covers outbound or return catering. Specify completion time.</t>
    </r>
  </si>
  <si>
    <r>
      <rPr>
        <sz val="10"/>
        <rFont val="Arial"/>
        <family val="2"/>
      </rPr>
      <t>GBV</t>
    </r>
  </si>
  <si>
    <r>
      <rPr>
        <sz val="10"/>
        <rFont val="Arial"/>
        <family val="2"/>
      </rPr>
      <t>Late completion of catering due to vehicle breakdown</t>
    </r>
  </si>
  <si>
    <r>
      <rPr>
        <sz val="10"/>
        <rFont val="Arial"/>
        <family val="2"/>
      </rPr>
      <t>Specify completion time.</t>
    </r>
  </si>
  <si>
    <r>
      <rPr>
        <b/>
        <sz val="10"/>
        <rFont val="Arial"/>
        <family val="2"/>
      </rPr>
      <t>GC – AIRCRAFT CLEANING</t>
    </r>
  </si>
  <si>
    <r>
      <rPr>
        <sz val="10"/>
        <rFont val="Arial"/>
        <family val="2"/>
      </rPr>
      <t>GCL</t>
    </r>
  </si>
  <si>
    <r>
      <rPr>
        <sz val="10"/>
        <rFont val="Arial"/>
        <family val="2"/>
      </rPr>
      <t>Late completion of aircraft cleaning</t>
    </r>
  </si>
  <si>
    <r>
      <rPr>
        <b/>
        <sz val="10"/>
        <rFont val="Arial"/>
        <family val="2"/>
      </rPr>
      <t>GD – AIRCRAFT DOCUMENTATION LATE/INACCURATE</t>
    </r>
  </si>
  <si>
    <r>
      <rPr>
        <sz val="10"/>
        <rFont val="Arial"/>
        <family val="2"/>
      </rPr>
      <t>GDD</t>
    </r>
  </si>
  <si>
    <r>
      <rPr>
        <sz val="10"/>
        <rFont val="Arial"/>
        <family val="2"/>
      </rPr>
      <t>Slow/ late completion of PAX documents</t>
    </r>
  </si>
  <si>
    <r>
      <rPr>
        <sz val="10"/>
        <rFont val="Arial"/>
        <family val="2"/>
      </rPr>
      <t>e.g. Passenger manifest, PIL</t>
    </r>
  </si>
  <si>
    <r>
      <rPr>
        <sz val="10"/>
        <rFont val="Arial"/>
        <family val="2"/>
      </rPr>
      <t>GDL</t>
    </r>
  </si>
  <si>
    <r>
      <rPr>
        <sz val="10"/>
        <rFont val="Arial"/>
        <family val="2"/>
      </rPr>
      <t>Late completion/ incorrect Load Control documentation</t>
    </r>
  </si>
  <si>
    <r>
      <rPr>
        <sz val="10"/>
        <rFont val="Arial"/>
        <family val="2"/>
      </rPr>
      <t>Applies to both DXB and out-stations handled by CLC. Specify completion time.</t>
    </r>
  </si>
  <si>
    <r>
      <rPr>
        <sz val="10"/>
        <rFont val="Arial"/>
        <family val="2"/>
      </rPr>
      <t>GDN</t>
    </r>
  </si>
  <si>
    <r>
      <rPr>
        <sz val="10"/>
        <rFont val="Arial"/>
        <family val="2"/>
      </rPr>
      <t>Late completion/ incorrect documentation from out- station to DXB CLC</t>
    </r>
  </si>
  <si>
    <r>
      <rPr>
        <sz val="10"/>
        <rFont val="Arial"/>
        <family val="2"/>
      </rPr>
      <t>Only applies to out-stations handled by CLC or manual handling stations</t>
    </r>
  </si>
  <si>
    <r>
      <rPr>
        <b/>
        <sz val="10"/>
        <rFont val="Arial"/>
        <family val="2"/>
      </rPr>
      <t>GE – LOADING EQUIPMENT</t>
    </r>
  </si>
  <si>
    <r>
      <rPr>
        <sz val="10"/>
        <rFont val="Arial"/>
        <family val="2"/>
      </rPr>
      <t>GEE</t>
    </r>
  </si>
  <si>
    <r>
      <rPr>
        <sz val="10"/>
        <rFont val="Arial"/>
        <family val="2"/>
      </rPr>
      <t>Late provisioning of Loading Equipment</t>
    </r>
  </si>
  <si>
    <r>
      <rPr>
        <sz val="10"/>
        <rFont val="Arial"/>
        <family val="2"/>
      </rPr>
      <t xml:space="preserve">Covers both arrival and departure
</t>
    </r>
    <r>
      <rPr>
        <sz val="10"/>
        <rFont val="Arial"/>
        <family val="2"/>
      </rPr>
      <t>provisioning.  Specify equipment type and provision time.</t>
    </r>
  </si>
  <si>
    <r>
      <rPr>
        <b/>
        <sz val="10"/>
        <rFont val="Arial"/>
        <family val="2"/>
      </rPr>
      <t>GF – FUELLING/DEFUELLING</t>
    </r>
  </si>
  <si>
    <r>
      <rPr>
        <sz val="10"/>
        <rFont val="Arial"/>
        <family val="2"/>
      </rPr>
      <t>GFA</t>
    </r>
  </si>
  <si>
    <r>
      <rPr>
        <sz val="10"/>
        <rFont val="Arial"/>
        <family val="2"/>
      </rPr>
      <t>Late fuelling</t>
    </r>
  </si>
  <si>
    <r>
      <rPr>
        <sz val="10"/>
        <rFont val="Arial"/>
        <family val="2"/>
      </rPr>
      <t>E.g. Late arrival of fuel truck, slow refuelling, fuelling for ULR flights. Specify completion time.</t>
    </r>
  </si>
  <si>
    <r>
      <rPr>
        <b/>
        <sz val="10"/>
        <rFont val="Arial"/>
        <family val="2"/>
      </rPr>
      <t>GL – LOADING/UNLOADING</t>
    </r>
  </si>
  <si>
    <r>
      <rPr>
        <sz val="10"/>
        <rFont val="Arial"/>
        <family val="2"/>
      </rPr>
      <t>GLA</t>
    </r>
  </si>
  <si>
    <r>
      <rPr>
        <sz val="10"/>
        <rFont val="Arial"/>
        <family val="2"/>
      </rPr>
      <t>Special or bulky cargo difficult to load, unload or move (notified in advance)</t>
    </r>
  </si>
  <si>
    <r>
      <rPr>
        <sz val="10"/>
        <rFont val="Arial"/>
        <family val="2"/>
      </rPr>
      <t>Specify unit number</t>
    </r>
  </si>
  <si>
    <r>
      <rPr>
        <sz val="10"/>
        <rFont val="Arial"/>
        <family val="2"/>
      </rPr>
      <t>GLB</t>
    </r>
  </si>
  <si>
    <r>
      <rPr>
        <sz val="10"/>
        <rFont val="Arial"/>
        <family val="2"/>
      </rPr>
      <t>Special or bulky cargo difficult to load or move (not notified in advance)</t>
    </r>
  </si>
  <si>
    <r>
      <rPr>
        <sz val="10"/>
        <rFont val="Arial"/>
        <family val="2"/>
      </rPr>
      <t>GLE</t>
    </r>
  </si>
  <si>
    <r>
      <rPr>
        <sz val="10"/>
        <rFont val="Arial"/>
        <family val="2"/>
      </rPr>
      <t>Ramp loading staff errors</t>
    </r>
  </si>
  <si>
    <r>
      <rPr>
        <sz val="10"/>
        <rFont val="Arial"/>
        <family val="2"/>
      </rPr>
      <t>GLS</t>
    </r>
  </si>
  <si>
    <r>
      <rPr>
        <sz val="10"/>
        <rFont val="Arial"/>
        <family val="2"/>
      </rPr>
      <t>Late completion of loading or unloading</t>
    </r>
  </si>
  <si>
    <r>
      <rPr>
        <sz val="10"/>
        <rFont val="Arial"/>
        <family val="2"/>
      </rPr>
      <t>E.g. Late loading teams, shortage of manpower. Specify start and finish time.</t>
    </r>
  </si>
  <si>
    <r>
      <rPr>
        <sz val="10"/>
        <rFont val="Arial"/>
        <family val="2"/>
      </rPr>
      <t>GLU</t>
    </r>
  </si>
  <si>
    <r>
      <rPr>
        <sz val="10"/>
        <rFont val="Arial"/>
        <family val="2"/>
      </rPr>
      <t>Difficulty in loading or unloading of ULD</t>
    </r>
  </si>
  <si>
    <r>
      <rPr>
        <sz val="10"/>
        <rFont val="Arial"/>
        <family val="2"/>
      </rPr>
      <t>Must include the ULD number in the MVT and a detailed email to EKNetworkULDControl@emirates.com</t>
    </r>
  </si>
  <si>
    <r>
      <rPr>
        <sz val="10"/>
        <rFont val="Arial"/>
        <family val="2"/>
      </rPr>
      <t>GLW</t>
    </r>
  </si>
  <si>
    <r>
      <rPr>
        <sz val="10"/>
        <rFont val="Arial"/>
        <family val="2"/>
      </rPr>
      <t>Maximising space to accommodate joining load - EKSC request</t>
    </r>
  </si>
  <si>
    <r>
      <rPr>
        <sz val="10"/>
        <rFont val="Arial"/>
        <family val="2"/>
      </rPr>
      <t>E.g. load consolidation</t>
    </r>
  </si>
  <si>
    <r>
      <rPr>
        <b/>
        <sz val="10"/>
        <rFont val="Arial"/>
        <family val="2"/>
      </rPr>
      <t>GM – GROUND OPERATIONS CONTROL</t>
    </r>
  </si>
  <si>
    <r>
      <rPr>
        <sz val="10"/>
        <rFont val="Arial"/>
        <family val="2"/>
      </rPr>
      <t>GMA</t>
    </r>
  </si>
  <si>
    <r>
      <rPr>
        <sz val="10"/>
        <rFont val="Arial"/>
        <family val="2"/>
      </rPr>
      <t>HCC / JOCR / Ground Dispatcher Error</t>
    </r>
  </si>
  <si>
    <r>
      <rPr>
        <sz val="10"/>
        <rFont val="Arial"/>
        <family val="2"/>
      </rPr>
      <t xml:space="preserve">Includes late arrival to aircraft, JOCR error,
</t>
    </r>
    <r>
      <rPr>
        <sz val="10"/>
        <rFont val="Arial"/>
        <family val="2"/>
      </rPr>
      <t>and HCC error.  Does not apply to out- stations.</t>
    </r>
  </si>
  <si>
    <r>
      <rPr>
        <sz val="10"/>
        <rFont val="Arial"/>
        <family val="2"/>
      </rPr>
      <t>GMB</t>
    </r>
  </si>
  <si>
    <r>
      <rPr>
        <sz val="10"/>
        <rFont val="Arial"/>
        <family val="2"/>
      </rPr>
      <t>DOCC/ Dispatch error (Freighter Only)</t>
    </r>
  </si>
  <si>
    <r>
      <rPr>
        <sz val="10"/>
        <rFont val="Arial"/>
        <family val="2"/>
      </rPr>
      <t>Dispatch error only applies to EK freighters, also includes DOCC FCS and Resource Allocator error for all flts.  Does not apply to out-stations.</t>
    </r>
  </si>
  <si>
    <r>
      <rPr>
        <sz val="10"/>
        <rFont val="Arial"/>
        <family val="2"/>
      </rPr>
      <t>GMC</t>
    </r>
  </si>
  <si>
    <r>
      <rPr>
        <sz val="10"/>
        <rFont val="Arial"/>
        <family val="2"/>
      </rPr>
      <t>RTC allocation system error</t>
    </r>
  </si>
  <si>
    <r>
      <rPr>
        <b/>
        <sz val="10"/>
        <rFont val="Arial"/>
        <family val="2"/>
      </rPr>
      <t>GS – SERVICING EQUIPMENT</t>
    </r>
  </si>
  <si>
    <r>
      <rPr>
        <sz val="10"/>
        <rFont val="Arial"/>
        <family val="2"/>
      </rPr>
      <t>GSC</t>
    </r>
  </si>
  <si>
    <r>
      <rPr>
        <sz val="10"/>
        <rFont val="Arial"/>
        <family val="2"/>
      </rPr>
      <t>Late PAX coach to remote stands</t>
    </r>
  </si>
  <si>
    <r>
      <rPr>
        <sz val="10"/>
        <rFont val="Arial"/>
        <family val="2"/>
      </rPr>
      <t>Including coach driven to incorrect bay. Specify arrival time.</t>
    </r>
  </si>
  <si>
    <r>
      <rPr>
        <sz val="10"/>
        <rFont val="Arial"/>
        <family val="2"/>
      </rPr>
      <t>GSL</t>
    </r>
  </si>
  <si>
    <r>
      <rPr>
        <sz val="10"/>
        <rFont val="Arial"/>
        <family val="2"/>
      </rPr>
      <t>Late provisioning of Technical Support Equipment</t>
    </r>
  </si>
  <si>
    <r>
      <rPr>
        <sz val="10"/>
        <rFont val="Arial"/>
        <family val="2"/>
      </rPr>
      <t>Specify equipment type and provision time.</t>
    </r>
  </si>
  <si>
    <r>
      <rPr>
        <sz val="10"/>
        <rFont val="Arial"/>
        <family val="2"/>
      </rPr>
      <t>GST</t>
    </r>
  </si>
  <si>
    <r>
      <rPr>
        <sz val="10"/>
        <rFont val="Arial"/>
        <family val="2"/>
      </rPr>
      <t>Breakdown of Ground Support Equipment (except catering vehicle)</t>
    </r>
  </si>
  <si>
    <r>
      <rPr>
        <sz val="10"/>
        <rFont val="Arial"/>
        <family val="2"/>
      </rPr>
      <t>Use GBV for catering vehicle breakdown</t>
    </r>
  </si>
  <si>
    <r>
      <rPr>
        <b/>
        <sz val="10"/>
        <rFont val="Arial"/>
        <family val="2"/>
      </rPr>
      <t>GT -  TECHNICAL EQUIPMENT</t>
    </r>
  </si>
  <si>
    <r>
      <rPr>
        <sz val="10"/>
        <rFont val="Arial"/>
        <family val="2"/>
      </rPr>
      <t>GTB</t>
    </r>
  </si>
  <si>
    <r>
      <rPr>
        <sz val="10"/>
        <rFont val="Arial"/>
        <family val="2"/>
      </rPr>
      <t>Late completion of towing due to EK Engineering resource</t>
    </r>
  </si>
  <si>
    <r>
      <rPr>
        <sz val="10"/>
        <rFont val="Arial"/>
        <family val="2"/>
      </rPr>
      <t xml:space="preserve">At outstations only use GTB when reason is specifically because of an engineering
</t>
    </r>
    <r>
      <rPr>
        <sz val="10"/>
        <rFont val="Arial"/>
        <family val="2"/>
      </rPr>
      <t>resource otherwise use GSL for any other towing delays</t>
    </r>
  </si>
  <si>
    <r>
      <rPr>
        <sz val="10"/>
        <rFont val="Arial"/>
        <family val="2"/>
      </rPr>
      <t>GTC</t>
    </r>
  </si>
  <si>
    <r>
      <rPr>
        <sz val="10"/>
        <rFont val="Arial"/>
        <family val="2"/>
      </rPr>
      <t>Late provisioning of follow me vehicle</t>
    </r>
  </si>
  <si>
    <r>
      <rPr>
        <sz val="10"/>
        <rFont val="Arial"/>
        <family val="2"/>
      </rPr>
      <t>GTD</t>
    </r>
  </si>
  <si>
    <r>
      <rPr>
        <sz val="10"/>
        <rFont val="Arial"/>
        <family val="2"/>
      </rPr>
      <t>Late completion of towing due to dnata tow team resource/ error</t>
    </r>
  </si>
  <si>
    <r>
      <rPr>
        <b/>
        <sz val="10"/>
        <rFont val="Arial"/>
        <family val="2"/>
      </rPr>
      <t>GU - ULD</t>
    </r>
  </si>
  <si>
    <r>
      <rPr>
        <sz val="10"/>
        <rFont val="Arial"/>
        <family val="2"/>
      </rPr>
      <t>GUZ</t>
    </r>
  </si>
  <si>
    <r>
      <rPr>
        <sz val="10"/>
        <rFont val="Arial"/>
        <family val="2"/>
      </rPr>
      <t>Late delivery of empty ULDs and/or dollies to Ramp, Baggage, or Cargo</t>
    </r>
  </si>
  <si>
    <r>
      <rPr>
        <sz val="10"/>
        <rFont val="Arial"/>
        <family val="2"/>
      </rPr>
      <t>Including ULD shortage at out-stations</t>
    </r>
  </si>
  <si>
    <r>
      <rPr>
        <b/>
        <sz val="10"/>
        <rFont val="Arial"/>
        <family val="2"/>
      </rPr>
      <t>8. PASSENGER AND BAGGAGE</t>
    </r>
  </si>
  <si>
    <r>
      <rPr>
        <b/>
        <sz val="10"/>
        <rFont val="Arial"/>
        <family val="2"/>
      </rPr>
      <t>PB – BAGGAGE PROCESSING</t>
    </r>
  </si>
  <si>
    <r>
      <rPr>
        <sz val="10"/>
        <rFont val="Arial"/>
        <family val="2"/>
      </rPr>
      <t>PBA</t>
    </r>
  </si>
  <si>
    <r>
      <rPr>
        <sz val="10"/>
        <rFont val="Arial"/>
        <family val="2"/>
      </rPr>
      <t>Late delivery of transfer baggage exceeding 75mins connection time</t>
    </r>
  </si>
  <si>
    <r>
      <rPr>
        <sz val="10"/>
        <rFont val="Arial"/>
        <family val="2"/>
      </rPr>
      <t xml:space="preserve">Includes sorting, processing, delivery of baggage that exceeds 75mins connection
</t>
    </r>
    <r>
      <rPr>
        <sz val="10"/>
        <rFont val="Arial"/>
        <family val="2"/>
      </rPr>
      <t>time in DXB.  Apply PBD in out-stations.</t>
    </r>
  </si>
  <si>
    <r>
      <rPr>
        <sz val="10"/>
        <rFont val="Arial"/>
        <family val="2"/>
      </rPr>
      <t>PBB</t>
    </r>
  </si>
  <si>
    <r>
      <rPr>
        <sz val="10"/>
        <rFont val="Arial"/>
        <family val="2"/>
      </rPr>
      <t>Late baggage reconciliation/ security/ baggage screening errors</t>
    </r>
  </si>
  <si>
    <r>
      <rPr>
        <sz val="10"/>
        <rFont val="Arial"/>
        <family val="2"/>
      </rPr>
      <t>Includes baggage security delays</t>
    </r>
  </si>
  <si>
    <r>
      <rPr>
        <sz val="10"/>
        <rFont val="Arial"/>
        <family val="2"/>
      </rPr>
      <t>PBD</t>
    </r>
  </si>
  <si>
    <r>
      <rPr>
        <sz val="10"/>
        <rFont val="Arial"/>
        <family val="2"/>
      </rPr>
      <t>Late delivery of joining baggage</t>
    </r>
  </si>
  <si>
    <r>
      <rPr>
        <sz val="10"/>
        <rFont val="Arial"/>
        <family val="2"/>
      </rPr>
      <t>PBF</t>
    </r>
  </si>
  <si>
    <r>
      <rPr>
        <sz val="10"/>
        <rFont val="Arial"/>
        <family val="2"/>
      </rPr>
      <t>Late completion of hand-baggage loading in hold</t>
    </r>
  </si>
  <si>
    <r>
      <rPr>
        <sz val="10"/>
        <rFont val="Arial"/>
        <family val="2"/>
      </rPr>
      <t>Apply if hand-baggage collection is completed by  gate closure time</t>
    </r>
  </si>
  <si>
    <r>
      <rPr>
        <sz val="10"/>
        <rFont val="Arial"/>
        <family val="2"/>
      </rPr>
      <t>PBH</t>
    </r>
  </si>
  <si>
    <r>
      <rPr>
        <sz val="10"/>
        <rFont val="Arial"/>
        <family val="2"/>
      </rPr>
      <t>Late collection of excessive hand-baggage at boarding gate or loading bridge</t>
    </r>
  </si>
  <si>
    <r>
      <rPr>
        <sz val="10"/>
        <rFont val="Arial"/>
        <family val="2"/>
      </rPr>
      <t>Including hand-baggage removed from cabin and strollers</t>
    </r>
  </si>
  <si>
    <r>
      <rPr>
        <sz val="10"/>
        <rFont val="Arial"/>
        <family val="2"/>
      </rPr>
      <t>PBO</t>
    </r>
  </si>
  <si>
    <r>
      <rPr>
        <sz val="10"/>
        <rFont val="Arial"/>
        <family val="2"/>
      </rPr>
      <t>Offloading baggage of PAX who did not report at the gate by gate closure time</t>
    </r>
  </si>
  <si>
    <r>
      <rPr>
        <sz val="10"/>
        <rFont val="Arial"/>
        <family val="2"/>
      </rPr>
      <t>Gate closure time is STD-15mins in DXB, And as specified at out-stations. Specify seq # and initiation time.</t>
    </r>
  </si>
  <si>
    <r>
      <rPr>
        <sz val="10"/>
        <rFont val="Arial"/>
        <family val="2"/>
      </rPr>
      <t>PBR</t>
    </r>
  </si>
  <si>
    <r>
      <rPr>
        <sz val="10"/>
        <rFont val="Arial"/>
        <family val="2"/>
      </rPr>
      <t>Re-loading of baggage for late reporting PAX  (after offloading was initiated)</t>
    </r>
  </si>
  <si>
    <r>
      <rPr>
        <sz val="10"/>
        <rFont val="Arial"/>
        <family val="2"/>
      </rPr>
      <t>Specify seq # and initiation time.</t>
    </r>
  </si>
  <si>
    <r>
      <rPr>
        <b/>
        <sz val="10"/>
        <rFont val="Arial"/>
        <family val="2"/>
      </rPr>
      <t>PD – LATE CHECK-IN</t>
    </r>
  </si>
  <si>
    <r>
      <rPr>
        <sz val="10"/>
        <rFont val="Arial"/>
        <family val="2"/>
      </rPr>
      <t>PDA</t>
    </r>
  </si>
  <si>
    <r>
      <rPr>
        <sz val="10"/>
        <rFont val="Arial"/>
        <family val="2"/>
      </rPr>
      <t>Late passenger check-in beyond cut off time (authorised or unauthorised)</t>
    </r>
  </si>
  <si>
    <r>
      <rPr>
        <sz val="10"/>
        <rFont val="Arial"/>
        <family val="2"/>
      </rPr>
      <t xml:space="preserve">Including over sales, lack of check-in
</t>
    </r>
    <r>
      <rPr>
        <sz val="10"/>
        <rFont val="Arial"/>
        <family val="2"/>
      </rPr>
      <t>counter, check-in staff, congestion at check-in.</t>
    </r>
  </si>
  <si>
    <r>
      <rPr>
        <b/>
        <sz val="10"/>
        <rFont val="Arial"/>
        <family val="2"/>
      </rPr>
      <t>PE – CHECK-IN ERROR</t>
    </r>
  </si>
  <si>
    <r>
      <rPr>
        <sz val="10"/>
        <rFont val="Arial"/>
        <family val="2"/>
      </rPr>
      <t>PEP</t>
    </r>
  </si>
  <si>
    <r>
      <rPr>
        <sz val="10"/>
        <rFont val="Arial"/>
        <family val="2"/>
      </rPr>
      <t>Check-in error: passenger and/or baggage</t>
    </r>
  </si>
  <si>
    <r>
      <rPr>
        <b/>
        <sz val="10"/>
        <rFont val="Arial"/>
        <family val="2"/>
      </rPr>
      <t>PH - BOARDING</t>
    </r>
  </si>
  <si>
    <r>
      <rPr>
        <sz val="10"/>
        <rFont val="Arial"/>
        <family val="2"/>
      </rPr>
      <t>PHD</t>
    </r>
  </si>
  <si>
    <r>
      <rPr>
        <sz val="10"/>
        <rFont val="Arial"/>
        <family val="2"/>
      </rPr>
      <t>PAX document check at departure gates</t>
    </r>
  </si>
  <si>
    <r>
      <rPr>
        <sz val="10"/>
        <rFont val="Arial"/>
        <family val="2"/>
      </rPr>
      <t>EK SEC</t>
    </r>
  </si>
  <si>
    <r>
      <rPr>
        <sz val="10"/>
        <rFont val="Arial"/>
        <family val="2"/>
      </rPr>
      <t>PHE</t>
    </r>
  </si>
  <si>
    <r>
      <rPr>
        <sz val="10"/>
        <rFont val="Arial"/>
        <family val="2"/>
      </rPr>
      <t>Boarding error by gate staff</t>
    </r>
  </si>
  <si>
    <r>
      <rPr>
        <sz val="10"/>
        <rFont val="Arial"/>
        <family val="2"/>
      </rPr>
      <t>E.g. duplicate seats</t>
    </r>
  </si>
  <si>
    <r>
      <rPr>
        <sz val="10"/>
        <rFont val="Arial"/>
        <family val="2"/>
      </rPr>
      <t>PHG</t>
    </r>
  </si>
  <si>
    <r>
      <rPr>
        <sz val="10"/>
        <rFont val="Arial"/>
        <family val="2"/>
      </rPr>
      <t>Slow boarding process (exclude document or security check)</t>
    </r>
  </si>
  <si>
    <r>
      <rPr>
        <sz val="10"/>
        <rFont val="Arial"/>
        <family val="2"/>
      </rPr>
      <t>E.g. APIS, APP, and VISA checks/issues</t>
    </r>
  </si>
  <si>
    <r>
      <rPr>
        <sz val="10"/>
        <rFont val="Arial"/>
        <family val="2"/>
      </rPr>
      <t>PHM</t>
    </r>
  </si>
  <si>
    <r>
      <rPr>
        <sz val="10"/>
        <rFont val="Arial"/>
        <family val="2"/>
      </rPr>
      <t>Boarding of passengers after gate closure time</t>
    </r>
  </si>
  <si>
    <r>
      <rPr>
        <sz val="10"/>
        <rFont val="Arial"/>
        <family val="2"/>
      </rPr>
      <t>Specify time and seq #</t>
    </r>
  </si>
  <si>
    <r>
      <rPr>
        <sz val="10"/>
        <rFont val="Arial"/>
        <family val="2"/>
      </rPr>
      <t>PHT</t>
    </r>
  </si>
  <si>
    <r>
      <rPr>
        <sz val="10"/>
        <rFont val="Arial"/>
        <family val="2"/>
      </rPr>
      <t>On-board seating discrepancy</t>
    </r>
  </si>
  <si>
    <r>
      <rPr>
        <sz val="10"/>
        <rFont val="Arial"/>
        <family val="2"/>
      </rPr>
      <t>E.g. PAX refusing assigned seat. Specify seq #</t>
    </r>
  </si>
  <si>
    <r>
      <rPr>
        <b/>
        <sz val="10"/>
        <rFont val="Arial"/>
        <family val="2"/>
      </rPr>
      <t>PS – COMMERCIAL PUBLICITY/PASSENGER CONVENIENCE, VIP</t>
    </r>
  </si>
  <si>
    <r>
      <rPr>
        <sz val="10"/>
        <rFont val="Arial"/>
        <family val="2"/>
      </rPr>
      <t>PSA</t>
    </r>
  </si>
  <si>
    <r>
      <rPr>
        <sz val="10"/>
        <rFont val="Arial"/>
        <family val="2"/>
      </rPr>
      <t>Passenger special handling</t>
    </r>
  </si>
  <si>
    <r>
      <rPr>
        <sz val="10"/>
        <rFont val="Arial"/>
        <family val="2"/>
      </rPr>
      <t>e.g. un-accompanied minor, YP, VIP, Commercial publicity</t>
    </r>
  </si>
  <si>
    <r>
      <rPr>
        <sz val="10"/>
        <rFont val="Arial"/>
        <family val="2"/>
      </rPr>
      <t>PSE</t>
    </r>
  </si>
  <si>
    <r>
      <rPr>
        <sz val="10"/>
        <rFont val="Arial"/>
        <family val="2"/>
      </rPr>
      <t>Security checks includes PAX, Baggage and Cargo</t>
    </r>
  </si>
  <si>
    <r>
      <rPr>
        <sz val="10"/>
        <rFont val="Arial"/>
        <family val="2"/>
      </rPr>
      <t>e.g. Baggage ID, and other unusual checks</t>
    </r>
  </si>
  <si>
    <r>
      <rPr>
        <sz val="10"/>
        <rFont val="Arial"/>
        <family val="2"/>
      </rPr>
      <t>PSI</t>
    </r>
  </si>
  <si>
    <r>
      <rPr>
        <sz val="10"/>
        <rFont val="Arial"/>
        <family val="2"/>
      </rPr>
      <t>Offload/handling PAX due medical reasons</t>
    </r>
  </si>
  <si>
    <r>
      <rPr>
        <sz val="10"/>
        <rFont val="Arial"/>
        <family val="2"/>
      </rPr>
      <t>Specify seq #</t>
    </r>
  </si>
  <si>
    <r>
      <rPr>
        <sz val="10"/>
        <rFont val="Arial"/>
        <family val="2"/>
      </rPr>
      <t>PSM</t>
    </r>
  </si>
  <si>
    <r>
      <rPr>
        <sz val="10"/>
        <rFont val="Arial"/>
        <family val="2"/>
      </rPr>
      <t>Passengers taking meals on ground</t>
    </r>
  </si>
  <si>
    <r>
      <rPr>
        <sz val="10"/>
        <rFont val="Arial"/>
        <family val="2"/>
      </rPr>
      <t>e.g. during Ramadan or long delays</t>
    </r>
  </si>
  <si>
    <r>
      <rPr>
        <sz val="10"/>
        <rFont val="Arial"/>
        <family val="2"/>
      </rPr>
      <t>PSO</t>
    </r>
  </si>
  <si>
    <r>
      <rPr>
        <sz val="10"/>
        <rFont val="Arial"/>
        <family val="2"/>
      </rPr>
      <t>Installing or removal of medical equipment on-board</t>
    </r>
  </si>
  <si>
    <r>
      <rPr>
        <sz val="10"/>
        <rFont val="Arial"/>
        <family val="2"/>
      </rPr>
      <t>PSP</t>
    </r>
  </si>
  <si>
    <r>
      <rPr>
        <sz val="10"/>
        <rFont val="Arial"/>
        <family val="2"/>
      </rPr>
      <t>PAX searching for missing property/document</t>
    </r>
  </si>
  <si>
    <r>
      <rPr>
        <sz val="10"/>
        <rFont val="Arial"/>
        <family val="2"/>
      </rPr>
      <t>PST</t>
    </r>
  </si>
  <si>
    <r>
      <rPr>
        <sz val="10"/>
        <rFont val="Arial"/>
        <family val="2"/>
      </rPr>
      <t>Prolonged PAX dis-embarkation on arrival</t>
    </r>
  </si>
  <si>
    <r>
      <rPr>
        <sz val="10"/>
        <rFont val="Arial"/>
        <family val="2"/>
      </rPr>
      <t>Only apply on turnarounds with short ground time, when delayed arrival process affects aircraft turnaround activities (e.g. handling unruly/drunk/sick PAX</t>
    </r>
  </si>
  <si>
    <r>
      <rPr>
        <sz val="10"/>
        <rFont val="Arial"/>
        <family val="2"/>
      </rPr>
      <t>PSU</t>
    </r>
  </si>
  <si>
    <r>
      <rPr>
        <sz val="10"/>
        <rFont val="Arial"/>
        <family val="2"/>
      </rPr>
      <t>Unruly/drunk PAX Handling</t>
    </r>
  </si>
  <si>
    <r>
      <rPr>
        <sz val="10"/>
        <rFont val="Arial"/>
        <family val="2"/>
      </rPr>
      <t>PSW</t>
    </r>
  </si>
  <si>
    <r>
      <rPr>
        <sz val="10"/>
        <rFont val="Arial"/>
        <family val="2"/>
      </rPr>
      <t>Passenger special handling (PRM handling)</t>
    </r>
  </si>
  <si>
    <r>
      <rPr>
        <sz val="10"/>
        <rFont val="Arial"/>
        <family val="2"/>
      </rPr>
      <t xml:space="preserve">Wheelchair, reduced mobility (PRM), including arrival and departure process.
</t>
    </r>
    <r>
      <rPr>
        <sz val="10"/>
        <rFont val="Arial"/>
        <family val="2"/>
      </rPr>
      <t>Specify seq # and time.</t>
    </r>
  </si>
  <si>
    <r>
      <rPr>
        <b/>
        <sz val="10"/>
        <rFont val="Arial"/>
        <family val="2"/>
      </rPr>
      <t>9. REACTIONARY</t>
    </r>
  </si>
  <si>
    <r>
      <rPr>
        <b/>
        <sz val="10"/>
        <rFont val="Arial"/>
        <family val="2"/>
      </rPr>
      <t>RA – AIRCRAFT ROTATION</t>
    </r>
  </si>
  <si>
    <r>
      <rPr>
        <sz val="10"/>
        <rFont val="Arial"/>
        <family val="2"/>
      </rPr>
      <t>RAD</t>
    </r>
  </si>
  <si>
    <r>
      <rPr>
        <sz val="10"/>
        <rFont val="Arial"/>
        <family val="2"/>
      </rPr>
      <t>Aircraft Rotation, late inbound aircraft with less than Minimum Ground Time</t>
    </r>
  </si>
  <si>
    <r>
      <rPr>
        <sz val="10"/>
        <rFont val="Arial"/>
        <family val="2"/>
      </rPr>
      <t>Please refer to published MGT in Ground Operations Manual for station specific times. Specify ATA.</t>
    </r>
  </si>
  <si>
    <r>
      <rPr>
        <b/>
        <sz val="10"/>
        <rFont val="Arial"/>
        <family val="2"/>
      </rPr>
      <t>RL – LOAD CONNECTION</t>
    </r>
  </si>
  <si>
    <r>
      <rPr>
        <sz val="10"/>
        <rFont val="Arial"/>
        <family val="2"/>
      </rPr>
      <t>RLA</t>
    </r>
  </si>
  <si>
    <r>
      <rPr>
        <sz val="10"/>
        <rFont val="Arial"/>
        <family val="2"/>
      </rPr>
      <t>Authorised hold up to 75mins to connect PAX/ Bag/ Cargo from other flights</t>
    </r>
  </si>
  <si>
    <r>
      <rPr>
        <sz val="10"/>
        <rFont val="Arial"/>
        <family val="2"/>
      </rPr>
      <t>Specify  last  connecting  flight  number  and ATA of the flight.</t>
    </r>
  </si>
  <si>
    <r>
      <rPr>
        <b/>
        <sz val="10"/>
        <rFont val="Arial"/>
        <family val="2"/>
      </rPr>
      <t>RO – OPERATIONS CONTROL</t>
    </r>
  </si>
  <si>
    <r>
      <rPr>
        <sz val="10"/>
        <rFont val="Arial"/>
        <family val="2"/>
      </rPr>
      <t>ROA</t>
    </r>
  </si>
  <si>
    <r>
      <rPr>
        <sz val="10"/>
        <rFont val="Arial"/>
        <family val="2"/>
      </rPr>
      <t>Aircraft change due to operational reasons</t>
    </r>
  </si>
  <si>
    <r>
      <rPr>
        <b/>
        <sz val="10"/>
        <rFont val="Arial"/>
        <family val="2"/>
      </rPr>
      <t>RT – THROUGH CHECK-IN ERROR</t>
    </r>
  </si>
  <si>
    <r>
      <rPr>
        <sz val="10"/>
        <rFont val="Arial"/>
        <family val="2"/>
      </rPr>
      <t>RTE</t>
    </r>
  </si>
  <si>
    <r>
      <rPr>
        <sz val="10"/>
        <rFont val="Arial"/>
        <family val="2"/>
      </rPr>
      <t>Through check-in error from out-station or OAL (PAX and/or baggage)</t>
    </r>
  </si>
  <si>
    <r>
      <rPr>
        <sz val="10"/>
        <rFont val="Arial"/>
        <family val="2"/>
      </rPr>
      <t>RTM</t>
    </r>
  </si>
  <si>
    <r>
      <rPr>
        <sz val="10"/>
        <rFont val="Arial"/>
        <family val="2"/>
      </rPr>
      <t>Late/ Incorrect messages received from out-stations</t>
    </r>
  </si>
  <si>
    <r>
      <rPr>
        <sz val="10"/>
        <rFont val="Arial"/>
        <family val="2"/>
      </rPr>
      <t>e.g. LDM, PSM</t>
    </r>
  </si>
  <si>
    <r>
      <rPr>
        <sz val="10"/>
        <rFont val="Arial"/>
        <family val="2"/>
      </rPr>
      <t>RTO</t>
    </r>
  </si>
  <si>
    <r>
      <rPr>
        <sz val="10"/>
        <rFont val="Arial"/>
        <family val="2"/>
      </rPr>
      <t>Previous station loading error</t>
    </r>
  </si>
  <si>
    <r>
      <rPr>
        <b/>
        <sz val="10"/>
        <rFont val="Arial"/>
        <family val="2"/>
      </rPr>
      <t>10. SCHEDULES</t>
    </r>
  </si>
  <si>
    <r>
      <rPr>
        <b/>
        <sz val="10"/>
        <rFont val="Arial"/>
        <family val="2"/>
      </rPr>
      <t>SG – SCHEDULED GROUND TIME LESS THAN DECLARED MINIMUM GROUND TIME</t>
    </r>
  </si>
  <si>
    <r>
      <rPr>
        <sz val="10"/>
        <rFont val="Arial"/>
        <family val="2"/>
      </rPr>
      <t>SGD</t>
    </r>
  </si>
  <si>
    <r>
      <rPr>
        <sz val="10"/>
        <rFont val="Arial"/>
        <family val="2"/>
      </rPr>
      <t>Scheduling mismatch between DMIS and CORE for EK Freighter/ PAX flights</t>
    </r>
  </si>
  <si>
    <r>
      <rPr>
        <sz val="10"/>
        <rFont val="Arial"/>
        <family val="2"/>
      </rPr>
      <t>SGI</t>
    </r>
  </si>
  <si>
    <r>
      <rPr>
        <sz val="10"/>
        <rFont val="Arial"/>
        <family val="2"/>
      </rPr>
      <t>Scheduled Ground Time less than declared Minimum Ground Time</t>
    </r>
  </si>
  <si>
    <r>
      <rPr>
        <sz val="10"/>
        <rFont val="Arial"/>
        <family val="2"/>
      </rPr>
      <t>Please refer to published MGT in Ground Operations Manual for station specific times</t>
    </r>
  </si>
  <si>
    <r>
      <rPr>
        <b/>
        <sz val="10"/>
        <rFont val="Arial"/>
        <family val="2"/>
      </rPr>
      <t>11. TECHNICAL AND AIRCRAFT EQUIPMENT</t>
    </r>
  </si>
  <si>
    <r>
      <rPr>
        <b/>
        <sz val="10"/>
        <rFont val="Arial"/>
        <family val="2"/>
      </rPr>
      <t>TA – AOG SPARES</t>
    </r>
  </si>
  <si>
    <r>
      <rPr>
        <sz val="10"/>
        <rFont val="Arial"/>
        <family val="2"/>
      </rPr>
      <t>TAA</t>
    </r>
  </si>
  <si>
    <r>
      <rPr>
        <sz val="10"/>
        <rFont val="Arial"/>
        <family val="2"/>
      </rPr>
      <t>Awaiting spares parts</t>
    </r>
  </si>
  <si>
    <r>
      <rPr>
        <sz val="10"/>
        <rFont val="Arial"/>
        <family val="2"/>
      </rPr>
      <t>TAS</t>
    </r>
  </si>
  <si>
    <r>
      <rPr>
        <sz val="10"/>
        <rFont val="Arial"/>
        <family val="2"/>
      </rPr>
      <t>Dispatch of urgent AOG spares (EK or OAL)</t>
    </r>
  </si>
  <si>
    <r>
      <rPr>
        <b/>
        <sz val="10"/>
        <rFont val="Arial"/>
        <family val="2"/>
      </rPr>
      <t>TC – AIRCRAFT CHANGE</t>
    </r>
  </si>
  <si>
    <r>
      <rPr>
        <sz val="10"/>
        <rFont val="Arial"/>
        <family val="2"/>
      </rPr>
      <t>TCT</t>
    </r>
  </si>
  <si>
    <r>
      <rPr>
        <sz val="10"/>
        <rFont val="Arial"/>
        <family val="2"/>
      </rPr>
      <t>Aircraft change due to technical reasons</t>
    </r>
  </si>
  <si>
    <r>
      <rPr>
        <b/>
        <sz val="10"/>
        <rFont val="Arial"/>
        <family val="2"/>
      </rPr>
      <t>TD – AIRCRAFT DEFECTS</t>
    </r>
  </si>
  <si>
    <r>
      <rPr>
        <sz val="10"/>
        <rFont val="Arial"/>
        <family val="2"/>
      </rPr>
      <t>TDA</t>
    </r>
  </si>
  <si>
    <r>
      <rPr>
        <sz val="10"/>
        <rFont val="Arial"/>
        <family val="2"/>
      </rPr>
      <t>Unserviceable APU (Pre-advised)</t>
    </r>
  </si>
  <si>
    <r>
      <rPr>
        <sz val="10"/>
        <rFont val="Arial"/>
        <family val="2"/>
      </rPr>
      <t>TDD</t>
    </r>
  </si>
  <si>
    <r>
      <rPr>
        <sz val="10"/>
        <rFont val="Arial"/>
        <family val="2"/>
      </rPr>
      <t>Awaiting dispensation or concession</t>
    </r>
  </si>
  <si>
    <r>
      <rPr>
        <sz val="10"/>
        <rFont val="Arial"/>
        <family val="2"/>
      </rPr>
      <t>TDR</t>
    </r>
  </si>
  <si>
    <r>
      <rPr>
        <sz val="10"/>
        <rFont val="Arial"/>
        <family val="2"/>
      </rPr>
      <t>Aircraft defect requiring repair, including sudden APU failure</t>
    </r>
  </si>
  <si>
    <r>
      <rPr>
        <sz val="10"/>
        <rFont val="Arial"/>
        <family val="2"/>
      </rPr>
      <t>TDV</t>
    </r>
  </si>
  <si>
    <r>
      <rPr>
        <sz val="10"/>
        <rFont val="Arial"/>
        <family val="2"/>
      </rPr>
      <t>Cabin IFE (In-Flight Entertainment) repairs</t>
    </r>
  </si>
  <si>
    <r>
      <rPr>
        <b/>
        <sz val="10"/>
        <rFont val="Arial"/>
        <family val="2"/>
      </rPr>
      <t>TM – SCHEDULED MAINTENANCE</t>
    </r>
  </si>
  <si>
    <r>
      <rPr>
        <sz val="10"/>
        <rFont val="Arial"/>
        <family val="2"/>
      </rPr>
      <t>TMD</t>
    </r>
  </si>
  <si>
    <r>
      <rPr>
        <sz val="10"/>
        <rFont val="Arial"/>
        <family val="2"/>
      </rPr>
      <t>Late completion or discrepancy of Technical documentation</t>
    </r>
  </si>
  <si>
    <r>
      <rPr>
        <sz val="10"/>
        <rFont val="Arial"/>
        <family val="2"/>
      </rPr>
      <t>TML</t>
    </r>
  </si>
  <si>
    <r>
      <rPr>
        <sz val="10"/>
        <rFont val="Arial"/>
        <family val="2"/>
      </rPr>
      <t>Late release of aircraft from schedule maintenance checks</t>
    </r>
  </si>
  <si>
    <r>
      <rPr>
        <b/>
        <sz val="10"/>
        <rFont val="Arial"/>
        <family val="2"/>
      </rPr>
      <t>TN – NON-SCHEDULED MAINTENANCE</t>
    </r>
  </si>
  <si>
    <r>
      <rPr>
        <sz val="10"/>
        <rFont val="Arial"/>
        <family val="2"/>
      </rPr>
      <t>TNB</t>
    </r>
  </si>
  <si>
    <r>
      <rPr>
        <sz val="10"/>
        <rFont val="Arial"/>
        <family val="2"/>
      </rPr>
      <t>Non-Scheduled maintenance work</t>
    </r>
  </si>
  <si>
    <r>
      <rPr>
        <sz val="10"/>
        <rFont val="Arial"/>
        <family val="2"/>
      </rPr>
      <t>TNE</t>
    </r>
  </si>
  <si>
    <r>
      <rPr>
        <sz val="10"/>
        <rFont val="Arial"/>
        <family val="2"/>
      </rPr>
      <t>Other technical issues</t>
    </r>
  </si>
  <si>
    <r>
      <rPr>
        <sz val="10"/>
        <rFont val="Arial"/>
        <family val="2"/>
      </rPr>
      <t>If unknown to Dispatchers or out-station staff, use this code for other technical delays</t>
    </r>
  </si>
  <si>
    <r>
      <rPr>
        <b/>
        <sz val="10"/>
        <rFont val="Arial"/>
        <family val="2"/>
      </rPr>
      <t>12. WEATHER</t>
    </r>
  </si>
  <si>
    <r>
      <rPr>
        <b/>
        <sz val="10"/>
        <rFont val="Arial"/>
        <family val="2"/>
      </rPr>
      <t>WG – GROUND HANDLING IMPAIRED BY ADVERSE WEATHER CONDITIONS</t>
    </r>
  </si>
  <si>
    <r>
      <rPr>
        <sz val="10"/>
        <rFont val="Arial"/>
        <family val="2"/>
      </rPr>
      <t>WGI</t>
    </r>
  </si>
  <si>
    <r>
      <rPr>
        <sz val="10"/>
        <rFont val="Arial"/>
        <family val="2"/>
      </rPr>
      <t>Ground Handling impaired by adverse weather conditions</t>
    </r>
  </si>
  <si>
    <r>
      <rPr>
        <b/>
        <sz val="10"/>
        <rFont val="Arial"/>
        <family val="2"/>
      </rPr>
      <t>WI – DE-ICING OF AIRCRAFT</t>
    </r>
  </si>
  <si>
    <r>
      <rPr>
        <sz val="10"/>
        <rFont val="Arial"/>
        <family val="2"/>
      </rPr>
      <t>WII</t>
    </r>
  </si>
  <si>
    <r>
      <rPr>
        <sz val="10"/>
        <rFont val="Arial"/>
        <family val="2"/>
      </rPr>
      <t>De-icing and/or removal of snow from aircraft</t>
    </r>
  </si>
  <si>
    <r>
      <rPr>
        <b/>
        <sz val="10"/>
        <rFont val="Arial"/>
        <family val="2"/>
      </rPr>
      <t>WO – DEPARTURE STATION</t>
    </r>
  </si>
  <si>
    <r>
      <rPr>
        <sz val="10"/>
        <rFont val="Arial"/>
        <family val="2"/>
      </rPr>
      <t>WOO</t>
    </r>
  </si>
  <si>
    <r>
      <rPr>
        <sz val="10"/>
        <rFont val="Arial"/>
        <family val="2"/>
      </rPr>
      <t>Weather delay at departure station</t>
    </r>
  </si>
  <si>
    <r>
      <rPr>
        <b/>
        <sz val="10"/>
        <rFont val="Arial"/>
        <family val="2"/>
      </rPr>
      <t>WR – EN ROUTE OR ALTERNATE</t>
    </r>
  </si>
  <si>
    <r>
      <rPr>
        <sz val="10"/>
        <rFont val="Arial"/>
        <family val="2"/>
      </rPr>
      <t>WRA</t>
    </r>
  </si>
  <si>
    <r>
      <rPr>
        <sz val="10"/>
        <rFont val="Arial"/>
        <family val="2"/>
      </rPr>
      <t>Aircraft diverted to alternate station due to weather</t>
    </r>
  </si>
  <si>
    <r>
      <rPr>
        <b/>
        <sz val="10"/>
        <rFont val="Arial"/>
        <family val="2"/>
      </rPr>
      <t>WS – REMOVAL OF SNOW, ICE, WATER AND SAND FROM AIRPORT</t>
    </r>
  </si>
  <si>
    <r>
      <rPr>
        <sz val="10"/>
        <rFont val="Arial"/>
        <family val="2"/>
      </rPr>
      <t>WSR</t>
    </r>
  </si>
  <si>
    <r>
      <rPr>
        <sz val="10"/>
        <rFont val="Arial"/>
        <family val="2"/>
      </rPr>
      <t>Removal of snow, ice, water, and sand from departure airport</t>
    </r>
  </si>
  <si>
    <r>
      <rPr>
        <b/>
        <sz val="10"/>
        <rFont val="Arial"/>
        <family val="2"/>
      </rPr>
      <t>WT – DESTINATION STATION</t>
    </r>
  </si>
  <si>
    <r>
      <rPr>
        <sz val="10"/>
        <rFont val="Arial"/>
        <family val="2"/>
      </rPr>
      <t>WTO</t>
    </r>
  </si>
  <si>
    <r>
      <rPr>
        <sz val="10"/>
        <rFont val="Arial"/>
        <family val="2"/>
      </rPr>
      <t>Weather delay at destination station</t>
    </r>
  </si>
  <si>
    <r>
      <rPr>
        <b/>
        <sz val="10"/>
        <rFont val="Arial"/>
        <family val="2"/>
      </rPr>
      <t>13. MISCELLANEOUS</t>
    </r>
  </si>
  <si>
    <r>
      <rPr>
        <b/>
        <sz val="10"/>
        <rFont val="Arial"/>
        <family val="2"/>
      </rPr>
      <t>MX – NO MATCHED REASON</t>
    </r>
  </si>
  <si>
    <r>
      <rPr>
        <sz val="10"/>
        <rFont val="Arial"/>
        <family val="2"/>
      </rPr>
      <t>MXX</t>
    </r>
  </si>
  <si>
    <r>
      <rPr>
        <sz val="10"/>
        <rFont val="Arial"/>
        <family val="2"/>
      </rPr>
      <t>Delay reason to be determined</t>
    </r>
  </si>
  <si>
    <r>
      <rPr>
        <sz val="10"/>
        <rFont val="Arial"/>
        <family val="2"/>
      </rPr>
      <t>Only apply if authorized by MAS NCC</t>
    </r>
  </si>
  <si>
    <r>
      <rPr>
        <b/>
        <sz val="13"/>
        <rFont val="Arial"/>
        <family val="2"/>
      </rPr>
      <t>No.</t>
    </r>
  </si>
  <si>
    <r>
      <rPr>
        <b/>
        <sz val="13"/>
        <rFont val="Arial"/>
        <family val="2"/>
      </rPr>
      <t>Owner</t>
    </r>
  </si>
  <si>
    <r>
      <rPr>
        <b/>
        <sz val="13"/>
        <rFont val="Arial"/>
        <family val="2"/>
      </rPr>
      <t>Full Owner name</t>
    </r>
  </si>
  <si>
    <r>
      <rPr>
        <b/>
        <sz val="11"/>
        <rFont val="Arial"/>
        <family val="2"/>
      </rPr>
      <t>DA</t>
    </r>
  </si>
  <si>
    <r>
      <rPr>
        <sz val="11"/>
        <rFont val="Arial"/>
        <family val="2"/>
      </rPr>
      <t>Dubai Airports</t>
    </r>
  </si>
  <si>
    <r>
      <rPr>
        <b/>
        <sz val="11"/>
        <rFont val="Arial"/>
        <family val="2"/>
      </rPr>
      <t>DNAO</t>
    </r>
  </si>
  <si>
    <r>
      <rPr>
        <sz val="11"/>
        <rFont val="Arial"/>
        <family val="2"/>
      </rPr>
      <t>dnata Airport Operations</t>
    </r>
  </si>
  <si>
    <r>
      <rPr>
        <b/>
        <sz val="11"/>
        <rFont val="Arial"/>
        <family val="2"/>
      </rPr>
      <t>DNCGO</t>
    </r>
  </si>
  <si>
    <r>
      <rPr>
        <sz val="11"/>
        <rFont val="Arial"/>
        <family val="2"/>
      </rPr>
      <t>dnata Cargo</t>
    </r>
  </si>
  <si>
    <r>
      <rPr>
        <b/>
        <sz val="11"/>
        <rFont val="Arial"/>
        <family val="2"/>
      </rPr>
      <t>EK SEC</t>
    </r>
  </si>
  <si>
    <r>
      <rPr>
        <sz val="11"/>
        <rFont val="Arial"/>
        <family val="2"/>
      </rPr>
      <t>Emirates Group Security</t>
    </r>
  </si>
  <si>
    <r>
      <rPr>
        <b/>
        <sz val="11"/>
        <rFont val="Arial"/>
        <family val="2"/>
      </rPr>
      <t>EKAS</t>
    </r>
  </si>
  <si>
    <r>
      <rPr>
        <sz val="11"/>
        <rFont val="Arial"/>
        <family val="2"/>
      </rPr>
      <t>Emirates Airport Services</t>
    </r>
  </si>
  <si>
    <r>
      <rPr>
        <b/>
        <sz val="11"/>
        <rFont val="Arial"/>
        <family val="2"/>
      </rPr>
      <t>EKSC</t>
    </r>
  </si>
  <si>
    <r>
      <rPr>
        <sz val="11"/>
        <rFont val="Arial"/>
        <family val="2"/>
      </rPr>
      <t>Emirates SkyCargo</t>
    </r>
  </si>
  <si>
    <r>
      <rPr>
        <b/>
        <sz val="11"/>
        <rFont val="Arial"/>
        <family val="2"/>
      </rPr>
      <t>ENG</t>
    </r>
  </si>
  <si>
    <r>
      <rPr>
        <sz val="11"/>
        <rFont val="Arial"/>
        <family val="2"/>
      </rPr>
      <t>Emirates Engineering</t>
    </r>
  </si>
  <si>
    <r>
      <rPr>
        <b/>
        <sz val="11"/>
        <rFont val="Arial"/>
        <family val="2"/>
      </rPr>
      <t>FOP</t>
    </r>
  </si>
  <si>
    <r>
      <rPr>
        <sz val="11"/>
        <rFont val="Arial"/>
        <family val="2"/>
      </rPr>
      <t>Flight Operations</t>
    </r>
  </si>
  <si>
    <r>
      <rPr>
        <b/>
        <sz val="11"/>
        <rFont val="Arial"/>
        <family val="2"/>
      </rPr>
      <t>EGIT</t>
    </r>
  </si>
  <si>
    <r>
      <rPr>
        <sz val="11"/>
        <rFont val="Arial"/>
        <family val="2"/>
      </rPr>
      <t>Emirates Group IT</t>
    </r>
  </si>
  <si>
    <r>
      <rPr>
        <b/>
        <sz val="11"/>
        <rFont val="Arial"/>
        <family val="2"/>
      </rPr>
      <t>NCC</t>
    </r>
  </si>
  <si>
    <r>
      <rPr>
        <sz val="11"/>
        <rFont val="Arial"/>
        <family val="2"/>
      </rPr>
      <t>Network Control Centre</t>
    </r>
  </si>
  <si>
    <r>
      <rPr>
        <b/>
        <sz val="11"/>
        <rFont val="Arial"/>
        <family val="2"/>
      </rPr>
      <t>N/A</t>
    </r>
  </si>
  <si>
    <r>
      <rPr>
        <sz val="11"/>
        <rFont val="Arial"/>
        <family val="2"/>
      </rPr>
      <t>Not Applicable</t>
    </r>
  </si>
  <si>
    <r>
      <rPr>
        <b/>
        <sz val="11"/>
        <rFont val="Arial"/>
        <family val="2"/>
      </rPr>
      <t>SD</t>
    </r>
  </si>
  <si>
    <r>
      <rPr>
        <sz val="11"/>
        <rFont val="Arial"/>
        <family val="2"/>
      </rPr>
      <t>Service Delivery</t>
    </r>
  </si>
  <si>
    <t>ekas</t>
  </si>
  <si>
    <t>delay code class</t>
  </si>
  <si>
    <t>code</t>
  </si>
  <si>
    <t>description</t>
  </si>
  <si>
    <t>internal codes</t>
  </si>
  <si>
    <t xml:space="preserve">only to be used by operations control center </t>
  </si>
  <si>
    <t>missed slot</t>
  </si>
  <si>
    <r>
      <rPr>
        <sz val="7"/>
        <color rgb="FF131413"/>
        <rFont val="Times New Roman"/>
        <family val="1"/>
      </rPr>
      <t xml:space="preserve"> </t>
    </r>
    <r>
      <rPr>
        <sz val="9"/>
        <color rgb="FF131413"/>
        <rFont val="LM Roman 12"/>
      </rPr>
      <t>departure time discrepancies up to 3 minutes</t>
    </r>
  </si>
  <si>
    <r>
      <rPr>
        <sz val="7"/>
        <color rgb="FF131413"/>
        <rFont val="Times New Roman"/>
        <family val="1"/>
      </rPr>
      <t xml:space="preserve"> </t>
    </r>
    <r>
      <rPr>
        <sz val="9"/>
        <color rgb="FF131413"/>
        <rFont val="LM Roman 12"/>
      </rPr>
      <t>lack of aircraft (e.g. due to additional revenue ﬂights out of maintenance reserve)</t>
    </r>
  </si>
  <si>
    <r>
      <rPr>
        <sz val="7"/>
        <color rgb="FF131413"/>
        <rFont val="Times New Roman"/>
        <family val="1"/>
      </rPr>
      <t xml:space="preserve">  </t>
    </r>
    <r>
      <rPr>
        <sz val="9"/>
        <color rgb="FF131413"/>
        <rFont val="LM Roman 12"/>
      </rPr>
      <t>inadequate ground time on NPI services</t>
    </r>
  </si>
  <si>
    <r>
      <rPr>
        <sz val="7"/>
        <color rgb="FF131413"/>
        <rFont val="Times New Roman"/>
        <family val="1"/>
      </rPr>
      <t xml:space="preserve">  </t>
    </r>
    <r>
      <rPr>
        <sz val="9"/>
        <color rgb="FF131413"/>
        <rFont val="LM Roman 12"/>
      </rPr>
      <t>ABT of incoming aircraft above SBT</t>
    </r>
  </si>
  <si>
    <t>others</t>
  </si>
  <si>
    <t>no gate/stand availability due to own airline activity</t>
  </si>
  <si>
    <t>passenger and baggage</t>
  </si>
  <si>
    <t xml:space="preserve">late check-in (acceptance after deadline) and </t>
  </si>
  <si>
    <t>late check-in (congestion in check-in area)</t>
  </si>
  <si>
    <t xml:space="preserve"> check-in error</t>
  </si>
  <si>
    <t>oversales (booking errors)</t>
  </si>
  <si>
    <t>boarding</t>
  </si>
  <si>
    <t>commercial publicity / passenger convenience</t>
  </si>
  <si>
    <t>catering order (late / incorrect)</t>
  </si>
  <si>
    <t xml:space="preserve"> baggage processing</t>
  </si>
  <si>
    <t>cargo mail</t>
  </si>
  <si>
    <t>documentation (late / incorrect)</t>
  </si>
  <si>
    <t>late positioning</t>
  </si>
  <si>
    <t>late acceptance</t>
  </si>
  <si>
    <t xml:space="preserve"> inadequate packing</t>
  </si>
  <si>
    <t xml:space="preserve"> oversales (booking errors)</t>
  </si>
  <si>
    <t xml:space="preserve"> late preparation in warehouse</t>
  </si>
  <si>
    <t>mail only</t>
  </si>
  <si>
    <t>documentation / packing</t>
  </si>
  <si>
    <t>aircraft and ramp handling</t>
  </si>
  <si>
    <t xml:space="preserve">aircraft documentation late / inaccurate </t>
  </si>
  <si>
    <t>loading / unloading</t>
  </si>
  <si>
    <t xml:space="preserve"> loading equipment (lack / breakdown)</t>
  </si>
  <si>
    <t>servicing equipment (lack / breakdown)</t>
  </si>
  <si>
    <t>aircraft cleaning</t>
  </si>
  <si>
    <t>fuelling/defuelling</t>
  </si>
  <si>
    <t>catering</t>
  </si>
  <si>
    <t>unit load devices (lack / serviceability)</t>
  </si>
  <si>
    <t>technical equipment (lack / breakdown) 39C towbar (late / lack / breakdown) 39F pushback (late / lack / breakdown)</t>
  </si>
  <si>
    <t>technical and aircraft equipment</t>
  </si>
  <si>
    <t>aircraft defects</t>
  </si>
  <si>
    <t>scheduled maintenance (late release)</t>
  </si>
  <si>
    <t>non-scheduled maintenance</t>
  </si>
  <si>
    <t>lack of spares</t>
  </si>
  <si>
    <t>aircraft on ground spares (to be carried to ano- ther station)</t>
  </si>
  <si>
    <t>aircraft change (for technical reasons)</t>
  </si>
  <si>
    <t>standby aircraft (lack for technical reasons)</t>
  </si>
  <si>
    <t>scheduled cabin conﬁguration / version adjust- ments</t>
  </si>
  <si>
    <t>maintenance equipment / facilities / tools (lack / breakdown)</t>
  </si>
  <si>
    <t>damage aircraft</t>
  </si>
  <si>
    <t xml:space="preserve">damage during ﬂight operations </t>
  </si>
  <si>
    <t>damage during ground operations</t>
  </si>
  <si>
    <t>EDP/automated</t>
  </si>
  <si>
    <t>departure control (host down)</t>
  </si>
  <si>
    <t>Equipement failure</t>
  </si>
  <si>
    <t>cargo preparation / documentation (host down)</t>
  </si>
  <si>
    <t>ﬂight plans (host down)</t>
  </si>
  <si>
    <t>other automated systems</t>
  </si>
  <si>
    <t>flight operation and crew</t>
  </si>
  <si>
    <t>ﬂight plan (late completion / change)</t>
  </si>
  <si>
    <t>operational requirements (fuel / load alterations)</t>
  </si>
  <si>
    <t>late crew boarding or departure procedures (other than connection / standby; ﬂight deck or entire crew)</t>
  </si>
  <si>
    <t>ﬂight deck crew shortage</t>
  </si>
  <si>
    <t>ﬂight deck crew special request</t>
  </si>
  <si>
    <t>late cabin crew boarding or departure procedures (other than connection / standby)</t>
  </si>
  <si>
    <t>cabin crew shortage</t>
  </si>
  <si>
    <t>cabin crew error or special request,68D cleaning (re-order or late request)</t>
  </si>
  <si>
    <t>captain’s request for security check</t>
  </si>
  <si>
    <t>weather</t>
  </si>
  <si>
    <t>departure station</t>
  </si>
  <si>
    <t>destination station</t>
  </si>
  <si>
    <t>en route</t>
  </si>
  <si>
    <t>alternate</t>
  </si>
  <si>
    <t>de-icing of aircraft</t>
  </si>
  <si>
    <t>removal of snow, ice, water and sand from airport</t>
  </si>
  <si>
    <t>ground handling impaired by adverse weather conditions</t>
  </si>
  <si>
    <t>ATFM restrictions</t>
  </si>
  <si>
    <t xml:space="preserve">ATFM due to ATC en-route demand / capacity </t>
  </si>
  <si>
    <t>ATFM due to ATC staﬀ / equipment en-route</t>
  </si>
  <si>
    <t>ATFM due to restriction at destination airport</t>
  </si>
  <si>
    <t xml:space="preserve">ATFM due to weather at destination </t>
  </si>
  <si>
    <t>airport and government</t>
  </si>
  <si>
    <t>mandatory security</t>
  </si>
  <si>
    <t>85B baggage identiﬁcation / unloading (miss.</t>
  </si>
  <si>
    <t>pax)</t>
  </si>
  <si>
    <t>authorities</t>
  </si>
  <si>
    <t>85T intended oﬄoad (missing pax)</t>
  </si>
  <si>
    <t>airport facilities</t>
  </si>
  <si>
    <t>87A lack of parking stands</t>
  </si>
  <si>
    <t>87D no push back clearance due to infrastruc- ture</t>
  </si>
  <si>
    <t>87F gate limitation / no gate available</t>
  </si>
  <si>
    <t>87H ramp congestion</t>
  </si>
  <si>
    <t>restrictions at airport of destination</t>
  </si>
  <si>
    <t>restrictions at airport of departure with or without ATFM restrictions</t>
  </si>
  <si>
    <t>reactionary</t>
  </si>
  <si>
    <t>load connection</t>
  </si>
  <si>
    <t>through check in error</t>
  </si>
  <si>
    <t>aircraft rotation</t>
  </si>
  <si>
    <t xml:space="preserve"> cabin crew rotation</t>
  </si>
  <si>
    <t>crew rotation (ﬂight deck or entire crew)</t>
  </si>
  <si>
    <t>operations control (e.g. consolidation, aircraft change for non-technical reason)</t>
  </si>
  <si>
    <t>industrial action within own airline</t>
  </si>
  <si>
    <t>industrial action outside own airline</t>
  </si>
  <si>
    <t>provisional code (when a reason cannot be mat- ched to any other code</t>
  </si>
  <si>
    <t xml:space="preserve">DATE </t>
  </si>
  <si>
    <t>ICTS OVERTIME ARRIVAL</t>
  </si>
  <si>
    <t>ICTS OVERTIME DEP</t>
  </si>
  <si>
    <t>DEP &gt;30</t>
  </si>
  <si>
    <t>PARAGRAPH 2 - ADDITIONAL CHARGES</t>
  </si>
  <si>
    <t>Additional fee for delays will be charged as follows:</t>
  </si>
  <si>
    <t>1. For the first three monthly early arrivals/delays charges are as follows: If arrival</t>
  </si>
  <si>
    <t>time/delay time is up to STA /STD + / - 30 minutes: no charge.</t>
  </si>
  <si>
    <t>If ATA / ATD is later than STA / STD + / - 31 minutes in 15 minutes increments charge</t>
  </si>
  <si>
    <t>of the valid hourly rate of the combined early arrival/delay.</t>
  </si>
  <si>
    <t>2. For all delays after the first three early arrivals/delays per month early arrivals/delays</t>
  </si>
  <si>
    <t>charges are as follows: If delay time is up to STA /STD + / - 15 minutes: no charge.</t>
  </si>
  <si>
    <t>If ATA / ATD is later than STA / STD + / - 16 minutes in 15 minutes increments charge</t>
  </si>
  <si>
    <r>
      <rPr>
        <sz val="18"/>
        <color theme="1"/>
        <rFont val="Calibri"/>
        <family val="2"/>
        <scheme val="minor"/>
      </rPr>
      <t>INOP SEATS</t>
    </r>
    <r>
      <rPr>
        <sz val="16"/>
        <color theme="1"/>
        <rFont val="Calibri"/>
        <family val="2"/>
        <scheme val="minor"/>
      </rPr>
      <t xml:space="preserve">
F/J CLASS</t>
    </r>
    <r>
      <rPr>
        <sz val="11"/>
        <color theme="1"/>
        <rFont val="Calibri"/>
        <family val="2"/>
        <scheme val="minor"/>
      </rPr>
      <t xml:space="preserve">
FOLLOW UP</t>
    </r>
  </si>
  <si>
    <t>DATE</t>
  </si>
  <si>
    <t>FLT NBR</t>
  </si>
  <si>
    <t>REGISTRATION</t>
  </si>
  <si>
    <t>SEAT NBR</t>
  </si>
  <si>
    <t>ISSUE/REMARK</t>
  </si>
  <si>
    <t xml:space="preserve">2F </t>
  </si>
  <si>
    <t>NON VIRTUAL WINDOWS NOT WORKING</t>
  </si>
  <si>
    <t>33E</t>
  </si>
  <si>
    <t>AUDIO INOP PIN BROKEN IN PINSHEAR</t>
  </si>
  <si>
    <t>36G</t>
  </si>
  <si>
    <t>RECLINE INOP</t>
  </si>
  <si>
    <t>30C</t>
  </si>
  <si>
    <t>TV SCREEN LOOSE</t>
  </si>
  <si>
    <t>7D</t>
  </si>
  <si>
    <t>HEADSET BROKEN</t>
  </si>
  <si>
    <t>05K</t>
  </si>
  <si>
    <t>MOOD LIGHTING INOP</t>
  </si>
  <si>
    <t>1A</t>
  </si>
  <si>
    <t>NO LIGHT</t>
  </si>
  <si>
    <t>10E-28H</t>
  </si>
  <si>
    <t>SEAT AUDIO INOP</t>
  </si>
  <si>
    <t>DINNING LIGHTS INOP</t>
  </si>
  <si>
    <t xml:space="preserve">1E </t>
  </si>
  <si>
    <t>SERVICE WINDOW</t>
  </si>
  <si>
    <t>6F</t>
  </si>
  <si>
    <t>REMOTE CONTROL</t>
  </si>
  <si>
    <t>02A</t>
  </si>
  <si>
    <t xml:space="preserve">ONE VIRTUAL WINDOW </t>
  </si>
  <si>
    <t>08A</t>
  </si>
  <si>
    <t>AUTO RECLINE INOP. RECLINE WITH SCREEN OK.</t>
  </si>
  <si>
    <t xml:space="preserve"> </t>
  </si>
  <si>
    <t>A6EQM</t>
  </si>
  <si>
    <t>9B/9J</t>
  </si>
  <si>
    <t>IFE INOP</t>
  </si>
  <si>
    <t>9J</t>
  </si>
  <si>
    <t>23D</t>
  </si>
  <si>
    <t>RECLINE SEAT BUTTON DEFFECT</t>
  </si>
  <si>
    <t>1K</t>
  </si>
  <si>
    <t xml:space="preserve">INOP &gt; SEE DETAILS FROM DXB &gt; </t>
  </si>
  <si>
    <t xml:space="preserve">01A ARMREST PCU PAD CRACKED - OPERATION SATIS. SEAT DEGRADED </t>
  </si>
  <si>
    <t>9E</t>
  </si>
  <si>
    <t xml:space="preserve">The track is misaligned which requires the motor to be replaced and calibrated. </t>
  </si>
  <si>
    <t xml:space="preserve">SEAT * * * * O K * * * * </t>
  </si>
  <si>
    <t>UU TO LOCK DOOR IN CLOSED POSITION</t>
  </si>
  <si>
    <t>service window inop</t>
  </si>
  <si>
    <t>6JK</t>
  </si>
  <si>
    <t xml:space="preserve">DECLARED INOP ON ARV EK83 / COULDN'T BE FIXED DURING TRANSIT </t>
  </si>
  <si>
    <t>21H</t>
  </si>
  <si>
    <t xml:space="preserve">10D </t>
  </si>
  <si>
    <t>The seat backrest is inop and the item required to clear it is nil stock.</t>
  </si>
  <si>
    <t>2A</t>
  </si>
  <si>
    <t>01K</t>
  </si>
  <si>
    <t>SERVICE WINDOW INOP</t>
  </si>
  <si>
    <t>1A/1K</t>
  </si>
  <si>
    <t>9K6D</t>
  </si>
  <si>
    <t xml:space="preserve">1A 2A </t>
  </si>
  <si>
    <t>1A &gt; SEVICE WINDOW INOP 2A &gt; SEAT FONCTION INOP (RECLINING)</t>
  </si>
  <si>
    <t>1E</t>
  </si>
  <si>
    <t>NOT FULLY RECLINED / maintenance unable to fix the issue</t>
  </si>
  <si>
    <t>Mail sent by MCC while EK83 was appraoching GVA</t>
  </si>
  <si>
    <t xml:space="preserve"> door closed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</si>
</sst>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mm/dd/yy;@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indexed="8"/>
      <name val="Arial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8"/>
      <name val="Arial"/>
      <family val="2"/>
    </font>
    <font>
      <sz val="10"/>
      <name val="Calibri"/>
      <family val="2"/>
      <scheme val="minor"/>
    </font>
    <font>
      <u/>
      <sz val="10"/>
      <name val="Arial"/>
      <family val="2"/>
    </font>
    <font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0"/>
      <color rgb="FF00B050"/>
      <name val="Arial"/>
      <family val="2"/>
    </font>
    <font>
      <b/>
      <sz val="12"/>
      <name val="Arial"/>
      <family val="2"/>
    </font>
    <font>
      <b/>
      <sz val="12"/>
      <color rgb="FFFFFFFF"/>
      <name val="Arial"/>
      <family val="2"/>
    </font>
    <font>
      <sz val="10"/>
      <color rgb="FF000000"/>
      <name val="Times New Roman"/>
      <family val="1"/>
    </font>
    <font>
      <b/>
      <sz val="13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color rgb="FF131413"/>
      <name val="LM Roman 12"/>
    </font>
    <font>
      <sz val="9"/>
      <color rgb="FF131413"/>
      <name val="LM Roman 12"/>
      <family val="1"/>
    </font>
    <font>
      <sz val="7"/>
      <color rgb="FF131413"/>
      <name val="Times New Roman"/>
      <family val="1"/>
    </font>
    <font>
      <sz val="11"/>
      <color rgb="FF131413"/>
      <name val="LM Roman 12"/>
    </font>
    <font>
      <sz val="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1F3864"/>
      <name val="Calibri"/>
      <family val="2"/>
    </font>
    <font>
      <sz val="11"/>
      <color rgb="FF242424"/>
      <name val="Segoe UI"/>
    </font>
    <font>
      <sz val="12"/>
      <color theme="1"/>
      <name val="Calibri"/>
    </font>
    <font>
      <sz val="12"/>
      <name val="Calibri"/>
    </font>
    <font>
      <b/>
      <sz val="12"/>
      <name val="Calibri"/>
    </font>
    <font>
      <b/>
      <sz val="12"/>
      <color theme="1"/>
      <name val="Calibri"/>
    </font>
    <font>
      <sz val="12"/>
      <color rgb="FFFF0000"/>
      <name val="Calibri"/>
    </font>
    <font>
      <sz val="12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16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" fontId="7" fillId="5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 applyProtection="1">
      <alignment horizontal="center" vertical="center" wrapText="1"/>
      <protection locked="0"/>
    </xf>
    <xf numFmtId="0" fontId="7" fillId="5" borderId="1" xfId="0" applyFont="1" applyFill="1" applyBorder="1" applyAlignment="1">
      <alignment horizontal="center" vertical="center" wrapText="1"/>
    </xf>
    <xf numFmtId="20" fontId="7" fillId="5" borderId="1" xfId="0" applyNumberFormat="1" applyFont="1" applyFill="1" applyBorder="1" applyAlignment="1">
      <alignment horizontal="center" vertical="center" wrapText="1"/>
    </xf>
    <xf numFmtId="20" fontId="8" fillId="5" borderId="1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49" fontId="7" fillId="5" borderId="1" xfId="0" applyNumberFormat="1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" fontId="7" fillId="0" borderId="4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>
      <alignment horizontal="center" vertical="center" wrapText="1"/>
    </xf>
    <xf numFmtId="20" fontId="7" fillId="0" borderId="5" xfId="0" applyNumberFormat="1" applyFont="1" applyBorder="1" applyAlignment="1">
      <alignment horizontal="center" vertical="center" wrapText="1"/>
    </xf>
    <xf numFmtId="20" fontId="8" fillId="0" borderId="5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 applyProtection="1">
      <alignment horizontal="center" vertical="center" wrapText="1"/>
      <protection locked="0"/>
    </xf>
    <xf numFmtId="0" fontId="7" fillId="6" borderId="5" xfId="0" applyFont="1" applyFill="1" applyBorder="1" applyAlignment="1">
      <alignment horizontal="center" vertical="center" wrapText="1"/>
    </xf>
    <xf numFmtId="20" fontId="8" fillId="6" borderId="5" xfId="0" applyNumberFormat="1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49" fontId="7" fillId="6" borderId="5" xfId="0" applyNumberFormat="1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0" fontId="7" fillId="8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49" fontId="7" fillId="5" borderId="5" xfId="0" applyNumberFormat="1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0" fillId="6" borderId="0" xfId="0" applyFill="1" applyAlignment="1">
      <alignment horizontal="center" vertical="center" wrapText="1"/>
    </xf>
    <xf numFmtId="16" fontId="7" fillId="0" borderId="0" xfId="0" applyNumberFormat="1" applyFont="1" applyAlignment="1">
      <alignment horizontal="center" vertical="center"/>
    </xf>
    <xf numFmtId="16" fontId="7" fillId="0" borderId="0" xfId="0" applyNumberFormat="1" applyFont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0" fillId="0" borderId="0" xfId="0" applyAlignment="1">
      <alignment horizontal="left" vertical="top"/>
    </xf>
    <xf numFmtId="0" fontId="20" fillId="0" borderId="13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left" vertical="center" wrapText="1" indent="11"/>
    </xf>
    <xf numFmtId="0" fontId="0" fillId="0" borderId="13" xfId="0" applyBorder="1" applyAlignment="1">
      <alignment horizontal="left" vertical="top" wrapText="1" indent="1"/>
    </xf>
    <xf numFmtId="0" fontId="20" fillId="0" borderId="13" xfId="0" applyFont="1" applyBorder="1" applyAlignment="1">
      <alignment horizontal="left" vertical="top" wrapText="1"/>
    </xf>
    <xf numFmtId="0" fontId="22" fillId="0" borderId="0" xfId="0" applyFont="1" applyAlignment="1">
      <alignment horizontal="left" vertical="top"/>
    </xf>
    <xf numFmtId="0" fontId="8" fillId="0" borderId="14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0" fontId="7" fillId="0" borderId="16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center" wrapText="1" indent="3"/>
    </xf>
    <xf numFmtId="0" fontId="7" fillId="0" borderId="17" xfId="0" applyFont="1" applyBorder="1" applyAlignment="1">
      <alignment horizontal="left" vertical="top" wrapText="1"/>
    </xf>
    <xf numFmtId="0" fontId="7" fillId="0" borderId="16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left" vertical="top" wrapText="1" indent="3"/>
    </xf>
    <xf numFmtId="0" fontId="0" fillId="0" borderId="17" xfId="0" applyBorder="1" applyAlignment="1">
      <alignment horizontal="left" wrapText="1"/>
    </xf>
    <xf numFmtId="0" fontId="0" fillId="0" borderId="17" xfId="0" applyBorder="1" applyAlignment="1">
      <alignment horizontal="left" vertical="top" wrapText="1"/>
    </xf>
    <xf numFmtId="0" fontId="0" fillId="0" borderId="17" xfId="0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right" vertical="top" wrapText="1" indent="1"/>
    </xf>
    <xf numFmtId="0" fontId="7" fillId="0" borderId="13" xfId="0" applyFont="1" applyBorder="1" applyAlignment="1">
      <alignment horizontal="right" vertical="center" wrapText="1" indent="2"/>
    </xf>
    <xf numFmtId="0" fontId="7" fillId="0" borderId="13" xfId="0" applyFont="1" applyBorder="1" applyAlignment="1">
      <alignment horizontal="right" vertical="top" wrapText="1" indent="2"/>
    </xf>
    <xf numFmtId="0" fontId="7" fillId="0" borderId="13" xfId="0" applyFont="1" applyBorder="1" applyAlignment="1">
      <alignment horizontal="left" vertical="top" wrapText="1" indent="4"/>
    </xf>
    <xf numFmtId="0" fontId="7" fillId="0" borderId="13" xfId="0" applyFont="1" applyBorder="1" applyAlignment="1">
      <alignment horizontal="left" vertical="top" wrapText="1" indent="1"/>
    </xf>
    <xf numFmtId="0" fontId="7" fillId="0" borderId="13" xfId="0" applyFont="1" applyBorder="1" applyAlignment="1">
      <alignment horizontal="left" vertical="center" wrapText="1" indent="1"/>
    </xf>
    <xf numFmtId="0" fontId="7" fillId="0" borderId="13" xfId="0" applyFont="1" applyBorder="1" applyAlignment="1">
      <alignment horizontal="left" vertical="center" wrapText="1" indent="2"/>
    </xf>
    <xf numFmtId="0" fontId="7" fillId="0" borderId="13" xfId="0" applyFont="1" applyBorder="1" applyAlignment="1">
      <alignment horizontal="right" vertical="center" wrapText="1" indent="1"/>
    </xf>
    <xf numFmtId="0" fontId="7" fillId="0" borderId="18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left" vertical="top" wrapText="1" indent="3"/>
    </xf>
    <xf numFmtId="0" fontId="7" fillId="0" borderId="20" xfId="0" applyFont="1" applyBorder="1" applyAlignment="1">
      <alignment horizontal="left" vertical="top" wrapText="1"/>
    </xf>
    <xf numFmtId="0" fontId="23" fillId="0" borderId="13" xfId="0" applyFont="1" applyBorder="1" applyAlignment="1">
      <alignment horizontal="center" vertical="top" wrapText="1"/>
    </xf>
    <xf numFmtId="0" fontId="23" fillId="0" borderId="13" xfId="0" applyFont="1" applyBorder="1" applyAlignment="1">
      <alignment horizontal="left" vertical="top" wrapText="1" indent="3"/>
    </xf>
    <xf numFmtId="0" fontId="23" fillId="0" borderId="13" xfId="0" applyFont="1" applyBorder="1" applyAlignment="1">
      <alignment horizontal="left" vertical="top" wrapText="1"/>
    </xf>
    <xf numFmtId="1" fontId="24" fillId="0" borderId="13" xfId="0" applyNumberFormat="1" applyFont="1" applyBorder="1" applyAlignment="1">
      <alignment horizontal="center" vertical="top" shrinkToFit="1"/>
    </xf>
    <xf numFmtId="0" fontId="25" fillId="0" borderId="13" xfId="0" applyFont="1" applyBorder="1" applyAlignment="1">
      <alignment horizontal="left" vertical="top" wrapText="1"/>
    </xf>
    <xf numFmtId="0" fontId="26" fillId="0" borderId="13" xfId="0" applyFont="1" applyBorder="1" applyAlignment="1">
      <alignment horizontal="left" vertical="top" wrapText="1"/>
    </xf>
    <xf numFmtId="0" fontId="27" fillId="0" borderId="0" xfId="0" applyFont="1" applyAlignment="1">
      <alignment horizontal="left" vertical="center" indent="3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top"/>
    </xf>
    <xf numFmtId="0" fontId="28" fillId="0" borderId="0" xfId="0" applyFont="1" applyAlignment="1">
      <alignment vertical="center"/>
    </xf>
    <xf numFmtId="0" fontId="30" fillId="0" borderId="0" xfId="0" applyFont="1" applyAlignment="1">
      <alignment horizontal="left" vertical="top"/>
    </xf>
    <xf numFmtId="0" fontId="22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/>
    </xf>
    <xf numFmtId="0" fontId="7" fillId="0" borderId="18" xfId="0" applyFont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wrapText="1"/>
      <protection locked="0"/>
    </xf>
    <xf numFmtId="14" fontId="7" fillId="0" borderId="0" xfId="0" applyNumberFormat="1" applyFont="1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14" fontId="0" fillId="0" borderId="9" xfId="0" applyNumberForma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vertical="center"/>
      <protection locked="0"/>
    </xf>
    <xf numFmtId="1" fontId="0" fillId="0" borderId="9" xfId="0" applyNumberFormat="1" applyBorder="1" applyAlignment="1" applyProtection="1">
      <alignment horizontal="center" vertical="center"/>
      <protection locked="0"/>
    </xf>
    <xf numFmtId="14" fontId="0" fillId="0" borderId="12" xfId="0" applyNumberFormat="1" applyBorder="1" applyAlignment="1" applyProtection="1">
      <alignment horizontal="center"/>
      <protection locked="0"/>
    </xf>
    <xf numFmtId="9" fontId="8" fillId="0" borderId="12" xfId="1" applyFont="1" applyFill="1" applyBorder="1" applyProtection="1">
      <protection locked="0"/>
    </xf>
    <xf numFmtId="1" fontId="8" fillId="0" borderId="12" xfId="1" applyNumberFormat="1" applyFont="1" applyFill="1" applyBorder="1" applyAlignment="1" applyProtection="1">
      <alignment horizontal="center"/>
      <protection locked="0"/>
    </xf>
    <xf numFmtId="49" fontId="8" fillId="0" borderId="10" xfId="0" applyNumberFormat="1" applyFont="1" applyBorder="1" applyAlignment="1" applyProtection="1">
      <alignment horizontal="center" vertical="center"/>
      <protection locked="0"/>
    </xf>
    <xf numFmtId="9" fontId="8" fillId="0" borderId="9" xfId="0" applyNumberFormat="1" applyFont="1" applyBorder="1" applyAlignment="1" applyProtection="1">
      <alignment horizontal="center" vertical="center"/>
      <protection locked="0"/>
    </xf>
    <xf numFmtId="9" fontId="8" fillId="0" borderId="9" xfId="0" applyNumberFormat="1" applyFont="1" applyBorder="1" applyAlignment="1" applyProtection="1">
      <alignment vertical="center"/>
      <protection locked="0"/>
    </xf>
    <xf numFmtId="9" fontId="8" fillId="0" borderId="11" xfId="0" applyNumberFormat="1" applyFont="1" applyBorder="1" applyAlignment="1" applyProtection="1">
      <alignment vertical="center"/>
      <protection locked="0"/>
    </xf>
    <xf numFmtId="0" fontId="7" fillId="0" borderId="0" xfId="0" applyFont="1" applyProtection="1">
      <protection locked="0"/>
    </xf>
    <xf numFmtId="9" fontId="0" fillId="0" borderId="0" xfId="0" applyNumberFormat="1" applyProtection="1">
      <protection locked="0"/>
    </xf>
    <xf numFmtId="10" fontId="0" fillId="0" borderId="0" xfId="0" applyNumberFormat="1" applyProtection="1">
      <protection locked="0"/>
    </xf>
    <xf numFmtId="9" fontId="8" fillId="0" borderId="9" xfId="0" applyNumberFormat="1" applyFont="1" applyBorder="1" applyAlignment="1">
      <alignment horizontal="center" vertical="center"/>
    </xf>
    <xf numFmtId="14" fontId="0" fillId="0" borderId="0" xfId="0" applyNumberFormat="1" applyAlignment="1" applyProtection="1">
      <alignment horizontal="center" vertical="center"/>
      <protection locked="0"/>
    </xf>
    <xf numFmtId="9" fontId="0" fillId="0" borderId="0" xfId="0" applyNumberFormat="1" applyAlignment="1" applyProtection="1">
      <alignment horizontal="center" vertical="center"/>
      <protection locked="0"/>
    </xf>
    <xf numFmtId="0" fontId="0" fillId="7" borderId="0" xfId="0" applyFill="1" applyAlignment="1" applyProtection="1">
      <alignment vertical="center"/>
      <protection locked="0"/>
    </xf>
    <xf numFmtId="0" fontId="8" fillId="7" borderId="0" xfId="0" applyFont="1" applyFill="1" applyAlignment="1" applyProtection="1">
      <alignment vertical="center"/>
      <protection locked="0"/>
    </xf>
    <xf numFmtId="14" fontId="10" fillId="0" borderId="0" xfId="0" applyNumberFormat="1" applyFont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1" fontId="31" fillId="0" borderId="0" xfId="0" applyNumberFormat="1" applyFont="1" applyAlignment="1" applyProtection="1">
      <alignment horizontal="center" vertical="center"/>
      <protection locked="0"/>
    </xf>
    <xf numFmtId="9" fontId="31" fillId="0" borderId="0" xfId="0" applyNumberFormat="1" applyFont="1" applyAlignment="1" applyProtection="1">
      <alignment vertical="center"/>
      <protection locked="0"/>
    </xf>
    <xf numFmtId="0" fontId="31" fillId="7" borderId="0" xfId="0" applyFont="1" applyFill="1" applyAlignment="1" applyProtection="1">
      <alignment vertical="center"/>
      <protection locked="0"/>
    </xf>
    <xf numFmtId="0" fontId="31" fillId="0" borderId="0" xfId="0" applyFont="1"/>
    <xf numFmtId="0" fontId="10" fillId="0" borderId="0" xfId="0" applyFont="1"/>
    <xf numFmtId="14" fontId="31" fillId="0" borderId="9" xfId="0" applyNumberFormat="1" applyFont="1" applyBorder="1" applyAlignment="1" applyProtection="1">
      <alignment horizontal="center" vertical="center"/>
      <protection locked="0"/>
    </xf>
    <xf numFmtId="0" fontId="31" fillId="0" borderId="9" xfId="0" applyFont="1" applyBorder="1" applyAlignment="1" applyProtection="1">
      <alignment vertical="center"/>
      <protection locked="0"/>
    </xf>
    <xf numFmtId="1" fontId="31" fillId="0" borderId="9" xfId="0" applyNumberFormat="1" applyFont="1" applyBorder="1" applyAlignment="1" applyProtection="1">
      <alignment horizontal="center" vertical="center"/>
      <protection locked="0"/>
    </xf>
    <xf numFmtId="14" fontId="31" fillId="0" borderId="0" xfId="0" applyNumberFormat="1" applyFont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vertical="center"/>
      <protection locked="0"/>
    </xf>
    <xf numFmtId="0" fontId="0" fillId="11" borderId="1" xfId="0" applyFill="1" applyBorder="1" applyAlignment="1">
      <alignment horizontal="center" vertical="center"/>
    </xf>
    <xf numFmtId="164" fontId="7" fillId="11" borderId="1" xfId="0" applyNumberFormat="1" applyFont="1" applyFill="1" applyBorder="1" applyAlignment="1">
      <alignment horizontal="center" vertical="center" wrapText="1"/>
    </xf>
    <xf numFmtId="20" fontId="0" fillId="11" borderId="1" xfId="0" applyNumberFormat="1" applyFill="1" applyBorder="1" applyAlignment="1">
      <alignment horizontal="center" vertical="center"/>
    </xf>
    <xf numFmtId="164" fontId="7" fillId="10" borderId="1" xfId="0" applyNumberFormat="1" applyFont="1" applyFill="1" applyBorder="1" applyAlignment="1">
      <alignment horizontal="center" vertical="center" wrapText="1"/>
    </xf>
    <xf numFmtId="164" fontId="8" fillId="11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31" fillId="0" borderId="0" xfId="0" applyFont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 wrapText="1"/>
    </xf>
    <xf numFmtId="2" fontId="0" fillId="0" borderId="0" xfId="0" applyNumberFormat="1"/>
    <xf numFmtId="0" fontId="0" fillId="0" borderId="0" xfId="0" applyAlignment="1">
      <alignment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14" borderId="0" xfId="0" applyFill="1" applyAlignment="1">
      <alignment horizontal="left" vertical="center"/>
    </xf>
    <xf numFmtId="0" fontId="35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0" fontId="36" fillId="16" borderId="0" xfId="0" applyFont="1" applyFill="1" applyAlignment="1">
      <alignment wrapText="1"/>
    </xf>
    <xf numFmtId="0" fontId="37" fillId="0" borderId="1" xfId="0" applyFont="1" applyBorder="1"/>
    <xf numFmtId="20" fontId="37" fillId="0" borderId="1" xfId="0" applyNumberFormat="1" applyFont="1" applyBorder="1" applyProtection="1">
      <protection locked="0"/>
    </xf>
    <xf numFmtId="20" fontId="37" fillId="0" borderId="1" xfId="0" applyNumberFormat="1" applyFont="1" applyBorder="1"/>
    <xf numFmtId="0" fontId="37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 wrapText="1"/>
    </xf>
    <xf numFmtId="0" fontId="37" fillId="0" borderId="1" xfId="0" applyFont="1" applyBorder="1" applyAlignment="1" applyProtection="1">
      <alignment horizontal="center" vertical="center"/>
      <protection locked="0"/>
    </xf>
    <xf numFmtId="164" fontId="38" fillId="13" borderId="1" xfId="0" applyNumberFormat="1" applyFont="1" applyFill="1" applyBorder="1" applyAlignment="1">
      <alignment horizontal="center" vertical="center" wrapText="1"/>
    </xf>
    <xf numFmtId="20" fontId="37" fillId="0" borderId="1" xfId="0" applyNumberFormat="1" applyFont="1" applyBorder="1" applyAlignment="1" applyProtection="1">
      <alignment horizontal="center" vertical="center"/>
      <protection locked="0"/>
    </xf>
    <xf numFmtId="20" fontId="37" fillId="0" borderId="1" xfId="0" applyNumberFormat="1" applyFont="1" applyBorder="1" applyAlignment="1">
      <alignment horizontal="center" vertical="center"/>
    </xf>
    <xf numFmtId="0" fontId="40" fillId="9" borderId="1" xfId="0" applyFont="1" applyFill="1" applyBorder="1" applyAlignment="1">
      <alignment horizontal="center" vertical="center"/>
    </xf>
    <xf numFmtId="0" fontId="37" fillId="9" borderId="1" xfId="0" applyFont="1" applyFill="1" applyBorder="1" applyAlignment="1">
      <alignment horizontal="center" vertical="center"/>
    </xf>
    <xf numFmtId="20" fontId="37" fillId="9" borderId="1" xfId="0" applyNumberFormat="1" applyFont="1" applyFill="1" applyBorder="1" applyAlignment="1">
      <alignment horizontal="center" vertical="center"/>
    </xf>
    <xf numFmtId="164" fontId="38" fillId="12" borderId="1" xfId="0" applyNumberFormat="1" applyFont="1" applyFill="1" applyBorder="1" applyAlignment="1">
      <alignment horizontal="center" vertical="center" wrapText="1"/>
    </xf>
    <xf numFmtId="164" fontId="38" fillId="0" borderId="1" xfId="0" applyNumberFormat="1" applyFont="1" applyBorder="1" applyAlignment="1">
      <alignment horizontal="center" vertical="center" wrapText="1"/>
    </xf>
    <xf numFmtId="0" fontId="37" fillId="12" borderId="1" xfId="0" applyFont="1" applyFill="1" applyBorder="1" applyAlignment="1" applyProtection="1">
      <alignment horizontal="center" vertical="center"/>
      <protection locked="0"/>
    </xf>
    <xf numFmtId="20" fontId="37" fillId="12" borderId="1" xfId="0" applyNumberFormat="1" applyFont="1" applyFill="1" applyBorder="1" applyAlignment="1" applyProtection="1">
      <alignment horizontal="center" vertical="center"/>
      <protection locked="0"/>
    </xf>
    <xf numFmtId="20" fontId="37" fillId="12" borderId="1" xfId="0" applyNumberFormat="1" applyFont="1" applyFill="1" applyBorder="1" applyAlignment="1">
      <alignment horizontal="center" vertical="center"/>
    </xf>
    <xf numFmtId="0" fontId="37" fillId="15" borderId="1" xfId="0" applyFont="1" applyFill="1" applyBorder="1"/>
    <xf numFmtId="164" fontId="39" fillId="0" borderId="1" xfId="0" applyNumberFormat="1" applyFont="1" applyBorder="1" applyAlignment="1">
      <alignment horizontal="center" vertical="center" wrapText="1"/>
    </xf>
    <xf numFmtId="164" fontId="37" fillId="0" borderId="1" xfId="0" applyNumberFormat="1" applyFont="1" applyBorder="1"/>
    <xf numFmtId="0" fontId="37" fillId="0" borderId="1" xfId="0" applyFont="1" applyBorder="1" applyAlignment="1">
      <alignment horizontal="center"/>
    </xf>
    <xf numFmtId="20" fontId="41" fillId="0" borderId="1" xfId="0" applyNumberFormat="1" applyFont="1" applyBorder="1" applyAlignment="1">
      <alignment horizontal="center"/>
    </xf>
    <xf numFmtId="165" fontId="37" fillId="0" borderId="1" xfId="0" applyNumberFormat="1" applyFont="1" applyBorder="1"/>
    <xf numFmtId="165" fontId="38" fillId="0" borderId="1" xfId="0" applyNumberFormat="1" applyFont="1" applyBorder="1" applyAlignment="1">
      <alignment horizontal="center" vertical="center" wrapText="1"/>
    </xf>
    <xf numFmtId="165" fontId="38" fillId="13" borderId="1" xfId="0" applyNumberFormat="1" applyFont="1" applyFill="1" applyBorder="1" applyAlignment="1">
      <alignment horizontal="center" vertical="center" wrapText="1"/>
    </xf>
    <xf numFmtId="165" fontId="38" fillId="12" borderId="1" xfId="0" applyNumberFormat="1" applyFont="1" applyFill="1" applyBorder="1" applyAlignment="1">
      <alignment horizontal="center" vertical="center" wrapText="1"/>
    </xf>
    <xf numFmtId="165" fontId="39" fillId="0" borderId="1" xfId="0" applyNumberFormat="1" applyFont="1" applyBorder="1" applyAlignment="1">
      <alignment horizontal="center" vertical="center" wrapText="1"/>
    </xf>
    <xf numFmtId="0" fontId="19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</cellXfs>
  <cellStyles count="2">
    <cellStyle name="Prozent" xfId="1" builtinId="5"/>
    <cellStyle name="Standard" xfId="0" builtinId="0"/>
  </cellStyles>
  <dxfs count="2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Calibri"/>
        <scheme val="none"/>
      </font>
      <numFmt numFmtId="25" formatCode="hh:mm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164" formatCode="[$-F800]dddd\,\ mmmm\ dd\,\ 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165" formatCode="mm/dd/yy;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color rgb="FF9C0006"/>
      </font>
    </dxf>
    <dxf>
      <font>
        <b/>
        <i val="0"/>
        <color rgb="FF00B05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numFmt numFmtId="0" formatCode="General"/>
      <alignment horizontal="center" vertical="top" textRotation="0" wrapText="0" indent="0" justifyLastLine="0" shrinkToFit="0" readingOrder="0"/>
      <border outline="0">
        <left style="thin">
          <color rgb="FF000000"/>
        </left>
      </border>
    </dxf>
    <dxf>
      <alignment horizontal="center" textRotation="0" wrapText="1" indent="0" justifyLastLine="0" shrinkToFit="0" readingOrder="0"/>
    </dxf>
    <dxf>
      <border outline="0">
        <right style="thin">
          <color rgb="FF000000"/>
        </right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</dxf>
    <dxf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numFmt numFmtId="13" formatCode="0%"/>
      <alignment horizontal="center" vertical="center" textRotation="0" wrapText="0" indent="0" justifyLastLine="0" shrinkToFit="0" readingOrder="0"/>
      <protection locked="0" hidden="0"/>
    </dxf>
    <dxf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numFmt numFmtId="0" formatCode="General"/>
      <alignment horizontal="center" vertical="center" textRotation="0" wrapText="0" indent="0" justifyLastLine="0" shrinkToFit="0" readingOrder="0"/>
      <protection locked="0" hidden="0"/>
    </dxf>
    <dxf>
      <numFmt numFmtId="19" formatCode="dd/mm/yyyy"/>
      <alignment horizontal="center" vertical="center" textRotation="0" wrapText="0" indent="0" justifyLastLine="0" shrinkToFit="0" readingOrder="0"/>
      <protection locked="0" hidden="0"/>
    </dxf>
    <dxf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name val="Calibri"/>
      </font>
      <numFmt numFmtId="0" formatCode="General"/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</font>
      <numFmt numFmtId="25" formatCode="hh:mm"/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</font>
      <numFmt numFmtId="0" formatCode="General"/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</font>
      <numFmt numFmtId="0" formatCode="General"/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</font>
      <numFmt numFmtId="0" formatCode="General"/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name val="Calibri"/>
      </font>
      <numFmt numFmtId="0" formatCode="General"/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name val="Calibri"/>
      </font>
      <numFmt numFmtId="0" formatCode="General"/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name val="Calibri"/>
      </font>
      <numFmt numFmtId="0" formatCode="General"/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</font>
      <numFmt numFmtId="166" formatCode="h:mm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Calibri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Calibri"/>
      </font>
      <numFmt numFmtId="166" formatCode="h:mm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Calibri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Calibri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4" formatCode="[$-F800]dddd\,\ mmmm\ dd\,\ yyyy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2"/>
        <name val="Calibri"/>
      </font>
      <numFmt numFmtId="165" formatCode="mm/dd/yy;@"/>
      <alignment vertic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</font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5" formatCode="hh:mm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5" formatCode="hh:mm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5" formatCode="hh:mm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5" formatCode="hh:mm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5" formatCode="hh:mm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5" formatCode="hh:mm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5" formatCode="hh:mm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5" formatCode="hh:mm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alignment horizontal="center" vertical="center" textRotation="0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alignment horizontal="center" vertical="center" textRotation="0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7" formatCode="dd/mmm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7" formatCode="dd/mmm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</dxf>
    <dxf>
      <border outline="0">
        <left style="thin">
          <color indexed="64"/>
        </left>
      </border>
    </dxf>
    <dxf>
      <alignment horizontal="center" vertical="center" textRotation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Performance of the week</a:t>
            </a:r>
          </a:p>
          <a:p>
            <a:pPr>
              <a:defRPr/>
            </a:pPr>
            <a:endParaRPr lang="de-C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'performance week'!$B$2</c:f>
              <c:strCache>
                <c:ptCount val="1"/>
                <c:pt idx="0">
                  <c:v>RTG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'performance week'!$A$69</c:f>
              <c:strCache>
                <c:ptCount val="1"/>
                <c:pt idx="0">
                  <c:v>Performance</c:v>
                </c:pt>
              </c:strCache>
            </c:strRef>
          </c:cat>
          <c:val>
            <c:numRef>
              <c:f>'performance week'!$B$69</c:f>
              <c:numCache>
                <c:formatCode>0%</c:formatCode>
                <c:ptCount val="1"/>
                <c:pt idx="0">
                  <c:v>0.6875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84-4BFC-B72E-158AADC715F5}"/>
            </c:ext>
          </c:extLst>
        </c:ser>
        <c:ser>
          <c:idx val="1"/>
          <c:order val="1"/>
          <c:tx>
            <c:strRef>
              <c:f>'performance week'!$C$2</c:f>
              <c:strCache>
                <c:ptCount val="1"/>
                <c:pt idx="0">
                  <c:v>Target RTG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'performance week'!$A$69</c:f>
              <c:strCache>
                <c:ptCount val="1"/>
                <c:pt idx="0">
                  <c:v>Performance</c:v>
                </c:pt>
              </c:strCache>
            </c:strRef>
          </c:cat>
          <c:val>
            <c:numRef>
              <c:f>'performance week'!$C$69</c:f>
              <c:numCache>
                <c:formatCode>0%</c:formatCode>
                <c:ptCount val="1"/>
                <c:pt idx="0">
                  <c:v>0.65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84-4BFC-B72E-158AADC715F5}"/>
            </c:ext>
          </c:extLst>
        </c:ser>
        <c:ser>
          <c:idx val="2"/>
          <c:order val="2"/>
          <c:tx>
            <c:strRef>
              <c:f>'performance week'!$D$2</c:f>
              <c:strCache>
                <c:ptCount val="1"/>
                <c:pt idx="0">
                  <c:v>OT+3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'performance week'!$A$69</c:f>
              <c:strCache>
                <c:ptCount val="1"/>
                <c:pt idx="0">
                  <c:v>Performance</c:v>
                </c:pt>
              </c:strCache>
            </c:strRef>
          </c:cat>
          <c:val>
            <c:numRef>
              <c:f>'performance week'!$D$69</c:f>
              <c:numCache>
                <c:formatCode>0%</c:formatCode>
                <c:ptCount val="1"/>
                <c:pt idx="0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84-4BFC-B72E-158AADC715F5}"/>
            </c:ext>
          </c:extLst>
        </c:ser>
        <c:ser>
          <c:idx val="3"/>
          <c:order val="3"/>
          <c:tx>
            <c:strRef>
              <c:f>'performance week'!$E$2</c:f>
              <c:strCache>
                <c:ptCount val="1"/>
                <c:pt idx="0">
                  <c:v>Target OT+3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'performance week'!$A$69</c:f>
              <c:strCache>
                <c:ptCount val="1"/>
                <c:pt idx="0">
                  <c:v>Performance</c:v>
                </c:pt>
              </c:strCache>
            </c:strRef>
          </c:cat>
          <c:val>
            <c:numRef>
              <c:f>'performance week'!$E$69</c:f>
              <c:numCache>
                <c:formatCode>0%</c:formatCode>
                <c:ptCount val="1"/>
                <c:pt idx="0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884-4BFC-B72E-158AADC715F5}"/>
            </c:ext>
          </c:extLst>
        </c:ser>
        <c:ser>
          <c:idx val="4"/>
          <c:order val="4"/>
          <c:tx>
            <c:strRef>
              <c:f>'performance week'!$F$2</c:f>
              <c:strCache>
                <c:ptCount val="1"/>
                <c:pt idx="0">
                  <c:v>OT+15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'performance week'!$A$69</c:f>
              <c:strCache>
                <c:ptCount val="1"/>
                <c:pt idx="0">
                  <c:v>Performance</c:v>
                </c:pt>
              </c:strCache>
            </c:strRef>
          </c:cat>
          <c:val>
            <c:numRef>
              <c:f>'performance week'!$F$69</c:f>
              <c:numCache>
                <c:formatCode>0%</c:formatCode>
                <c:ptCount val="1"/>
                <c:pt idx="0">
                  <c:v>0.9285714285714286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884-4BFC-B72E-158AADC715F5}"/>
            </c:ext>
          </c:extLst>
        </c:ser>
        <c:ser>
          <c:idx val="5"/>
          <c:order val="5"/>
          <c:tx>
            <c:strRef>
              <c:f>'performance week'!$G$2</c:f>
              <c:strCache>
                <c:ptCount val="1"/>
                <c:pt idx="0">
                  <c:v>Target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'performance week'!$A$69</c:f>
              <c:strCache>
                <c:ptCount val="1"/>
                <c:pt idx="0">
                  <c:v>Performance</c:v>
                </c:pt>
              </c:strCache>
            </c:strRef>
          </c:cat>
          <c:val>
            <c:numRef>
              <c:f>'performance week'!$G$69</c:f>
              <c:numCache>
                <c:formatCode>0%</c:formatCode>
                <c:ptCount val="1"/>
                <c:pt idx="0">
                  <c:v>0.95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884-4BFC-B72E-158AADC715F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37544432"/>
        <c:axId val="437545216"/>
      </c:barChart>
      <c:catAx>
        <c:axId val="437544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7545216"/>
        <c:crosses val="autoZero"/>
        <c:auto val="1"/>
        <c:lblAlgn val="ctr"/>
        <c:lblOffset val="100"/>
        <c:noMultiLvlLbl val="0"/>
      </c:catAx>
      <c:valAx>
        <c:axId val="437545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7544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8</xdr:row>
      <xdr:rowOff>133350</xdr:rowOff>
    </xdr:from>
    <xdr:to>
      <xdr:col>17</xdr:col>
      <xdr:colOff>390525</xdr:colOff>
      <xdr:row>45</xdr:row>
      <xdr:rowOff>85725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694653FF-D82D-45E8-A69E-8281DF72AF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448056</xdr:colOff>
      <xdr:row>0</xdr:row>
      <xdr:rowOff>12</xdr:rowOff>
    </xdr:from>
    <xdr:ext cx="9162415" cy="6350"/>
    <xdr:sp macro="" textlink="">
      <xdr:nvSpPr>
        <xdr:cNvPr id="3" name="Shape 2">
          <a:extLst>
            <a:ext uri="{FF2B5EF4-FFF2-40B4-BE49-F238E27FC236}">
              <a16:creationId xmlns:a16="http://schemas.microsoft.com/office/drawing/2014/main" id="{D7ADB047-29BC-4E7F-9514-33E249A56CD6}"/>
            </a:ext>
          </a:extLst>
        </xdr:cNvPr>
        <xdr:cNvSpPr/>
      </xdr:nvSpPr>
      <xdr:spPr>
        <a:xfrm>
          <a:off x="448056" y="12"/>
          <a:ext cx="9162415" cy="6350"/>
        </a:xfrm>
        <a:custGeom>
          <a:avLst/>
          <a:gdLst/>
          <a:ahLst/>
          <a:cxnLst/>
          <a:rect l="0" t="0" r="0" b="0"/>
          <a:pathLst>
            <a:path w="9162415" h="6350">
              <a:moveTo>
                <a:pt x="9162034" y="0"/>
              </a:moveTo>
              <a:lnTo>
                <a:pt x="9162034" y="0"/>
              </a:lnTo>
              <a:lnTo>
                <a:pt x="0" y="0"/>
              </a:lnTo>
              <a:lnTo>
                <a:pt x="0" y="6096"/>
              </a:lnTo>
              <a:lnTo>
                <a:pt x="9162034" y="6096"/>
              </a:lnTo>
              <a:lnTo>
                <a:pt x="9162034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118" displayName="Table1118" ref="A1:AD63" totalsRowShown="0" headerRowDxfId="221" dataDxfId="219" totalsRowDxfId="217" headerRowBorderDxfId="220" tableBorderDxfId="218">
  <autoFilter ref="A1:AD63" xr:uid="{00000000-0009-0000-0100-000001000000}"/>
  <tableColumns count="30">
    <tableColumn id="1" xr3:uid="{00000000-0010-0000-0000-000001000000}" name="Date" dataDxfId="216" totalsRowDxfId="215"/>
    <tableColumn id="2" xr3:uid="{00000000-0010-0000-0000-000002000000}" name="Flight Number" dataDxfId="214" totalsRowDxfId="213"/>
    <tableColumn id="3" xr3:uid="{00000000-0010-0000-0000-000003000000}" name="Supplier" dataDxfId="212" totalsRowDxfId="211"/>
    <tableColumn id="4" xr3:uid="{00000000-0010-0000-0000-000004000000}" name="Dept Concerned" dataDxfId="210" totalsRowDxfId="209"/>
    <tableColumn id="5" xr3:uid="{00000000-0010-0000-0000-000005000000}" name="Issue" dataDxfId="208" totalsRowDxfId="207"/>
    <tableColumn id="6" xr3:uid="{00000000-0010-0000-0000-000006000000}" name="FLT" dataDxfId="206" totalsRowDxfId="205"/>
    <tableColumn id="7" xr3:uid="{00000000-0010-0000-0000-000007000000}" name="STA" dataDxfId="204" totalsRowDxfId="203"/>
    <tableColumn id="8" xr3:uid="{00000000-0010-0000-0000-000008000000}" name="ATA" dataDxfId="202" totalsRowDxfId="201"/>
    <tableColumn id="9" xr3:uid="{00000000-0010-0000-0000-000009000000}" name="STD" dataDxfId="200" totalsRowDxfId="199"/>
    <tableColumn id="10" xr3:uid="{00000000-0010-0000-0000-00000A000000}" name="ATD" dataDxfId="198" totalsRowDxfId="197"/>
    <tableColumn id="11" xr3:uid="{00000000-0010-0000-0000-00000B000000}" name="DL" dataDxfId="196" totalsRowDxfId="195"/>
    <tableColumn id="12" xr3:uid="{00000000-0010-0000-0000-00000C000000}" name="A/N" dataDxfId="194" totalsRowDxfId="193"/>
    <tableColumn id="13" xr3:uid="{00000000-0010-0000-0000-00000D000000}" name="OT+3 90%" dataDxfId="192" totalsRowDxfId="191"/>
    <tableColumn id="14" xr3:uid="{00000000-0010-0000-0000-00000E000000}" name="OT+15 95%" dataDxfId="190" totalsRowDxfId="189"/>
    <tableColumn id="15" xr3:uid="{00000000-0010-0000-0000-00000F000000}" name="RTG_x000a_(Target 65%)" dataDxfId="188" totalsRowDxfId="187"/>
    <tableColumn id="16" xr3:uid="{00000000-0010-0000-0000-000010000000}" name="DL CODE / TIME" dataDxfId="186" totalsRowDxfId="185"/>
    <tableColumn id="18" xr3:uid="{00000000-0010-0000-0000-000012000000}" name="Delay/RTG Missed Reason" dataDxfId="184" totalsRowDxfId="183"/>
    <tableColumn id="32" xr3:uid="{00000000-0010-0000-0000-000020000000}" name="ICTS OVERTIME per 15mins" dataDxfId="182" totalsRowDxfId="181"/>
    <tableColumn id="22" xr3:uid="{00000000-0010-0000-0000-000016000000}" name="De icing Hot water LT" dataDxfId="180" totalsRowDxfId="179"/>
    <tableColumn id="27" xr3:uid="{00000000-0010-0000-0000-00001B000000}" name="De-Icing Type 1" dataDxfId="178" totalsRowDxfId="177"/>
    <tableColumn id="19" xr3:uid="{00000000-0010-0000-0000-000013000000}" name="DeIcing Type 4" dataDxfId="176" totalsRowDxfId="175"/>
    <tableColumn id="28" xr3:uid="{00000000-0010-0000-0000-00001C000000}" name="DeIcing CLD" dataDxfId="174" totalsRowDxfId="173"/>
    <tableColumn id="26" xr3:uid="{00000000-0010-0000-0000-00001A000000}" name="ACU" dataDxfId="172" totalsRowDxfId="171"/>
    <tableColumn id="20" xr3:uid="{00000000-0010-0000-0000-000014000000}" name="GPU" dataDxfId="170" totalsRowDxfId="169"/>
    <tableColumn id="31" xr3:uid="{00000000-0010-0000-0000-00001F000000}" name="IO MAAS CGS" dataDxfId="168" totalsRowDxfId="167"/>
    <tableColumn id="29" xr3:uid="{00000000-0010-0000-0000-00001D000000}" name="UMNR" dataDxfId="166" totalsRowDxfId="165"/>
    <tableColumn id="21" xr3:uid="{00000000-0010-0000-0000-000015000000}" name="Crew transport" dataDxfId="164" totalsRowDxfId="163"/>
    <tableColumn id="23" xr3:uid="{00000000-0010-0000-0000-000017000000}" name="CREW IN" dataDxfId="162" totalsRowDxfId="161"/>
    <tableColumn id="24" xr3:uid="{00000000-0010-0000-0000-000018000000}" name="CREW OUT" dataDxfId="160" totalsRowDxfId="159"/>
    <tableColumn id="25" xr3:uid="{00000000-0010-0000-0000-000019000000}" name="Column1" dataDxfId="158" totalsRowDxfId="15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elle4" displayName="Tabelle4" ref="A6:R70" totalsRowCount="1" headerRowDxfId="156" dataDxfId="155" totalsRowDxfId="154">
  <autoFilter ref="A6:R69" xr:uid="{00000000-0009-0000-0100-000004000000}"/>
  <tableColumns count="18">
    <tableColumn id="1" xr3:uid="{00000000-0010-0000-0100-000001000000}" name="Date" dataDxfId="153" totalsRowDxfId="17"/>
    <tableColumn id="2" xr3:uid="{00000000-0010-0000-0100-000002000000}" name="Spalte1" dataDxfId="152" totalsRowDxfId="16"/>
    <tableColumn id="42" xr3:uid="{00000000-0010-0000-0100-00002A000000}" name="Column1" dataDxfId="151" totalsRowDxfId="15">
      <calculatedColumnFormula>IF(ISERROR(VLOOKUP(#REF!,'seat inop'!C88:C187,1,)),"N","Y")</calculatedColumnFormula>
    </tableColumn>
    <tableColumn id="3" xr3:uid="{00000000-0010-0000-0100-000003000000}" name="STA" dataDxfId="150" totalsRowDxfId="14"/>
    <tableColumn id="4" xr3:uid="{00000000-0010-0000-0100-000004000000}" name="ATA" dataDxfId="149" totalsRowDxfId="13"/>
    <tableColumn id="23" xr3:uid="{00000000-0010-0000-0100-000017000000}" name="Spalte2" dataDxfId="148" totalsRowDxfId="12">
      <calculatedColumnFormula>SUM(Tabelle4[[#This Row],[ATA]]-Tabelle4[[#This Row],[STA]])</calculatedColumnFormula>
    </tableColumn>
    <tableColumn id="5" xr3:uid="{00000000-0010-0000-0100-000005000000}" name="STD" dataDxfId="147" totalsRowDxfId="11"/>
    <tableColumn id="6" xr3:uid="{00000000-0010-0000-0100-000006000000}" name="ATD" dataDxfId="146" totalsRowDxfId="10"/>
    <tableColumn id="7" xr3:uid="{00000000-0010-0000-0100-000007000000}" name="DL" totalsRowFunction="custom" dataDxfId="145" totalsRowDxfId="9">
      <calculatedColumnFormula>Tabelle4[[#This Row],[ATD]]-Tabelle4[[#This Row],[STD]]</calculatedColumnFormula>
      <totalsRowFormula>SUMIFS(I7:I68,N7:N68,"n")</totalsRowFormula>
    </tableColumn>
    <tableColumn id="8" xr3:uid="{00000000-0010-0000-0100-000008000000}" name="A/N1" dataDxfId="144" totalsRowDxfId="8">
      <calculatedColumnFormula>IF(ISERROR(VLOOKUP(#REF!,'DEL EKAS'!A:A,1,)),"N","Y")</calculatedColumnFormula>
    </tableColumn>
    <tableColumn id="31" xr3:uid="{00000000-0010-0000-0100-00001F000000}" name="A/N2" dataDxfId="143" totalsRowDxfId="7">
      <calculatedColumnFormula>IF(ISERROR(VLOOKUP(#REF!,'DEL EKAS'!A:A,1,)),"N","Y")</calculatedColumnFormula>
    </tableColumn>
    <tableColumn id="34" xr3:uid="{00000000-0010-0000-0100-000022000000}" name="A/N3" dataDxfId="142" totalsRowDxfId="6">
      <calculatedColumnFormula>IF(ISERROR(VLOOKUP(#REF!,'DEL EKAS'!A:A,1,)),"N","Y")</calculatedColumnFormula>
    </tableColumn>
    <tableColumn id="32" xr3:uid="{00000000-0010-0000-0100-000020000000}" name="A/N" totalsRowFunction="custom" dataDxfId="141" totalsRowDxfId="5">
      <calculatedColumnFormula>IF(OR(Tabelle4[[#This Row],[A/N1]]=$D$5,Tabelle4[[#This Row],[A/N2]]=$D$5,Tabelle4[[#This Row],[A/N3]]=$D$5 ),"Y","N")</calculatedColumnFormula>
      <totalsRowFormula>COUNTIF(Tabelle4[A/N],"Y")</totalsRowFormula>
    </tableColumn>
    <tableColumn id="9" xr3:uid="{00000000-0010-0000-0100-000009000000}" name="OT+3 90%" totalsRowFunction="custom" dataDxfId="140" totalsRowDxfId="4">
      <calculatedColumnFormula>IF(ROUND(Tabelle4[[#This Row],[DL]],7)&lt;=ROUND($D$2,7),"Y","N")</calculatedColumnFormula>
      <totalsRowFormula>COUNTIF(Tabelle4[OT+3 90%],"N")</totalsRowFormula>
    </tableColumn>
    <tableColumn id="10" xr3:uid="{00000000-0010-0000-0100-00000A000000}" name="OT+15 95%" totalsRowFunction="custom" dataDxfId="139" totalsRowDxfId="3">
      <calculatedColumnFormula>IF(Tabelle4[[#This Row],[DL]]&gt;$D$3,"N","Y")</calculatedColumnFormula>
      <totalsRowFormula>COUNTIF(Tabelle4[OT+15 95%],"N")</totalsRowFormula>
    </tableColumn>
    <tableColumn id="38" xr3:uid="{00000000-0010-0000-0100-000026000000}" name=" door closed" dataDxfId="138" totalsRowDxfId="2"/>
    <tableColumn id="40" xr3:uid="{00000000-0010-0000-0100-000028000000}" name="dif" dataDxfId="137" totalsRowDxfId="1">
      <calculatedColumnFormula>SUM(Tabelle4[[#This Row],[STD]]-Tabelle4[[#This Row],[ door closed]])</calculatedColumnFormula>
    </tableColumn>
    <tableColumn id="11" xr3:uid="{00000000-0010-0000-0100-00000B000000}" name="RTG_x000a_(Target 65%)" totalsRowFunction="custom" dataDxfId="136" totalsRowDxfId="0">
      <calculatedColumnFormula>IF(Tabelle4[[#This Row],[dif]]&gt;=D$2,"Y","N")</calculatedColumnFormula>
      <totalsRowFormula>COUNTIF(Tabelle4[RTG
(Target 65%)],"N")</totalsRowFormula>
    </tableColumn>
  </tableColumns>
  <tableStyleInfo name="TableStyleMedium1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2000000}" name="Tabelle3" displayName="Tabelle3" ref="A2:H69" totalsRowShown="0" headerRowDxfId="135" dataDxfId="134">
  <autoFilter ref="A2:H69" xr:uid="{00000000-0009-0000-0100-000007000000}"/>
  <tableColumns count="8">
    <tableColumn id="8" xr3:uid="{00000000-0010-0000-0200-000008000000}" name="Datum" dataDxfId="133"/>
    <tableColumn id="2" xr3:uid="{00000000-0010-0000-0200-000002000000}" name="RTG" dataDxfId="132"/>
    <tableColumn id="3" xr3:uid="{00000000-0010-0000-0200-000003000000}" name="Target RTG" dataDxfId="131"/>
    <tableColumn id="4" xr3:uid="{00000000-0010-0000-0200-000004000000}" name="OT+3" dataDxfId="130"/>
    <tableColumn id="5" xr3:uid="{00000000-0010-0000-0200-000005000000}" name="Target OT+3" dataDxfId="129"/>
    <tableColumn id="6" xr3:uid="{00000000-0010-0000-0200-000006000000}" name="OT+15" dataDxfId="128"/>
    <tableColumn id="7" xr3:uid="{00000000-0010-0000-0200-000007000000}" name="Target" dataDxfId="127"/>
    <tableColumn id="1" xr3:uid="{00000000-0010-0000-0200-000001000000}" name="90" dataDxfId="126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3000000}" name="Tabelle1" displayName="Tabelle1" ref="A3:E198" totalsRowShown="0" headerRowDxfId="125" dataDxfId="123" headerRowBorderDxfId="124" tableBorderDxfId="122" totalsRowBorderDxfId="121">
  <autoFilter ref="A3:E198" xr:uid="{00000000-0009-0000-0100-000009000000}"/>
  <tableColumns count="5">
    <tableColumn id="1" xr3:uid="{00000000-0010-0000-0300-000001000000}" name="1. AIRPORT AND GOVERNMENTAL AUTHORITIES" dataDxfId="120"/>
    <tableColumn id="2" xr3:uid="{00000000-0010-0000-0300-000002000000}" name="Spalte1" dataDxfId="119"/>
    <tableColumn id="3" xr3:uid="{00000000-0010-0000-0300-000003000000}" name="Spalte2" dataDxfId="118"/>
    <tableColumn id="4" xr3:uid="{00000000-0010-0000-0300-000004000000}" name="Spalte3" dataDxfId="117"/>
    <tableColumn id="5" xr3:uid="{00000000-0010-0000-0300-000005000000}" name="Spalte4" dataDxfId="116"/>
  </tableColumns>
  <tableStyleInfo name="TableStyleMedium1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4000000}" name="Tabelle412" displayName="Tabelle412" ref="A2:C60" totalsRowShown="0">
  <autoFilter ref="A2:C60" xr:uid="{00000000-0009-0000-0100-00000B000000}"/>
  <tableColumns count="3">
    <tableColumn id="1" xr3:uid="{00000000-0010-0000-0400-000001000000}" name="Spalte1" dataDxfId="115"/>
    <tableColumn id="2" xr3:uid="{00000000-0010-0000-0400-000002000000}" name="Spalte2" dataDxfId="114"/>
    <tableColumn id="3" xr3:uid="{00000000-0010-0000-0400-000003000000}" name="ekas" dataDxfId="113">
      <calculatedColumnFormula>IF(B3="EKAS","Y","N")</calculatedColumnFormula>
    </tableColumn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EKNetworkULDControl@emirates.com" TargetMode="External"/><Relationship Id="rId4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84"/>
  <sheetViews>
    <sheetView topLeftCell="B10" workbookViewId="0">
      <selection activeCell="P6" sqref="P6"/>
    </sheetView>
  </sheetViews>
  <sheetFormatPr baseColWidth="10" defaultColWidth="9.109375" defaultRowHeight="13.2"/>
  <cols>
    <col min="1" max="1" width="8.33203125" style="63" customWidth="1"/>
    <col min="2" max="2" width="0.33203125" style="18" customWidth="1"/>
    <col min="3" max="3" width="0.44140625" style="18" hidden="1" customWidth="1"/>
    <col min="4" max="4" width="18.109375" style="18" hidden="1" customWidth="1"/>
    <col min="5" max="5" width="0.109375" style="30" hidden="1" customWidth="1"/>
    <col min="6" max="6" width="7.109375" style="30" bestFit="1" customWidth="1"/>
    <col min="7" max="7" width="7.5546875" style="30" bestFit="1" customWidth="1"/>
    <col min="8" max="8" width="8.6640625" style="48" customWidth="1"/>
    <col min="9" max="9" width="7.44140625" style="30" bestFit="1" customWidth="1"/>
    <col min="10" max="10" width="9.88671875" style="48" customWidth="1"/>
    <col min="11" max="11" width="6.109375" style="30" bestFit="1" customWidth="1"/>
    <col min="12" max="12" width="6.88671875" style="30" bestFit="1" customWidth="1"/>
    <col min="13" max="13" width="11.44140625" style="30" customWidth="1"/>
    <col min="14" max="14" width="13.5546875" style="30" customWidth="1"/>
    <col min="15" max="15" width="14.6640625" style="30" customWidth="1"/>
    <col min="16" max="16" width="28" style="30" customWidth="1"/>
    <col min="17" max="17" width="47" style="18" customWidth="1"/>
    <col min="18" max="18" width="16.5546875" style="18" customWidth="1"/>
    <col min="19" max="19" width="22" style="18" customWidth="1"/>
    <col min="20" max="20" width="13.88671875" style="18" bestFit="1" customWidth="1"/>
    <col min="21" max="21" width="15.109375" style="18" customWidth="1"/>
    <col min="22" max="22" width="13.109375" style="18" customWidth="1"/>
    <col min="23" max="23" width="11" style="18" customWidth="1"/>
    <col min="24" max="24" width="10.5546875" style="18" customWidth="1"/>
    <col min="25" max="26" width="11.5546875" style="18" customWidth="1"/>
    <col min="27" max="27" width="16.5546875" style="18" bestFit="1" customWidth="1"/>
    <col min="28" max="28" width="11.33203125" style="18" bestFit="1" customWidth="1"/>
    <col min="29" max="29" width="13.33203125" style="18" bestFit="1" customWidth="1"/>
    <col min="30" max="30" width="48.6640625" style="18" customWidth="1"/>
    <col min="31" max="256" width="9.109375" style="18"/>
    <col min="257" max="257" width="8.33203125" style="18" customWidth="1"/>
    <col min="258" max="258" width="0.33203125" style="18" customWidth="1"/>
    <col min="259" max="261" width="0" style="18" hidden="1" customWidth="1"/>
    <col min="262" max="262" width="7.109375" style="18" bestFit="1" customWidth="1"/>
    <col min="263" max="263" width="7.5546875" style="18" bestFit="1" customWidth="1"/>
    <col min="264" max="264" width="8.6640625" style="18" customWidth="1"/>
    <col min="265" max="265" width="7.44140625" style="18" bestFit="1" customWidth="1"/>
    <col min="266" max="266" width="9.88671875" style="18" customWidth="1"/>
    <col min="267" max="267" width="6.109375" style="18" bestFit="1" customWidth="1"/>
    <col min="268" max="268" width="6.88671875" style="18" bestFit="1" customWidth="1"/>
    <col min="269" max="269" width="11.44140625" style="18" customWidth="1"/>
    <col min="270" max="270" width="13.5546875" style="18" customWidth="1"/>
    <col min="271" max="271" width="14.6640625" style="18" customWidth="1"/>
    <col min="272" max="272" width="28" style="18" customWidth="1"/>
    <col min="273" max="273" width="47" style="18" customWidth="1"/>
    <col min="274" max="274" width="16.5546875" style="18" customWidth="1"/>
    <col min="275" max="275" width="22" style="18" customWidth="1"/>
    <col min="276" max="276" width="13.88671875" style="18" bestFit="1" customWidth="1"/>
    <col min="277" max="277" width="15.109375" style="18" customWidth="1"/>
    <col min="278" max="278" width="13.109375" style="18" customWidth="1"/>
    <col min="279" max="279" width="11" style="18" customWidth="1"/>
    <col min="280" max="280" width="10.5546875" style="18" customWidth="1"/>
    <col min="281" max="282" width="11.5546875" style="18" customWidth="1"/>
    <col min="283" max="283" width="16.5546875" style="18" bestFit="1" customWidth="1"/>
    <col min="284" max="284" width="11.33203125" style="18" bestFit="1" customWidth="1"/>
    <col min="285" max="285" width="13.33203125" style="18" bestFit="1" customWidth="1"/>
    <col min="286" max="286" width="48.6640625" style="18" customWidth="1"/>
    <col min="287" max="512" width="9.109375" style="18"/>
    <col min="513" max="513" width="8.33203125" style="18" customWidth="1"/>
    <col min="514" max="514" width="0.33203125" style="18" customWidth="1"/>
    <col min="515" max="517" width="0" style="18" hidden="1" customWidth="1"/>
    <col min="518" max="518" width="7.109375" style="18" bestFit="1" customWidth="1"/>
    <col min="519" max="519" width="7.5546875" style="18" bestFit="1" customWidth="1"/>
    <col min="520" max="520" width="8.6640625" style="18" customWidth="1"/>
    <col min="521" max="521" width="7.44140625" style="18" bestFit="1" customWidth="1"/>
    <col min="522" max="522" width="9.88671875" style="18" customWidth="1"/>
    <col min="523" max="523" width="6.109375" style="18" bestFit="1" customWidth="1"/>
    <col min="524" max="524" width="6.88671875" style="18" bestFit="1" customWidth="1"/>
    <col min="525" max="525" width="11.44140625" style="18" customWidth="1"/>
    <col min="526" max="526" width="13.5546875" style="18" customWidth="1"/>
    <col min="527" max="527" width="14.6640625" style="18" customWidth="1"/>
    <col min="528" max="528" width="28" style="18" customWidth="1"/>
    <col min="529" max="529" width="47" style="18" customWidth="1"/>
    <col min="530" max="530" width="16.5546875" style="18" customWidth="1"/>
    <col min="531" max="531" width="22" style="18" customWidth="1"/>
    <col min="532" max="532" width="13.88671875" style="18" bestFit="1" customWidth="1"/>
    <col min="533" max="533" width="15.109375" style="18" customWidth="1"/>
    <col min="534" max="534" width="13.109375" style="18" customWidth="1"/>
    <col min="535" max="535" width="11" style="18" customWidth="1"/>
    <col min="536" max="536" width="10.5546875" style="18" customWidth="1"/>
    <col min="537" max="538" width="11.5546875" style="18" customWidth="1"/>
    <col min="539" max="539" width="16.5546875" style="18" bestFit="1" customWidth="1"/>
    <col min="540" max="540" width="11.33203125" style="18" bestFit="1" customWidth="1"/>
    <col min="541" max="541" width="13.33203125" style="18" bestFit="1" customWidth="1"/>
    <col min="542" max="542" width="48.6640625" style="18" customWidth="1"/>
    <col min="543" max="768" width="9.109375" style="18"/>
    <col min="769" max="769" width="8.33203125" style="18" customWidth="1"/>
    <col min="770" max="770" width="0.33203125" style="18" customWidth="1"/>
    <col min="771" max="773" width="0" style="18" hidden="1" customWidth="1"/>
    <col min="774" max="774" width="7.109375" style="18" bestFit="1" customWidth="1"/>
    <col min="775" max="775" width="7.5546875" style="18" bestFit="1" customWidth="1"/>
    <col min="776" max="776" width="8.6640625" style="18" customWidth="1"/>
    <col min="777" max="777" width="7.44140625" style="18" bestFit="1" customWidth="1"/>
    <col min="778" max="778" width="9.88671875" style="18" customWidth="1"/>
    <col min="779" max="779" width="6.109375" style="18" bestFit="1" customWidth="1"/>
    <col min="780" max="780" width="6.88671875" style="18" bestFit="1" customWidth="1"/>
    <col min="781" max="781" width="11.44140625" style="18" customWidth="1"/>
    <col min="782" max="782" width="13.5546875" style="18" customWidth="1"/>
    <col min="783" max="783" width="14.6640625" style="18" customWidth="1"/>
    <col min="784" max="784" width="28" style="18" customWidth="1"/>
    <col min="785" max="785" width="47" style="18" customWidth="1"/>
    <col min="786" max="786" width="16.5546875" style="18" customWidth="1"/>
    <col min="787" max="787" width="22" style="18" customWidth="1"/>
    <col min="788" max="788" width="13.88671875" style="18" bestFit="1" customWidth="1"/>
    <col min="789" max="789" width="15.109375" style="18" customWidth="1"/>
    <col min="790" max="790" width="13.109375" style="18" customWidth="1"/>
    <col min="791" max="791" width="11" style="18" customWidth="1"/>
    <col min="792" max="792" width="10.5546875" style="18" customWidth="1"/>
    <col min="793" max="794" width="11.5546875" style="18" customWidth="1"/>
    <col min="795" max="795" width="16.5546875" style="18" bestFit="1" customWidth="1"/>
    <col min="796" max="796" width="11.33203125" style="18" bestFit="1" customWidth="1"/>
    <col min="797" max="797" width="13.33203125" style="18" bestFit="1" customWidth="1"/>
    <col min="798" max="798" width="48.6640625" style="18" customWidth="1"/>
    <col min="799" max="1024" width="9.109375" style="18"/>
    <col min="1025" max="1025" width="8.33203125" style="18" customWidth="1"/>
    <col min="1026" max="1026" width="0.33203125" style="18" customWidth="1"/>
    <col min="1027" max="1029" width="0" style="18" hidden="1" customWidth="1"/>
    <col min="1030" max="1030" width="7.109375" style="18" bestFit="1" customWidth="1"/>
    <col min="1031" max="1031" width="7.5546875" style="18" bestFit="1" customWidth="1"/>
    <col min="1032" max="1032" width="8.6640625" style="18" customWidth="1"/>
    <col min="1033" max="1033" width="7.44140625" style="18" bestFit="1" customWidth="1"/>
    <col min="1034" max="1034" width="9.88671875" style="18" customWidth="1"/>
    <col min="1035" max="1035" width="6.109375" style="18" bestFit="1" customWidth="1"/>
    <col min="1036" max="1036" width="6.88671875" style="18" bestFit="1" customWidth="1"/>
    <col min="1037" max="1037" width="11.44140625" style="18" customWidth="1"/>
    <col min="1038" max="1038" width="13.5546875" style="18" customWidth="1"/>
    <col min="1039" max="1039" width="14.6640625" style="18" customWidth="1"/>
    <col min="1040" max="1040" width="28" style="18" customWidth="1"/>
    <col min="1041" max="1041" width="47" style="18" customWidth="1"/>
    <col min="1042" max="1042" width="16.5546875" style="18" customWidth="1"/>
    <col min="1043" max="1043" width="22" style="18" customWidth="1"/>
    <col min="1044" max="1044" width="13.88671875" style="18" bestFit="1" customWidth="1"/>
    <col min="1045" max="1045" width="15.109375" style="18" customWidth="1"/>
    <col min="1046" max="1046" width="13.109375" style="18" customWidth="1"/>
    <col min="1047" max="1047" width="11" style="18" customWidth="1"/>
    <col min="1048" max="1048" width="10.5546875" style="18" customWidth="1"/>
    <col min="1049" max="1050" width="11.5546875" style="18" customWidth="1"/>
    <col min="1051" max="1051" width="16.5546875" style="18" bestFit="1" customWidth="1"/>
    <col min="1052" max="1052" width="11.33203125" style="18" bestFit="1" customWidth="1"/>
    <col min="1053" max="1053" width="13.33203125" style="18" bestFit="1" customWidth="1"/>
    <col min="1054" max="1054" width="48.6640625" style="18" customWidth="1"/>
    <col min="1055" max="1280" width="9.109375" style="18"/>
    <col min="1281" max="1281" width="8.33203125" style="18" customWidth="1"/>
    <col min="1282" max="1282" width="0.33203125" style="18" customWidth="1"/>
    <col min="1283" max="1285" width="0" style="18" hidden="1" customWidth="1"/>
    <col min="1286" max="1286" width="7.109375" style="18" bestFit="1" customWidth="1"/>
    <col min="1287" max="1287" width="7.5546875" style="18" bestFit="1" customWidth="1"/>
    <col min="1288" max="1288" width="8.6640625" style="18" customWidth="1"/>
    <col min="1289" max="1289" width="7.44140625" style="18" bestFit="1" customWidth="1"/>
    <col min="1290" max="1290" width="9.88671875" style="18" customWidth="1"/>
    <col min="1291" max="1291" width="6.109375" style="18" bestFit="1" customWidth="1"/>
    <col min="1292" max="1292" width="6.88671875" style="18" bestFit="1" customWidth="1"/>
    <col min="1293" max="1293" width="11.44140625" style="18" customWidth="1"/>
    <col min="1294" max="1294" width="13.5546875" style="18" customWidth="1"/>
    <col min="1295" max="1295" width="14.6640625" style="18" customWidth="1"/>
    <col min="1296" max="1296" width="28" style="18" customWidth="1"/>
    <col min="1297" max="1297" width="47" style="18" customWidth="1"/>
    <col min="1298" max="1298" width="16.5546875" style="18" customWidth="1"/>
    <col min="1299" max="1299" width="22" style="18" customWidth="1"/>
    <col min="1300" max="1300" width="13.88671875" style="18" bestFit="1" customWidth="1"/>
    <col min="1301" max="1301" width="15.109375" style="18" customWidth="1"/>
    <col min="1302" max="1302" width="13.109375" style="18" customWidth="1"/>
    <col min="1303" max="1303" width="11" style="18" customWidth="1"/>
    <col min="1304" max="1304" width="10.5546875" style="18" customWidth="1"/>
    <col min="1305" max="1306" width="11.5546875" style="18" customWidth="1"/>
    <col min="1307" max="1307" width="16.5546875" style="18" bestFit="1" customWidth="1"/>
    <col min="1308" max="1308" width="11.33203125" style="18" bestFit="1" customWidth="1"/>
    <col min="1309" max="1309" width="13.33203125" style="18" bestFit="1" customWidth="1"/>
    <col min="1310" max="1310" width="48.6640625" style="18" customWidth="1"/>
    <col min="1311" max="1536" width="9.109375" style="18"/>
    <col min="1537" max="1537" width="8.33203125" style="18" customWidth="1"/>
    <col min="1538" max="1538" width="0.33203125" style="18" customWidth="1"/>
    <col min="1539" max="1541" width="0" style="18" hidden="1" customWidth="1"/>
    <col min="1542" max="1542" width="7.109375" style="18" bestFit="1" customWidth="1"/>
    <col min="1543" max="1543" width="7.5546875" style="18" bestFit="1" customWidth="1"/>
    <col min="1544" max="1544" width="8.6640625" style="18" customWidth="1"/>
    <col min="1545" max="1545" width="7.44140625" style="18" bestFit="1" customWidth="1"/>
    <col min="1546" max="1546" width="9.88671875" style="18" customWidth="1"/>
    <col min="1547" max="1547" width="6.109375" style="18" bestFit="1" customWidth="1"/>
    <col min="1548" max="1548" width="6.88671875" style="18" bestFit="1" customWidth="1"/>
    <col min="1549" max="1549" width="11.44140625" style="18" customWidth="1"/>
    <col min="1550" max="1550" width="13.5546875" style="18" customWidth="1"/>
    <col min="1551" max="1551" width="14.6640625" style="18" customWidth="1"/>
    <col min="1552" max="1552" width="28" style="18" customWidth="1"/>
    <col min="1553" max="1553" width="47" style="18" customWidth="1"/>
    <col min="1554" max="1554" width="16.5546875" style="18" customWidth="1"/>
    <col min="1555" max="1555" width="22" style="18" customWidth="1"/>
    <col min="1556" max="1556" width="13.88671875" style="18" bestFit="1" customWidth="1"/>
    <col min="1557" max="1557" width="15.109375" style="18" customWidth="1"/>
    <col min="1558" max="1558" width="13.109375" style="18" customWidth="1"/>
    <col min="1559" max="1559" width="11" style="18" customWidth="1"/>
    <col min="1560" max="1560" width="10.5546875" style="18" customWidth="1"/>
    <col min="1561" max="1562" width="11.5546875" style="18" customWidth="1"/>
    <col min="1563" max="1563" width="16.5546875" style="18" bestFit="1" customWidth="1"/>
    <col min="1564" max="1564" width="11.33203125" style="18" bestFit="1" customWidth="1"/>
    <col min="1565" max="1565" width="13.33203125" style="18" bestFit="1" customWidth="1"/>
    <col min="1566" max="1566" width="48.6640625" style="18" customWidth="1"/>
    <col min="1567" max="1792" width="9.109375" style="18"/>
    <col min="1793" max="1793" width="8.33203125" style="18" customWidth="1"/>
    <col min="1794" max="1794" width="0.33203125" style="18" customWidth="1"/>
    <col min="1795" max="1797" width="0" style="18" hidden="1" customWidth="1"/>
    <col min="1798" max="1798" width="7.109375" style="18" bestFit="1" customWidth="1"/>
    <col min="1799" max="1799" width="7.5546875" style="18" bestFit="1" customWidth="1"/>
    <col min="1800" max="1800" width="8.6640625" style="18" customWidth="1"/>
    <col min="1801" max="1801" width="7.44140625" style="18" bestFit="1" customWidth="1"/>
    <col min="1802" max="1802" width="9.88671875" style="18" customWidth="1"/>
    <col min="1803" max="1803" width="6.109375" style="18" bestFit="1" customWidth="1"/>
    <col min="1804" max="1804" width="6.88671875" style="18" bestFit="1" customWidth="1"/>
    <col min="1805" max="1805" width="11.44140625" style="18" customWidth="1"/>
    <col min="1806" max="1806" width="13.5546875" style="18" customWidth="1"/>
    <col min="1807" max="1807" width="14.6640625" style="18" customWidth="1"/>
    <col min="1808" max="1808" width="28" style="18" customWidth="1"/>
    <col min="1809" max="1809" width="47" style="18" customWidth="1"/>
    <col min="1810" max="1810" width="16.5546875" style="18" customWidth="1"/>
    <col min="1811" max="1811" width="22" style="18" customWidth="1"/>
    <col min="1812" max="1812" width="13.88671875" style="18" bestFit="1" customWidth="1"/>
    <col min="1813" max="1813" width="15.109375" style="18" customWidth="1"/>
    <col min="1814" max="1814" width="13.109375" style="18" customWidth="1"/>
    <col min="1815" max="1815" width="11" style="18" customWidth="1"/>
    <col min="1816" max="1816" width="10.5546875" style="18" customWidth="1"/>
    <col min="1817" max="1818" width="11.5546875" style="18" customWidth="1"/>
    <col min="1819" max="1819" width="16.5546875" style="18" bestFit="1" customWidth="1"/>
    <col min="1820" max="1820" width="11.33203125" style="18" bestFit="1" customWidth="1"/>
    <col min="1821" max="1821" width="13.33203125" style="18" bestFit="1" customWidth="1"/>
    <col min="1822" max="1822" width="48.6640625" style="18" customWidth="1"/>
    <col min="1823" max="2048" width="9.109375" style="18"/>
    <col min="2049" max="2049" width="8.33203125" style="18" customWidth="1"/>
    <col min="2050" max="2050" width="0.33203125" style="18" customWidth="1"/>
    <col min="2051" max="2053" width="0" style="18" hidden="1" customWidth="1"/>
    <col min="2054" max="2054" width="7.109375" style="18" bestFit="1" customWidth="1"/>
    <col min="2055" max="2055" width="7.5546875" style="18" bestFit="1" customWidth="1"/>
    <col min="2056" max="2056" width="8.6640625" style="18" customWidth="1"/>
    <col min="2057" max="2057" width="7.44140625" style="18" bestFit="1" customWidth="1"/>
    <col min="2058" max="2058" width="9.88671875" style="18" customWidth="1"/>
    <col min="2059" max="2059" width="6.109375" style="18" bestFit="1" customWidth="1"/>
    <col min="2060" max="2060" width="6.88671875" style="18" bestFit="1" customWidth="1"/>
    <col min="2061" max="2061" width="11.44140625" style="18" customWidth="1"/>
    <col min="2062" max="2062" width="13.5546875" style="18" customWidth="1"/>
    <col min="2063" max="2063" width="14.6640625" style="18" customWidth="1"/>
    <col min="2064" max="2064" width="28" style="18" customWidth="1"/>
    <col min="2065" max="2065" width="47" style="18" customWidth="1"/>
    <col min="2066" max="2066" width="16.5546875" style="18" customWidth="1"/>
    <col min="2067" max="2067" width="22" style="18" customWidth="1"/>
    <col min="2068" max="2068" width="13.88671875" style="18" bestFit="1" customWidth="1"/>
    <col min="2069" max="2069" width="15.109375" style="18" customWidth="1"/>
    <col min="2070" max="2070" width="13.109375" style="18" customWidth="1"/>
    <col min="2071" max="2071" width="11" style="18" customWidth="1"/>
    <col min="2072" max="2072" width="10.5546875" style="18" customWidth="1"/>
    <col min="2073" max="2074" width="11.5546875" style="18" customWidth="1"/>
    <col min="2075" max="2075" width="16.5546875" style="18" bestFit="1" customWidth="1"/>
    <col min="2076" max="2076" width="11.33203125" style="18" bestFit="1" customWidth="1"/>
    <col min="2077" max="2077" width="13.33203125" style="18" bestFit="1" customWidth="1"/>
    <col min="2078" max="2078" width="48.6640625" style="18" customWidth="1"/>
    <col min="2079" max="2304" width="9.109375" style="18"/>
    <col min="2305" max="2305" width="8.33203125" style="18" customWidth="1"/>
    <col min="2306" max="2306" width="0.33203125" style="18" customWidth="1"/>
    <col min="2307" max="2309" width="0" style="18" hidden="1" customWidth="1"/>
    <col min="2310" max="2310" width="7.109375" style="18" bestFit="1" customWidth="1"/>
    <col min="2311" max="2311" width="7.5546875" style="18" bestFit="1" customWidth="1"/>
    <col min="2312" max="2312" width="8.6640625" style="18" customWidth="1"/>
    <col min="2313" max="2313" width="7.44140625" style="18" bestFit="1" customWidth="1"/>
    <col min="2314" max="2314" width="9.88671875" style="18" customWidth="1"/>
    <col min="2315" max="2315" width="6.109375" style="18" bestFit="1" customWidth="1"/>
    <col min="2316" max="2316" width="6.88671875" style="18" bestFit="1" customWidth="1"/>
    <col min="2317" max="2317" width="11.44140625" style="18" customWidth="1"/>
    <col min="2318" max="2318" width="13.5546875" style="18" customWidth="1"/>
    <col min="2319" max="2319" width="14.6640625" style="18" customWidth="1"/>
    <col min="2320" max="2320" width="28" style="18" customWidth="1"/>
    <col min="2321" max="2321" width="47" style="18" customWidth="1"/>
    <col min="2322" max="2322" width="16.5546875" style="18" customWidth="1"/>
    <col min="2323" max="2323" width="22" style="18" customWidth="1"/>
    <col min="2324" max="2324" width="13.88671875" style="18" bestFit="1" customWidth="1"/>
    <col min="2325" max="2325" width="15.109375" style="18" customWidth="1"/>
    <col min="2326" max="2326" width="13.109375" style="18" customWidth="1"/>
    <col min="2327" max="2327" width="11" style="18" customWidth="1"/>
    <col min="2328" max="2328" width="10.5546875" style="18" customWidth="1"/>
    <col min="2329" max="2330" width="11.5546875" style="18" customWidth="1"/>
    <col min="2331" max="2331" width="16.5546875" style="18" bestFit="1" customWidth="1"/>
    <col min="2332" max="2332" width="11.33203125" style="18" bestFit="1" customWidth="1"/>
    <col min="2333" max="2333" width="13.33203125" style="18" bestFit="1" customWidth="1"/>
    <col min="2334" max="2334" width="48.6640625" style="18" customWidth="1"/>
    <col min="2335" max="2560" width="9.109375" style="18"/>
    <col min="2561" max="2561" width="8.33203125" style="18" customWidth="1"/>
    <col min="2562" max="2562" width="0.33203125" style="18" customWidth="1"/>
    <col min="2563" max="2565" width="0" style="18" hidden="1" customWidth="1"/>
    <col min="2566" max="2566" width="7.109375" style="18" bestFit="1" customWidth="1"/>
    <col min="2567" max="2567" width="7.5546875" style="18" bestFit="1" customWidth="1"/>
    <col min="2568" max="2568" width="8.6640625" style="18" customWidth="1"/>
    <col min="2569" max="2569" width="7.44140625" style="18" bestFit="1" customWidth="1"/>
    <col min="2570" max="2570" width="9.88671875" style="18" customWidth="1"/>
    <col min="2571" max="2571" width="6.109375" style="18" bestFit="1" customWidth="1"/>
    <col min="2572" max="2572" width="6.88671875" style="18" bestFit="1" customWidth="1"/>
    <col min="2573" max="2573" width="11.44140625" style="18" customWidth="1"/>
    <col min="2574" max="2574" width="13.5546875" style="18" customWidth="1"/>
    <col min="2575" max="2575" width="14.6640625" style="18" customWidth="1"/>
    <col min="2576" max="2576" width="28" style="18" customWidth="1"/>
    <col min="2577" max="2577" width="47" style="18" customWidth="1"/>
    <col min="2578" max="2578" width="16.5546875" style="18" customWidth="1"/>
    <col min="2579" max="2579" width="22" style="18" customWidth="1"/>
    <col min="2580" max="2580" width="13.88671875" style="18" bestFit="1" customWidth="1"/>
    <col min="2581" max="2581" width="15.109375" style="18" customWidth="1"/>
    <col min="2582" max="2582" width="13.109375" style="18" customWidth="1"/>
    <col min="2583" max="2583" width="11" style="18" customWidth="1"/>
    <col min="2584" max="2584" width="10.5546875" style="18" customWidth="1"/>
    <col min="2585" max="2586" width="11.5546875" style="18" customWidth="1"/>
    <col min="2587" max="2587" width="16.5546875" style="18" bestFit="1" customWidth="1"/>
    <col min="2588" max="2588" width="11.33203125" style="18" bestFit="1" customWidth="1"/>
    <col min="2589" max="2589" width="13.33203125" style="18" bestFit="1" customWidth="1"/>
    <col min="2590" max="2590" width="48.6640625" style="18" customWidth="1"/>
    <col min="2591" max="2816" width="9.109375" style="18"/>
    <col min="2817" max="2817" width="8.33203125" style="18" customWidth="1"/>
    <col min="2818" max="2818" width="0.33203125" style="18" customWidth="1"/>
    <col min="2819" max="2821" width="0" style="18" hidden="1" customWidth="1"/>
    <col min="2822" max="2822" width="7.109375" style="18" bestFit="1" customWidth="1"/>
    <col min="2823" max="2823" width="7.5546875" style="18" bestFit="1" customWidth="1"/>
    <col min="2824" max="2824" width="8.6640625" style="18" customWidth="1"/>
    <col min="2825" max="2825" width="7.44140625" style="18" bestFit="1" customWidth="1"/>
    <col min="2826" max="2826" width="9.88671875" style="18" customWidth="1"/>
    <col min="2827" max="2827" width="6.109375" style="18" bestFit="1" customWidth="1"/>
    <col min="2828" max="2828" width="6.88671875" style="18" bestFit="1" customWidth="1"/>
    <col min="2829" max="2829" width="11.44140625" style="18" customWidth="1"/>
    <col min="2830" max="2830" width="13.5546875" style="18" customWidth="1"/>
    <col min="2831" max="2831" width="14.6640625" style="18" customWidth="1"/>
    <col min="2832" max="2832" width="28" style="18" customWidth="1"/>
    <col min="2833" max="2833" width="47" style="18" customWidth="1"/>
    <col min="2834" max="2834" width="16.5546875" style="18" customWidth="1"/>
    <col min="2835" max="2835" width="22" style="18" customWidth="1"/>
    <col min="2836" max="2836" width="13.88671875" style="18" bestFit="1" customWidth="1"/>
    <col min="2837" max="2837" width="15.109375" style="18" customWidth="1"/>
    <col min="2838" max="2838" width="13.109375" style="18" customWidth="1"/>
    <col min="2839" max="2839" width="11" style="18" customWidth="1"/>
    <col min="2840" max="2840" width="10.5546875" style="18" customWidth="1"/>
    <col min="2841" max="2842" width="11.5546875" style="18" customWidth="1"/>
    <col min="2843" max="2843" width="16.5546875" style="18" bestFit="1" customWidth="1"/>
    <col min="2844" max="2844" width="11.33203125" style="18" bestFit="1" customWidth="1"/>
    <col min="2845" max="2845" width="13.33203125" style="18" bestFit="1" customWidth="1"/>
    <col min="2846" max="2846" width="48.6640625" style="18" customWidth="1"/>
    <col min="2847" max="3072" width="9.109375" style="18"/>
    <col min="3073" max="3073" width="8.33203125" style="18" customWidth="1"/>
    <col min="3074" max="3074" width="0.33203125" style="18" customWidth="1"/>
    <col min="3075" max="3077" width="0" style="18" hidden="1" customWidth="1"/>
    <col min="3078" max="3078" width="7.109375" style="18" bestFit="1" customWidth="1"/>
    <col min="3079" max="3079" width="7.5546875" style="18" bestFit="1" customWidth="1"/>
    <col min="3080" max="3080" width="8.6640625" style="18" customWidth="1"/>
    <col min="3081" max="3081" width="7.44140625" style="18" bestFit="1" customWidth="1"/>
    <col min="3082" max="3082" width="9.88671875" style="18" customWidth="1"/>
    <col min="3083" max="3083" width="6.109375" style="18" bestFit="1" customWidth="1"/>
    <col min="3084" max="3084" width="6.88671875" style="18" bestFit="1" customWidth="1"/>
    <col min="3085" max="3085" width="11.44140625" style="18" customWidth="1"/>
    <col min="3086" max="3086" width="13.5546875" style="18" customWidth="1"/>
    <col min="3087" max="3087" width="14.6640625" style="18" customWidth="1"/>
    <col min="3088" max="3088" width="28" style="18" customWidth="1"/>
    <col min="3089" max="3089" width="47" style="18" customWidth="1"/>
    <col min="3090" max="3090" width="16.5546875" style="18" customWidth="1"/>
    <col min="3091" max="3091" width="22" style="18" customWidth="1"/>
    <col min="3092" max="3092" width="13.88671875" style="18" bestFit="1" customWidth="1"/>
    <col min="3093" max="3093" width="15.109375" style="18" customWidth="1"/>
    <col min="3094" max="3094" width="13.109375" style="18" customWidth="1"/>
    <col min="3095" max="3095" width="11" style="18" customWidth="1"/>
    <col min="3096" max="3096" width="10.5546875" style="18" customWidth="1"/>
    <col min="3097" max="3098" width="11.5546875" style="18" customWidth="1"/>
    <col min="3099" max="3099" width="16.5546875" style="18" bestFit="1" customWidth="1"/>
    <col min="3100" max="3100" width="11.33203125" style="18" bestFit="1" customWidth="1"/>
    <col min="3101" max="3101" width="13.33203125" style="18" bestFit="1" customWidth="1"/>
    <col min="3102" max="3102" width="48.6640625" style="18" customWidth="1"/>
    <col min="3103" max="3328" width="9.109375" style="18"/>
    <col min="3329" max="3329" width="8.33203125" style="18" customWidth="1"/>
    <col min="3330" max="3330" width="0.33203125" style="18" customWidth="1"/>
    <col min="3331" max="3333" width="0" style="18" hidden="1" customWidth="1"/>
    <col min="3334" max="3334" width="7.109375" style="18" bestFit="1" customWidth="1"/>
    <col min="3335" max="3335" width="7.5546875" style="18" bestFit="1" customWidth="1"/>
    <col min="3336" max="3336" width="8.6640625" style="18" customWidth="1"/>
    <col min="3337" max="3337" width="7.44140625" style="18" bestFit="1" customWidth="1"/>
    <col min="3338" max="3338" width="9.88671875" style="18" customWidth="1"/>
    <col min="3339" max="3339" width="6.109375" style="18" bestFit="1" customWidth="1"/>
    <col min="3340" max="3340" width="6.88671875" style="18" bestFit="1" customWidth="1"/>
    <col min="3341" max="3341" width="11.44140625" style="18" customWidth="1"/>
    <col min="3342" max="3342" width="13.5546875" style="18" customWidth="1"/>
    <col min="3343" max="3343" width="14.6640625" style="18" customWidth="1"/>
    <col min="3344" max="3344" width="28" style="18" customWidth="1"/>
    <col min="3345" max="3345" width="47" style="18" customWidth="1"/>
    <col min="3346" max="3346" width="16.5546875" style="18" customWidth="1"/>
    <col min="3347" max="3347" width="22" style="18" customWidth="1"/>
    <col min="3348" max="3348" width="13.88671875" style="18" bestFit="1" customWidth="1"/>
    <col min="3349" max="3349" width="15.109375" style="18" customWidth="1"/>
    <col min="3350" max="3350" width="13.109375" style="18" customWidth="1"/>
    <col min="3351" max="3351" width="11" style="18" customWidth="1"/>
    <col min="3352" max="3352" width="10.5546875" style="18" customWidth="1"/>
    <col min="3353" max="3354" width="11.5546875" style="18" customWidth="1"/>
    <col min="3355" max="3355" width="16.5546875" style="18" bestFit="1" customWidth="1"/>
    <col min="3356" max="3356" width="11.33203125" style="18" bestFit="1" customWidth="1"/>
    <col min="3357" max="3357" width="13.33203125" style="18" bestFit="1" customWidth="1"/>
    <col min="3358" max="3358" width="48.6640625" style="18" customWidth="1"/>
    <col min="3359" max="3584" width="9.109375" style="18"/>
    <col min="3585" max="3585" width="8.33203125" style="18" customWidth="1"/>
    <col min="3586" max="3586" width="0.33203125" style="18" customWidth="1"/>
    <col min="3587" max="3589" width="0" style="18" hidden="1" customWidth="1"/>
    <col min="3590" max="3590" width="7.109375" style="18" bestFit="1" customWidth="1"/>
    <col min="3591" max="3591" width="7.5546875" style="18" bestFit="1" customWidth="1"/>
    <col min="3592" max="3592" width="8.6640625" style="18" customWidth="1"/>
    <col min="3593" max="3593" width="7.44140625" style="18" bestFit="1" customWidth="1"/>
    <col min="3594" max="3594" width="9.88671875" style="18" customWidth="1"/>
    <col min="3595" max="3595" width="6.109375" style="18" bestFit="1" customWidth="1"/>
    <col min="3596" max="3596" width="6.88671875" style="18" bestFit="1" customWidth="1"/>
    <col min="3597" max="3597" width="11.44140625" style="18" customWidth="1"/>
    <col min="3598" max="3598" width="13.5546875" style="18" customWidth="1"/>
    <col min="3599" max="3599" width="14.6640625" style="18" customWidth="1"/>
    <col min="3600" max="3600" width="28" style="18" customWidth="1"/>
    <col min="3601" max="3601" width="47" style="18" customWidth="1"/>
    <col min="3602" max="3602" width="16.5546875" style="18" customWidth="1"/>
    <col min="3603" max="3603" width="22" style="18" customWidth="1"/>
    <col min="3604" max="3604" width="13.88671875" style="18" bestFit="1" customWidth="1"/>
    <col min="3605" max="3605" width="15.109375" style="18" customWidth="1"/>
    <col min="3606" max="3606" width="13.109375" style="18" customWidth="1"/>
    <col min="3607" max="3607" width="11" style="18" customWidth="1"/>
    <col min="3608" max="3608" width="10.5546875" style="18" customWidth="1"/>
    <col min="3609" max="3610" width="11.5546875" style="18" customWidth="1"/>
    <col min="3611" max="3611" width="16.5546875" style="18" bestFit="1" customWidth="1"/>
    <col min="3612" max="3612" width="11.33203125" style="18" bestFit="1" customWidth="1"/>
    <col min="3613" max="3613" width="13.33203125" style="18" bestFit="1" customWidth="1"/>
    <col min="3614" max="3614" width="48.6640625" style="18" customWidth="1"/>
    <col min="3615" max="3840" width="9.109375" style="18"/>
    <col min="3841" max="3841" width="8.33203125" style="18" customWidth="1"/>
    <col min="3842" max="3842" width="0.33203125" style="18" customWidth="1"/>
    <col min="3843" max="3845" width="0" style="18" hidden="1" customWidth="1"/>
    <col min="3846" max="3846" width="7.109375" style="18" bestFit="1" customWidth="1"/>
    <col min="3847" max="3847" width="7.5546875" style="18" bestFit="1" customWidth="1"/>
    <col min="3848" max="3848" width="8.6640625" style="18" customWidth="1"/>
    <col min="3849" max="3849" width="7.44140625" style="18" bestFit="1" customWidth="1"/>
    <col min="3850" max="3850" width="9.88671875" style="18" customWidth="1"/>
    <col min="3851" max="3851" width="6.109375" style="18" bestFit="1" customWidth="1"/>
    <col min="3852" max="3852" width="6.88671875" style="18" bestFit="1" customWidth="1"/>
    <col min="3853" max="3853" width="11.44140625" style="18" customWidth="1"/>
    <col min="3854" max="3854" width="13.5546875" style="18" customWidth="1"/>
    <col min="3855" max="3855" width="14.6640625" style="18" customWidth="1"/>
    <col min="3856" max="3856" width="28" style="18" customWidth="1"/>
    <col min="3857" max="3857" width="47" style="18" customWidth="1"/>
    <col min="3858" max="3858" width="16.5546875" style="18" customWidth="1"/>
    <col min="3859" max="3859" width="22" style="18" customWidth="1"/>
    <col min="3860" max="3860" width="13.88671875" style="18" bestFit="1" customWidth="1"/>
    <col min="3861" max="3861" width="15.109375" style="18" customWidth="1"/>
    <col min="3862" max="3862" width="13.109375" style="18" customWidth="1"/>
    <col min="3863" max="3863" width="11" style="18" customWidth="1"/>
    <col min="3864" max="3864" width="10.5546875" style="18" customWidth="1"/>
    <col min="3865" max="3866" width="11.5546875" style="18" customWidth="1"/>
    <col min="3867" max="3867" width="16.5546875" style="18" bestFit="1" customWidth="1"/>
    <col min="3868" max="3868" width="11.33203125" style="18" bestFit="1" customWidth="1"/>
    <col min="3869" max="3869" width="13.33203125" style="18" bestFit="1" customWidth="1"/>
    <col min="3870" max="3870" width="48.6640625" style="18" customWidth="1"/>
    <col min="3871" max="4096" width="9.109375" style="18"/>
    <col min="4097" max="4097" width="8.33203125" style="18" customWidth="1"/>
    <col min="4098" max="4098" width="0.33203125" style="18" customWidth="1"/>
    <col min="4099" max="4101" width="0" style="18" hidden="1" customWidth="1"/>
    <col min="4102" max="4102" width="7.109375" style="18" bestFit="1" customWidth="1"/>
    <col min="4103" max="4103" width="7.5546875" style="18" bestFit="1" customWidth="1"/>
    <col min="4104" max="4104" width="8.6640625" style="18" customWidth="1"/>
    <col min="4105" max="4105" width="7.44140625" style="18" bestFit="1" customWidth="1"/>
    <col min="4106" max="4106" width="9.88671875" style="18" customWidth="1"/>
    <col min="4107" max="4107" width="6.109375" style="18" bestFit="1" customWidth="1"/>
    <col min="4108" max="4108" width="6.88671875" style="18" bestFit="1" customWidth="1"/>
    <col min="4109" max="4109" width="11.44140625" style="18" customWidth="1"/>
    <col min="4110" max="4110" width="13.5546875" style="18" customWidth="1"/>
    <col min="4111" max="4111" width="14.6640625" style="18" customWidth="1"/>
    <col min="4112" max="4112" width="28" style="18" customWidth="1"/>
    <col min="4113" max="4113" width="47" style="18" customWidth="1"/>
    <col min="4114" max="4114" width="16.5546875" style="18" customWidth="1"/>
    <col min="4115" max="4115" width="22" style="18" customWidth="1"/>
    <col min="4116" max="4116" width="13.88671875" style="18" bestFit="1" customWidth="1"/>
    <col min="4117" max="4117" width="15.109375" style="18" customWidth="1"/>
    <col min="4118" max="4118" width="13.109375" style="18" customWidth="1"/>
    <col min="4119" max="4119" width="11" style="18" customWidth="1"/>
    <col min="4120" max="4120" width="10.5546875" style="18" customWidth="1"/>
    <col min="4121" max="4122" width="11.5546875" style="18" customWidth="1"/>
    <col min="4123" max="4123" width="16.5546875" style="18" bestFit="1" customWidth="1"/>
    <col min="4124" max="4124" width="11.33203125" style="18" bestFit="1" customWidth="1"/>
    <col min="4125" max="4125" width="13.33203125" style="18" bestFit="1" customWidth="1"/>
    <col min="4126" max="4126" width="48.6640625" style="18" customWidth="1"/>
    <col min="4127" max="4352" width="9.109375" style="18"/>
    <col min="4353" max="4353" width="8.33203125" style="18" customWidth="1"/>
    <col min="4354" max="4354" width="0.33203125" style="18" customWidth="1"/>
    <col min="4355" max="4357" width="0" style="18" hidden="1" customWidth="1"/>
    <col min="4358" max="4358" width="7.109375" style="18" bestFit="1" customWidth="1"/>
    <col min="4359" max="4359" width="7.5546875" style="18" bestFit="1" customWidth="1"/>
    <col min="4360" max="4360" width="8.6640625" style="18" customWidth="1"/>
    <col min="4361" max="4361" width="7.44140625" style="18" bestFit="1" customWidth="1"/>
    <col min="4362" max="4362" width="9.88671875" style="18" customWidth="1"/>
    <col min="4363" max="4363" width="6.109375" style="18" bestFit="1" customWidth="1"/>
    <col min="4364" max="4364" width="6.88671875" style="18" bestFit="1" customWidth="1"/>
    <col min="4365" max="4365" width="11.44140625" style="18" customWidth="1"/>
    <col min="4366" max="4366" width="13.5546875" style="18" customWidth="1"/>
    <col min="4367" max="4367" width="14.6640625" style="18" customWidth="1"/>
    <col min="4368" max="4368" width="28" style="18" customWidth="1"/>
    <col min="4369" max="4369" width="47" style="18" customWidth="1"/>
    <col min="4370" max="4370" width="16.5546875" style="18" customWidth="1"/>
    <col min="4371" max="4371" width="22" style="18" customWidth="1"/>
    <col min="4372" max="4372" width="13.88671875" style="18" bestFit="1" customWidth="1"/>
    <col min="4373" max="4373" width="15.109375" style="18" customWidth="1"/>
    <col min="4374" max="4374" width="13.109375" style="18" customWidth="1"/>
    <col min="4375" max="4375" width="11" style="18" customWidth="1"/>
    <col min="4376" max="4376" width="10.5546875" style="18" customWidth="1"/>
    <col min="4377" max="4378" width="11.5546875" style="18" customWidth="1"/>
    <col min="4379" max="4379" width="16.5546875" style="18" bestFit="1" customWidth="1"/>
    <col min="4380" max="4380" width="11.33203125" style="18" bestFit="1" customWidth="1"/>
    <col min="4381" max="4381" width="13.33203125" style="18" bestFit="1" customWidth="1"/>
    <col min="4382" max="4382" width="48.6640625" style="18" customWidth="1"/>
    <col min="4383" max="4608" width="9.109375" style="18"/>
    <col min="4609" max="4609" width="8.33203125" style="18" customWidth="1"/>
    <col min="4610" max="4610" width="0.33203125" style="18" customWidth="1"/>
    <col min="4611" max="4613" width="0" style="18" hidden="1" customWidth="1"/>
    <col min="4614" max="4614" width="7.109375" style="18" bestFit="1" customWidth="1"/>
    <col min="4615" max="4615" width="7.5546875" style="18" bestFit="1" customWidth="1"/>
    <col min="4616" max="4616" width="8.6640625" style="18" customWidth="1"/>
    <col min="4617" max="4617" width="7.44140625" style="18" bestFit="1" customWidth="1"/>
    <col min="4618" max="4618" width="9.88671875" style="18" customWidth="1"/>
    <col min="4619" max="4619" width="6.109375" style="18" bestFit="1" customWidth="1"/>
    <col min="4620" max="4620" width="6.88671875" style="18" bestFit="1" customWidth="1"/>
    <col min="4621" max="4621" width="11.44140625" style="18" customWidth="1"/>
    <col min="4622" max="4622" width="13.5546875" style="18" customWidth="1"/>
    <col min="4623" max="4623" width="14.6640625" style="18" customWidth="1"/>
    <col min="4624" max="4624" width="28" style="18" customWidth="1"/>
    <col min="4625" max="4625" width="47" style="18" customWidth="1"/>
    <col min="4626" max="4626" width="16.5546875" style="18" customWidth="1"/>
    <col min="4627" max="4627" width="22" style="18" customWidth="1"/>
    <col min="4628" max="4628" width="13.88671875" style="18" bestFit="1" customWidth="1"/>
    <col min="4629" max="4629" width="15.109375" style="18" customWidth="1"/>
    <col min="4630" max="4630" width="13.109375" style="18" customWidth="1"/>
    <col min="4631" max="4631" width="11" style="18" customWidth="1"/>
    <col min="4632" max="4632" width="10.5546875" style="18" customWidth="1"/>
    <col min="4633" max="4634" width="11.5546875" style="18" customWidth="1"/>
    <col min="4635" max="4635" width="16.5546875" style="18" bestFit="1" customWidth="1"/>
    <col min="4636" max="4636" width="11.33203125" style="18" bestFit="1" customWidth="1"/>
    <col min="4637" max="4637" width="13.33203125" style="18" bestFit="1" customWidth="1"/>
    <col min="4638" max="4638" width="48.6640625" style="18" customWidth="1"/>
    <col min="4639" max="4864" width="9.109375" style="18"/>
    <col min="4865" max="4865" width="8.33203125" style="18" customWidth="1"/>
    <col min="4866" max="4866" width="0.33203125" style="18" customWidth="1"/>
    <col min="4867" max="4869" width="0" style="18" hidden="1" customWidth="1"/>
    <col min="4870" max="4870" width="7.109375" style="18" bestFit="1" customWidth="1"/>
    <col min="4871" max="4871" width="7.5546875" style="18" bestFit="1" customWidth="1"/>
    <col min="4872" max="4872" width="8.6640625" style="18" customWidth="1"/>
    <col min="4873" max="4873" width="7.44140625" style="18" bestFit="1" customWidth="1"/>
    <col min="4874" max="4874" width="9.88671875" style="18" customWidth="1"/>
    <col min="4875" max="4875" width="6.109375" style="18" bestFit="1" customWidth="1"/>
    <col min="4876" max="4876" width="6.88671875" style="18" bestFit="1" customWidth="1"/>
    <col min="4877" max="4877" width="11.44140625" style="18" customWidth="1"/>
    <col min="4878" max="4878" width="13.5546875" style="18" customWidth="1"/>
    <col min="4879" max="4879" width="14.6640625" style="18" customWidth="1"/>
    <col min="4880" max="4880" width="28" style="18" customWidth="1"/>
    <col min="4881" max="4881" width="47" style="18" customWidth="1"/>
    <col min="4882" max="4882" width="16.5546875" style="18" customWidth="1"/>
    <col min="4883" max="4883" width="22" style="18" customWidth="1"/>
    <col min="4884" max="4884" width="13.88671875" style="18" bestFit="1" customWidth="1"/>
    <col min="4885" max="4885" width="15.109375" style="18" customWidth="1"/>
    <col min="4886" max="4886" width="13.109375" style="18" customWidth="1"/>
    <col min="4887" max="4887" width="11" style="18" customWidth="1"/>
    <col min="4888" max="4888" width="10.5546875" style="18" customWidth="1"/>
    <col min="4889" max="4890" width="11.5546875" style="18" customWidth="1"/>
    <col min="4891" max="4891" width="16.5546875" style="18" bestFit="1" customWidth="1"/>
    <col min="4892" max="4892" width="11.33203125" style="18" bestFit="1" customWidth="1"/>
    <col min="4893" max="4893" width="13.33203125" style="18" bestFit="1" customWidth="1"/>
    <col min="4894" max="4894" width="48.6640625" style="18" customWidth="1"/>
    <col min="4895" max="5120" width="9.109375" style="18"/>
    <col min="5121" max="5121" width="8.33203125" style="18" customWidth="1"/>
    <col min="5122" max="5122" width="0.33203125" style="18" customWidth="1"/>
    <col min="5123" max="5125" width="0" style="18" hidden="1" customWidth="1"/>
    <col min="5126" max="5126" width="7.109375" style="18" bestFit="1" customWidth="1"/>
    <col min="5127" max="5127" width="7.5546875" style="18" bestFit="1" customWidth="1"/>
    <col min="5128" max="5128" width="8.6640625" style="18" customWidth="1"/>
    <col min="5129" max="5129" width="7.44140625" style="18" bestFit="1" customWidth="1"/>
    <col min="5130" max="5130" width="9.88671875" style="18" customWidth="1"/>
    <col min="5131" max="5131" width="6.109375" style="18" bestFit="1" customWidth="1"/>
    <col min="5132" max="5132" width="6.88671875" style="18" bestFit="1" customWidth="1"/>
    <col min="5133" max="5133" width="11.44140625" style="18" customWidth="1"/>
    <col min="5134" max="5134" width="13.5546875" style="18" customWidth="1"/>
    <col min="5135" max="5135" width="14.6640625" style="18" customWidth="1"/>
    <col min="5136" max="5136" width="28" style="18" customWidth="1"/>
    <col min="5137" max="5137" width="47" style="18" customWidth="1"/>
    <col min="5138" max="5138" width="16.5546875" style="18" customWidth="1"/>
    <col min="5139" max="5139" width="22" style="18" customWidth="1"/>
    <col min="5140" max="5140" width="13.88671875" style="18" bestFit="1" customWidth="1"/>
    <col min="5141" max="5141" width="15.109375" style="18" customWidth="1"/>
    <col min="5142" max="5142" width="13.109375" style="18" customWidth="1"/>
    <col min="5143" max="5143" width="11" style="18" customWidth="1"/>
    <col min="5144" max="5144" width="10.5546875" style="18" customWidth="1"/>
    <col min="5145" max="5146" width="11.5546875" style="18" customWidth="1"/>
    <col min="5147" max="5147" width="16.5546875" style="18" bestFit="1" customWidth="1"/>
    <col min="5148" max="5148" width="11.33203125" style="18" bestFit="1" customWidth="1"/>
    <col min="5149" max="5149" width="13.33203125" style="18" bestFit="1" customWidth="1"/>
    <col min="5150" max="5150" width="48.6640625" style="18" customWidth="1"/>
    <col min="5151" max="5376" width="9.109375" style="18"/>
    <col min="5377" max="5377" width="8.33203125" style="18" customWidth="1"/>
    <col min="5378" max="5378" width="0.33203125" style="18" customWidth="1"/>
    <col min="5379" max="5381" width="0" style="18" hidden="1" customWidth="1"/>
    <col min="5382" max="5382" width="7.109375" style="18" bestFit="1" customWidth="1"/>
    <col min="5383" max="5383" width="7.5546875" style="18" bestFit="1" customWidth="1"/>
    <col min="5384" max="5384" width="8.6640625" style="18" customWidth="1"/>
    <col min="5385" max="5385" width="7.44140625" style="18" bestFit="1" customWidth="1"/>
    <col min="5386" max="5386" width="9.88671875" style="18" customWidth="1"/>
    <col min="5387" max="5387" width="6.109375" style="18" bestFit="1" customWidth="1"/>
    <col min="5388" max="5388" width="6.88671875" style="18" bestFit="1" customWidth="1"/>
    <col min="5389" max="5389" width="11.44140625" style="18" customWidth="1"/>
    <col min="5390" max="5390" width="13.5546875" style="18" customWidth="1"/>
    <col min="5391" max="5391" width="14.6640625" style="18" customWidth="1"/>
    <col min="5392" max="5392" width="28" style="18" customWidth="1"/>
    <col min="5393" max="5393" width="47" style="18" customWidth="1"/>
    <col min="5394" max="5394" width="16.5546875" style="18" customWidth="1"/>
    <col min="5395" max="5395" width="22" style="18" customWidth="1"/>
    <col min="5396" max="5396" width="13.88671875" style="18" bestFit="1" customWidth="1"/>
    <col min="5397" max="5397" width="15.109375" style="18" customWidth="1"/>
    <col min="5398" max="5398" width="13.109375" style="18" customWidth="1"/>
    <col min="5399" max="5399" width="11" style="18" customWidth="1"/>
    <col min="5400" max="5400" width="10.5546875" style="18" customWidth="1"/>
    <col min="5401" max="5402" width="11.5546875" style="18" customWidth="1"/>
    <col min="5403" max="5403" width="16.5546875" style="18" bestFit="1" customWidth="1"/>
    <col min="5404" max="5404" width="11.33203125" style="18" bestFit="1" customWidth="1"/>
    <col min="5405" max="5405" width="13.33203125" style="18" bestFit="1" customWidth="1"/>
    <col min="5406" max="5406" width="48.6640625" style="18" customWidth="1"/>
    <col min="5407" max="5632" width="9.109375" style="18"/>
    <col min="5633" max="5633" width="8.33203125" style="18" customWidth="1"/>
    <col min="5634" max="5634" width="0.33203125" style="18" customWidth="1"/>
    <col min="5635" max="5637" width="0" style="18" hidden="1" customWidth="1"/>
    <col min="5638" max="5638" width="7.109375" style="18" bestFit="1" customWidth="1"/>
    <col min="5639" max="5639" width="7.5546875" style="18" bestFit="1" customWidth="1"/>
    <col min="5640" max="5640" width="8.6640625" style="18" customWidth="1"/>
    <col min="5641" max="5641" width="7.44140625" style="18" bestFit="1" customWidth="1"/>
    <col min="5642" max="5642" width="9.88671875" style="18" customWidth="1"/>
    <col min="5643" max="5643" width="6.109375" style="18" bestFit="1" customWidth="1"/>
    <col min="5644" max="5644" width="6.88671875" style="18" bestFit="1" customWidth="1"/>
    <col min="5645" max="5645" width="11.44140625" style="18" customWidth="1"/>
    <col min="5646" max="5646" width="13.5546875" style="18" customWidth="1"/>
    <col min="5647" max="5647" width="14.6640625" style="18" customWidth="1"/>
    <col min="5648" max="5648" width="28" style="18" customWidth="1"/>
    <col min="5649" max="5649" width="47" style="18" customWidth="1"/>
    <col min="5650" max="5650" width="16.5546875" style="18" customWidth="1"/>
    <col min="5651" max="5651" width="22" style="18" customWidth="1"/>
    <col min="5652" max="5652" width="13.88671875" style="18" bestFit="1" customWidth="1"/>
    <col min="5653" max="5653" width="15.109375" style="18" customWidth="1"/>
    <col min="5654" max="5654" width="13.109375" style="18" customWidth="1"/>
    <col min="5655" max="5655" width="11" style="18" customWidth="1"/>
    <col min="5656" max="5656" width="10.5546875" style="18" customWidth="1"/>
    <col min="5657" max="5658" width="11.5546875" style="18" customWidth="1"/>
    <col min="5659" max="5659" width="16.5546875" style="18" bestFit="1" customWidth="1"/>
    <col min="5660" max="5660" width="11.33203125" style="18" bestFit="1" customWidth="1"/>
    <col min="5661" max="5661" width="13.33203125" style="18" bestFit="1" customWidth="1"/>
    <col min="5662" max="5662" width="48.6640625" style="18" customWidth="1"/>
    <col min="5663" max="5888" width="9.109375" style="18"/>
    <col min="5889" max="5889" width="8.33203125" style="18" customWidth="1"/>
    <col min="5890" max="5890" width="0.33203125" style="18" customWidth="1"/>
    <col min="5891" max="5893" width="0" style="18" hidden="1" customWidth="1"/>
    <col min="5894" max="5894" width="7.109375" style="18" bestFit="1" customWidth="1"/>
    <col min="5895" max="5895" width="7.5546875" style="18" bestFit="1" customWidth="1"/>
    <col min="5896" max="5896" width="8.6640625" style="18" customWidth="1"/>
    <col min="5897" max="5897" width="7.44140625" style="18" bestFit="1" customWidth="1"/>
    <col min="5898" max="5898" width="9.88671875" style="18" customWidth="1"/>
    <col min="5899" max="5899" width="6.109375" style="18" bestFit="1" customWidth="1"/>
    <col min="5900" max="5900" width="6.88671875" style="18" bestFit="1" customWidth="1"/>
    <col min="5901" max="5901" width="11.44140625" style="18" customWidth="1"/>
    <col min="5902" max="5902" width="13.5546875" style="18" customWidth="1"/>
    <col min="5903" max="5903" width="14.6640625" style="18" customWidth="1"/>
    <col min="5904" max="5904" width="28" style="18" customWidth="1"/>
    <col min="5905" max="5905" width="47" style="18" customWidth="1"/>
    <col min="5906" max="5906" width="16.5546875" style="18" customWidth="1"/>
    <col min="5907" max="5907" width="22" style="18" customWidth="1"/>
    <col min="5908" max="5908" width="13.88671875" style="18" bestFit="1" customWidth="1"/>
    <col min="5909" max="5909" width="15.109375" style="18" customWidth="1"/>
    <col min="5910" max="5910" width="13.109375" style="18" customWidth="1"/>
    <col min="5911" max="5911" width="11" style="18" customWidth="1"/>
    <col min="5912" max="5912" width="10.5546875" style="18" customWidth="1"/>
    <col min="5913" max="5914" width="11.5546875" style="18" customWidth="1"/>
    <col min="5915" max="5915" width="16.5546875" style="18" bestFit="1" customWidth="1"/>
    <col min="5916" max="5916" width="11.33203125" style="18" bestFit="1" customWidth="1"/>
    <col min="5917" max="5917" width="13.33203125" style="18" bestFit="1" customWidth="1"/>
    <col min="5918" max="5918" width="48.6640625" style="18" customWidth="1"/>
    <col min="5919" max="6144" width="9.109375" style="18"/>
    <col min="6145" max="6145" width="8.33203125" style="18" customWidth="1"/>
    <col min="6146" max="6146" width="0.33203125" style="18" customWidth="1"/>
    <col min="6147" max="6149" width="0" style="18" hidden="1" customWidth="1"/>
    <col min="6150" max="6150" width="7.109375" style="18" bestFit="1" customWidth="1"/>
    <col min="6151" max="6151" width="7.5546875" style="18" bestFit="1" customWidth="1"/>
    <col min="6152" max="6152" width="8.6640625" style="18" customWidth="1"/>
    <col min="6153" max="6153" width="7.44140625" style="18" bestFit="1" customWidth="1"/>
    <col min="6154" max="6154" width="9.88671875" style="18" customWidth="1"/>
    <col min="6155" max="6155" width="6.109375" style="18" bestFit="1" customWidth="1"/>
    <col min="6156" max="6156" width="6.88671875" style="18" bestFit="1" customWidth="1"/>
    <col min="6157" max="6157" width="11.44140625" style="18" customWidth="1"/>
    <col min="6158" max="6158" width="13.5546875" style="18" customWidth="1"/>
    <col min="6159" max="6159" width="14.6640625" style="18" customWidth="1"/>
    <col min="6160" max="6160" width="28" style="18" customWidth="1"/>
    <col min="6161" max="6161" width="47" style="18" customWidth="1"/>
    <col min="6162" max="6162" width="16.5546875" style="18" customWidth="1"/>
    <col min="6163" max="6163" width="22" style="18" customWidth="1"/>
    <col min="6164" max="6164" width="13.88671875" style="18" bestFit="1" customWidth="1"/>
    <col min="6165" max="6165" width="15.109375" style="18" customWidth="1"/>
    <col min="6166" max="6166" width="13.109375" style="18" customWidth="1"/>
    <col min="6167" max="6167" width="11" style="18" customWidth="1"/>
    <col min="6168" max="6168" width="10.5546875" style="18" customWidth="1"/>
    <col min="6169" max="6170" width="11.5546875" style="18" customWidth="1"/>
    <col min="6171" max="6171" width="16.5546875" style="18" bestFit="1" customWidth="1"/>
    <col min="6172" max="6172" width="11.33203125" style="18" bestFit="1" customWidth="1"/>
    <col min="6173" max="6173" width="13.33203125" style="18" bestFit="1" customWidth="1"/>
    <col min="6174" max="6174" width="48.6640625" style="18" customWidth="1"/>
    <col min="6175" max="6400" width="9.109375" style="18"/>
    <col min="6401" max="6401" width="8.33203125" style="18" customWidth="1"/>
    <col min="6402" max="6402" width="0.33203125" style="18" customWidth="1"/>
    <col min="6403" max="6405" width="0" style="18" hidden="1" customWidth="1"/>
    <col min="6406" max="6406" width="7.109375" style="18" bestFit="1" customWidth="1"/>
    <col min="6407" max="6407" width="7.5546875" style="18" bestFit="1" customWidth="1"/>
    <col min="6408" max="6408" width="8.6640625" style="18" customWidth="1"/>
    <col min="6409" max="6409" width="7.44140625" style="18" bestFit="1" customWidth="1"/>
    <col min="6410" max="6410" width="9.88671875" style="18" customWidth="1"/>
    <col min="6411" max="6411" width="6.109375" style="18" bestFit="1" customWidth="1"/>
    <col min="6412" max="6412" width="6.88671875" style="18" bestFit="1" customWidth="1"/>
    <col min="6413" max="6413" width="11.44140625" style="18" customWidth="1"/>
    <col min="6414" max="6414" width="13.5546875" style="18" customWidth="1"/>
    <col min="6415" max="6415" width="14.6640625" style="18" customWidth="1"/>
    <col min="6416" max="6416" width="28" style="18" customWidth="1"/>
    <col min="6417" max="6417" width="47" style="18" customWidth="1"/>
    <col min="6418" max="6418" width="16.5546875" style="18" customWidth="1"/>
    <col min="6419" max="6419" width="22" style="18" customWidth="1"/>
    <col min="6420" max="6420" width="13.88671875" style="18" bestFit="1" customWidth="1"/>
    <col min="6421" max="6421" width="15.109375" style="18" customWidth="1"/>
    <col min="6422" max="6422" width="13.109375" style="18" customWidth="1"/>
    <col min="6423" max="6423" width="11" style="18" customWidth="1"/>
    <col min="6424" max="6424" width="10.5546875" style="18" customWidth="1"/>
    <col min="6425" max="6426" width="11.5546875" style="18" customWidth="1"/>
    <col min="6427" max="6427" width="16.5546875" style="18" bestFit="1" customWidth="1"/>
    <col min="6428" max="6428" width="11.33203125" style="18" bestFit="1" customWidth="1"/>
    <col min="6429" max="6429" width="13.33203125" style="18" bestFit="1" customWidth="1"/>
    <col min="6430" max="6430" width="48.6640625" style="18" customWidth="1"/>
    <col min="6431" max="6656" width="9.109375" style="18"/>
    <col min="6657" max="6657" width="8.33203125" style="18" customWidth="1"/>
    <col min="6658" max="6658" width="0.33203125" style="18" customWidth="1"/>
    <col min="6659" max="6661" width="0" style="18" hidden="1" customWidth="1"/>
    <col min="6662" max="6662" width="7.109375" style="18" bestFit="1" customWidth="1"/>
    <col min="6663" max="6663" width="7.5546875" style="18" bestFit="1" customWidth="1"/>
    <col min="6664" max="6664" width="8.6640625" style="18" customWidth="1"/>
    <col min="6665" max="6665" width="7.44140625" style="18" bestFit="1" customWidth="1"/>
    <col min="6666" max="6666" width="9.88671875" style="18" customWidth="1"/>
    <col min="6667" max="6667" width="6.109375" style="18" bestFit="1" customWidth="1"/>
    <col min="6668" max="6668" width="6.88671875" style="18" bestFit="1" customWidth="1"/>
    <col min="6669" max="6669" width="11.44140625" style="18" customWidth="1"/>
    <col min="6670" max="6670" width="13.5546875" style="18" customWidth="1"/>
    <col min="6671" max="6671" width="14.6640625" style="18" customWidth="1"/>
    <col min="6672" max="6672" width="28" style="18" customWidth="1"/>
    <col min="6673" max="6673" width="47" style="18" customWidth="1"/>
    <col min="6674" max="6674" width="16.5546875" style="18" customWidth="1"/>
    <col min="6675" max="6675" width="22" style="18" customWidth="1"/>
    <col min="6676" max="6676" width="13.88671875" style="18" bestFit="1" customWidth="1"/>
    <col min="6677" max="6677" width="15.109375" style="18" customWidth="1"/>
    <col min="6678" max="6678" width="13.109375" style="18" customWidth="1"/>
    <col min="6679" max="6679" width="11" style="18" customWidth="1"/>
    <col min="6680" max="6680" width="10.5546875" style="18" customWidth="1"/>
    <col min="6681" max="6682" width="11.5546875" style="18" customWidth="1"/>
    <col min="6683" max="6683" width="16.5546875" style="18" bestFit="1" customWidth="1"/>
    <col min="6684" max="6684" width="11.33203125" style="18" bestFit="1" customWidth="1"/>
    <col min="6685" max="6685" width="13.33203125" style="18" bestFit="1" customWidth="1"/>
    <col min="6686" max="6686" width="48.6640625" style="18" customWidth="1"/>
    <col min="6687" max="6912" width="9.109375" style="18"/>
    <col min="6913" max="6913" width="8.33203125" style="18" customWidth="1"/>
    <col min="6914" max="6914" width="0.33203125" style="18" customWidth="1"/>
    <col min="6915" max="6917" width="0" style="18" hidden="1" customWidth="1"/>
    <col min="6918" max="6918" width="7.109375" style="18" bestFit="1" customWidth="1"/>
    <col min="6919" max="6919" width="7.5546875" style="18" bestFit="1" customWidth="1"/>
    <col min="6920" max="6920" width="8.6640625" style="18" customWidth="1"/>
    <col min="6921" max="6921" width="7.44140625" style="18" bestFit="1" customWidth="1"/>
    <col min="6922" max="6922" width="9.88671875" style="18" customWidth="1"/>
    <col min="6923" max="6923" width="6.109375" style="18" bestFit="1" customWidth="1"/>
    <col min="6924" max="6924" width="6.88671875" style="18" bestFit="1" customWidth="1"/>
    <col min="6925" max="6925" width="11.44140625" style="18" customWidth="1"/>
    <col min="6926" max="6926" width="13.5546875" style="18" customWidth="1"/>
    <col min="6927" max="6927" width="14.6640625" style="18" customWidth="1"/>
    <col min="6928" max="6928" width="28" style="18" customWidth="1"/>
    <col min="6929" max="6929" width="47" style="18" customWidth="1"/>
    <col min="6930" max="6930" width="16.5546875" style="18" customWidth="1"/>
    <col min="6931" max="6931" width="22" style="18" customWidth="1"/>
    <col min="6932" max="6932" width="13.88671875" style="18" bestFit="1" customWidth="1"/>
    <col min="6933" max="6933" width="15.109375" style="18" customWidth="1"/>
    <col min="6934" max="6934" width="13.109375" style="18" customWidth="1"/>
    <col min="6935" max="6935" width="11" style="18" customWidth="1"/>
    <col min="6936" max="6936" width="10.5546875" style="18" customWidth="1"/>
    <col min="6937" max="6938" width="11.5546875" style="18" customWidth="1"/>
    <col min="6939" max="6939" width="16.5546875" style="18" bestFit="1" customWidth="1"/>
    <col min="6940" max="6940" width="11.33203125" style="18" bestFit="1" customWidth="1"/>
    <col min="6941" max="6941" width="13.33203125" style="18" bestFit="1" customWidth="1"/>
    <col min="6942" max="6942" width="48.6640625" style="18" customWidth="1"/>
    <col min="6943" max="7168" width="9.109375" style="18"/>
    <col min="7169" max="7169" width="8.33203125" style="18" customWidth="1"/>
    <col min="7170" max="7170" width="0.33203125" style="18" customWidth="1"/>
    <col min="7171" max="7173" width="0" style="18" hidden="1" customWidth="1"/>
    <col min="7174" max="7174" width="7.109375" style="18" bestFit="1" customWidth="1"/>
    <col min="7175" max="7175" width="7.5546875" style="18" bestFit="1" customWidth="1"/>
    <col min="7176" max="7176" width="8.6640625" style="18" customWidth="1"/>
    <col min="7177" max="7177" width="7.44140625" style="18" bestFit="1" customWidth="1"/>
    <col min="7178" max="7178" width="9.88671875" style="18" customWidth="1"/>
    <col min="7179" max="7179" width="6.109375" style="18" bestFit="1" customWidth="1"/>
    <col min="7180" max="7180" width="6.88671875" style="18" bestFit="1" customWidth="1"/>
    <col min="7181" max="7181" width="11.44140625" style="18" customWidth="1"/>
    <col min="7182" max="7182" width="13.5546875" style="18" customWidth="1"/>
    <col min="7183" max="7183" width="14.6640625" style="18" customWidth="1"/>
    <col min="7184" max="7184" width="28" style="18" customWidth="1"/>
    <col min="7185" max="7185" width="47" style="18" customWidth="1"/>
    <col min="7186" max="7186" width="16.5546875" style="18" customWidth="1"/>
    <col min="7187" max="7187" width="22" style="18" customWidth="1"/>
    <col min="7188" max="7188" width="13.88671875" style="18" bestFit="1" customWidth="1"/>
    <col min="7189" max="7189" width="15.109375" style="18" customWidth="1"/>
    <col min="7190" max="7190" width="13.109375" style="18" customWidth="1"/>
    <col min="7191" max="7191" width="11" style="18" customWidth="1"/>
    <col min="7192" max="7192" width="10.5546875" style="18" customWidth="1"/>
    <col min="7193" max="7194" width="11.5546875" style="18" customWidth="1"/>
    <col min="7195" max="7195" width="16.5546875" style="18" bestFit="1" customWidth="1"/>
    <col min="7196" max="7196" width="11.33203125" style="18" bestFit="1" customWidth="1"/>
    <col min="7197" max="7197" width="13.33203125" style="18" bestFit="1" customWidth="1"/>
    <col min="7198" max="7198" width="48.6640625" style="18" customWidth="1"/>
    <col min="7199" max="7424" width="9.109375" style="18"/>
    <col min="7425" max="7425" width="8.33203125" style="18" customWidth="1"/>
    <col min="7426" max="7426" width="0.33203125" style="18" customWidth="1"/>
    <col min="7427" max="7429" width="0" style="18" hidden="1" customWidth="1"/>
    <col min="7430" max="7430" width="7.109375" style="18" bestFit="1" customWidth="1"/>
    <col min="7431" max="7431" width="7.5546875" style="18" bestFit="1" customWidth="1"/>
    <col min="7432" max="7432" width="8.6640625" style="18" customWidth="1"/>
    <col min="7433" max="7433" width="7.44140625" style="18" bestFit="1" customWidth="1"/>
    <col min="7434" max="7434" width="9.88671875" style="18" customWidth="1"/>
    <col min="7435" max="7435" width="6.109375" style="18" bestFit="1" customWidth="1"/>
    <col min="7436" max="7436" width="6.88671875" style="18" bestFit="1" customWidth="1"/>
    <col min="7437" max="7437" width="11.44140625" style="18" customWidth="1"/>
    <col min="7438" max="7438" width="13.5546875" style="18" customWidth="1"/>
    <col min="7439" max="7439" width="14.6640625" style="18" customWidth="1"/>
    <col min="7440" max="7440" width="28" style="18" customWidth="1"/>
    <col min="7441" max="7441" width="47" style="18" customWidth="1"/>
    <col min="7442" max="7442" width="16.5546875" style="18" customWidth="1"/>
    <col min="7443" max="7443" width="22" style="18" customWidth="1"/>
    <col min="7444" max="7444" width="13.88671875" style="18" bestFit="1" customWidth="1"/>
    <col min="7445" max="7445" width="15.109375" style="18" customWidth="1"/>
    <col min="7446" max="7446" width="13.109375" style="18" customWidth="1"/>
    <col min="7447" max="7447" width="11" style="18" customWidth="1"/>
    <col min="7448" max="7448" width="10.5546875" style="18" customWidth="1"/>
    <col min="7449" max="7450" width="11.5546875" style="18" customWidth="1"/>
    <col min="7451" max="7451" width="16.5546875" style="18" bestFit="1" customWidth="1"/>
    <col min="7452" max="7452" width="11.33203125" style="18" bestFit="1" customWidth="1"/>
    <col min="7453" max="7453" width="13.33203125" style="18" bestFit="1" customWidth="1"/>
    <col min="7454" max="7454" width="48.6640625" style="18" customWidth="1"/>
    <col min="7455" max="7680" width="9.109375" style="18"/>
    <col min="7681" max="7681" width="8.33203125" style="18" customWidth="1"/>
    <col min="7682" max="7682" width="0.33203125" style="18" customWidth="1"/>
    <col min="7683" max="7685" width="0" style="18" hidden="1" customWidth="1"/>
    <col min="7686" max="7686" width="7.109375" style="18" bestFit="1" customWidth="1"/>
    <col min="7687" max="7687" width="7.5546875" style="18" bestFit="1" customWidth="1"/>
    <col min="7688" max="7688" width="8.6640625" style="18" customWidth="1"/>
    <col min="7689" max="7689" width="7.44140625" style="18" bestFit="1" customWidth="1"/>
    <col min="7690" max="7690" width="9.88671875" style="18" customWidth="1"/>
    <col min="7691" max="7691" width="6.109375" style="18" bestFit="1" customWidth="1"/>
    <col min="7692" max="7692" width="6.88671875" style="18" bestFit="1" customWidth="1"/>
    <col min="7693" max="7693" width="11.44140625" style="18" customWidth="1"/>
    <col min="7694" max="7694" width="13.5546875" style="18" customWidth="1"/>
    <col min="7695" max="7695" width="14.6640625" style="18" customWidth="1"/>
    <col min="7696" max="7696" width="28" style="18" customWidth="1"/>
    <col min="7697" max="7697" width="47" style="18" customWidth="1"/>
    <col min="7698" max="7698" width="16.5546875" style="18" customWidth="1"/>
    <col min="7699" max="7699" width="22" style="18" customWidth="1"/>
    <col min="7700" max="7700" width="13.88671875" style="18" bestFit="1" customWidth="1"/>
    <col min="7701" max="7701" width="15.109375" style="18" customWidth="1"/>
    <col min="7702" max="7702" width="13.109375" style="18" customWidth="1"/>
    <col min="7703" max="7703" width="11" style="18" customWidth="1"/>
    <col min="7704" max="7704" width="10.5546875" style="18" customWidth="1"/>
    <col min="7705" max="7706" width="11.5546875" style="18" customWidth="1"/>
    <col min="7707" max="7707" width="16.5546875" style="18" bestFit="1" customWidth="1"/>
    <col min="7708" max="7708" width="11.33203125" style="18" bestFit="1" customWidth="1"/>
    <col min="7709" max="7709" width="13.33203125" style="18" bestFit="1" customWidth="1"/>
    <col min="7710" max="7710" width="48.6640625" style="18" customWidth="1"/>
    <col min="7711" max="7936" width="9.109375" style="18"/>
    <col min="7937" max="7937" width="8.33203125" style="18" customWidth="1"/>
    <col min="7938" max="7938" width="0.33203125" style="18" customWidth="1"/>
    <col min="7939" max="7941" width="0" style="18" hidden="1" customWidth="1"/>
    <col min="7942" max="7942" width="7.109375" style="18" bestFit="1" customWidth="1"/>
    <col min="7943" max="7943" width="7.5546875" style="18" bestFit="1" customWidth="1"/>
    <col min="7944" max="7944" width="8.6640625" style="18" customWidth="1"/>
    <col min="7945" max="7945" width="7.44140625" style="18" bestFit="1" customWidth="1"/>
    <col min="7946" max="7946" width="9.88671875" style="18" customWidth="1"/>
    <col min="7947" max="7947" width="6.109375" style="18" bestFit="1" customWidth="1"/>
    <col min="7948" max="7948" width="6.88671875" style="18" bestFit="1" customWidth="1"/>
    <col min="7949" max="7949" width="11.44140625" style="18" customWidth="1"/>
    <col min="7950" max="7950" width="13.5546875" style="18" customWidth="1"/>
    <col min="7951" max="7951" width="14.6640625" style="18" customWidth="1"/>
    <col min="7952" max="7952" width="28" style="18" customWidth="1"/>
    <col min="7953" max="7953" width="47" style="18" customWidth="1"/>
    <col min="7954" max="7954" width="16.5546875" style="18" customWidth="1"/>
    <col min="7955" max="7955" width="22" style="18" customWidth="1"/>
    <col min="7956" max="7956" width="13.88671875" style="18" bestFit="1" customWidth="1"/>
    <col min="7957" max="7957" width="15.109375" style="18" customWidth="1"/>
    <col min="7958" max="7958" width="13.109375" style="18" customWidth="1"/>
    <col min="7959" max="7959" width="11" style="18" customWidth="1"/>
    <col min="7960" max="7960" width="10.5546875" style="18" customWidth="1"/>
    <col min="7961" max="7962" width="11.5546875" style="18" customWidth="1"/>
    <col min="7963" max="7963" width="16.5546875" style="18" bestFit="1" customWidth="1"/>
    <col min="7964" max="7964" width="11.33203125" style="18" bestFit="1" customWidth="1"/>
    <col min="7965" max="7965" width="13.33203125" style="18" bestFit="1" customWidth="1"/>
    <col min="7966" max="7966" width="48.6640625" style="18" customWidth="1"/>
    <col min="7967" max="8192" width="9.109375" style="18"/>
    <col min="8193" max="8193" width="8.33203125" style="18" customWidth="1"/>
    <col min="8194" max="8194" width="0.33203125" style="18" customWidth="1"/>
    <col min="8195" max="8197" width="0" style="18" hidden="1" customWidth="1"/>
    <col min="8198" max="8198" width="7.109375" style="18" bestFit="1" customWidth="1"/>
    <col min="8199" max="8199" width="7.5546875" style="18" bestFit="1" customWidth="1"/>
    <col min="8200" max="8200" width="8.6640625" style="18" customWidth="1"/>
    <col min="8201" max="8201" width="7.44140625" style="18" bestFit="1" customWidth="1"/>
    <col min="8202" max="8202" width="9.88671875" style="18" customWidth="1"/>
    <col min="8203" max="8203" width="6.109375" style="18" bestFit="1" customWidth="1"/>
    <col min="8204" max="8204" width="6.88671875" style="18" bestFit="1" customWidth="1"/>
    <col min="8205" max="8205" width="11.44140625" style="18" customWidth="1"/>
    <col min="8206" max="8206" width="13.5546875" style="18" customWidth="1"/>
    <col min="8207" max="8207" width="14.6640625" style="18" customWidth="1"/>
    <col min="8208" max="8208" width="28" style="18" customWidth="1"/>
    <col min="8209" max="8209" width="47" style="18" customWidth="1"/>
    <col min="8210" max="8210" width="16.5546875" style="18" customWidth="1"/>
    <col min="8211" max="8211" width="22" style="18" customWidth="1"/>
    <col min="8212" max="8212" width="13.88671875" style="18" bestFit="1" customWidth="1"/>
    <col min="8213" max="8213" width="15.109375" style="18" customWidth="1"/>
    <col min="8214" max="8214" width="13.109375" style="18" customWidth="1"/>
    <col min="8215" max="8215" width="11" style="18" customWidth="1"/>
    <col min="8216" max="8216" width="10.5546875" style="18" customWidth="1"/>
    <col min="8217" max="8218" width="11.5546875" style="18" customWidth="1"/>
    <col min="8219" max="8219" width="16.5546875" style="18" bestFit="1" customWidth="1"/>
    <col min="8220" max="8220" width="11.33203125" style="18" bestFit="1" customWidth="1"/>
    <col min="8221" max="8221" width="13.33203125" style="18" bestFit="1" customWidth="1"/>
    <col min="8222" max="8222" width="48.6640625" style="18" customWidth="1"/>
    <col min="8223" max="8448" width="9.109375" style="18"/>
    <col min="8449" max="8449" width="8.33203125" style="18" customWidth="1"/>
    <col min="8450" max="8450" width="0.33203125" style="18" customWidth="1"/>
    <col min="8451" max="8453" width="0" style="18" hidden="1" customWidth="1"/>
    <col min="8454" max="8454" width="7.109375" style="18" bestFit="1" customWidth="1"/>
    <col min="8455" max="8455" width="7.5546875" style="18" bestFit="1" customWidth="1"/>
    <col min="8456" max="8456" width="8.6640625" style="18" customWidth="1"/>
    <col min="8457" max="8457" width="7.44140625" style="18" bestFit="1" customWidth="1"/>
    <col min="8458" max="8458" width="9.88671875" style="18" customWidth="1"/>
    <col min="8459" max="8459" width="6.109375" style="18" bestFit="1" customWidth="1"/>
    <col min="8460" max="8460" width="6.88671875" style="18" bestFit="1" customWidth="1"/>
    <col min="8461" max="8461" width="11.44140625" style="18" customWidth="1"/>
    <col min="8462" max="8462" width="13.5546875" style="18" customWidth="1"/>
    <col min="8463" max="8463" width="14.6640625" style="18" customWidth="1"/>
    <col min="8464" max="8464" width="28" style="18" customWidth="1"/>
    <col min="8465" max="8465" width="47" style="18" customWidth="1"/>
    <col min="8466" max="8466" width="16.5546875" style="18" customWidth="1"/>
    <col min="8467" max="8467" width="22" style="18" customWidth="1"/>
    <col min="8468" max="8468" width="13.88671875" style="18" bestFit="1" customWidth="1"/>
    <col min="8469" max="8469" width="15.109375" style="18" customWidth="1"/>
    <col min="8470" max="8470" width="13.109375" style="18" customWidth="1"/>
    <col min="8471" max="8471" width="11" style="18" customWidth="1"/>
    <col min="8472" max="8472" width="10.5546875" style="18" customWidth="1"/>
    <col min="8473" max="8474" width="11.5546875" style="18" customWidth="1"/>
    <col min="8475" max="8475" width="16.5546875" style="18" bestFit="1" customWidth="1"/>
    <col min="8476" max="8476" width="11.33203125" style="18" bestFit="1" customWidth="1"/>
    <col min="8477" max="8477" width="13.33203125" style="18" bestFit="1" customWidth="1"/>
    <col min="8478" max="8478" width="48.6640625" style="18" customWidth="1"/>
    <col min="8479" max="8704" width="9.109375" style="18"/>
    <col min="8705" max="8705" width="8.33203125" style="18" customWidth="1"/>
    <col min="8706" max="8706" width="0.33203125" style="18" customWidth="1"/>
    <col min="8707" max="8709" width="0" style="18" hidden="1" customWidth="1"/>
    <col min="8710" max="8710" width="7.109375" style="18" bestFit="1" customWidth="1"/>
    <col min="8711" max="8711" width="7.5546875" style="18" bestFit="1" customWidth="1"/>
    <col min="8712" max="8712" width="8.6640625" style="18" customWidth="1"/>
    <col min="8713" max="8713" width="7.44140625" style="18" bestFit="1" customWidth="1"/>
    <col min="8714" max="8714" width="9.88671875" style="18" customWidth="1"/>
    <col min="8715" max="8715" width="6.109375" style="18" bestFit="1" customWidth="1"/>
    <col min="8716" max="8716" width="6.88671875" style="18" bestFit="1" customWidth="1"/>
    <col min="8717" max="8717" width="11.44140625" style="18" customWidth="1"/>
    <col min="8718" max="8718" width="13.5546875" style="18" customWidth="1"/>
    <col min="8719" max="8719" width="14.6640625" style="18" customWidth="1"/>
    <col min="8720" max="8720" width="28" style="18" customWidth="1"/>
    <col min="8721" max="8721" width="47" style="18" customWidth="1"/>
    <col min="8722" max="8722" width="16.5546875" style="18" customWidth="1"/>
    <col min="8723" max="8723" width="22" style="18" customWidth="1"/>
    <col min="8724" max="8724" width="13.88671875" style="18" bestFit="1" customWidth="1"/>
    <col min="8725" max="8725" width="15.109375" style="18" customWidth="1"/>
    <col min="8726" max="8726" width="13.109375" style="18" customWidth="1"/>
    <col min="8727" max="8727" width="11" style="18" customWidth="1"/>
    <col min="8728" max="8728" width="10.5546875" style="18" customWidth="1"/>
    <col min="8729" max="8730" width="11.5546875" style="18" customWidth="1"/>
    <col min="8731" max="8731" width="16.5546875" style="18" bestFit="1" customWidth="1"/>
    <col min="8732" max="8732" width="11.33203125" style="18" bestFit="1" customWidth="1"/>
    <col min="8733" max="8733" width="13.33203125" style="18" bestFit="1" customWidth="1"/>
    <col min="8734" max="8734" width="48.6640625" style="18" customWidth="1"/>
    <col min="8735" max="8960" width="9.109375" style="18"/>
    <col min="8961" max="8961" width="8.33203125" style="18" customWidth="1"/>
    <col min="8962" max="8962" width="0.33203125" style="18" customWidth="1"/>
    <col min="8963" max="8965" width="0" style="18" hidden="1" customWidth="1"/>
    <col min="8966" max="8966" width="7.109375" style="18" bestFit="1" customWidth="1"/>
    <col min="8967" max="8967" width="7.5546875" style="18" bestFit="1" customWidth="1"/>
    <col min="8968" max="8968" width="8.6640625" style="18" customWidth="1"/>
    <col min="8969" max="8969" width="7.44140625" style="18" bestFit="1" customWidth="1"/>
    <col min="8970" max="8970" width="9.88671875" style="18" customWidth="1"/>
    <col min="8971" max="8971" width="6.109375" style="18" bestFit="1" customWidth="1"/>
    <col min="8972" max="8972" width="6.88671875" style="18" bestFit="1" customWidth="1"/>
    <col min="8973" max="8973" width="11.44140625" style="18" customWidth="1"/>
    <col min="8974" max="8974" width="13.5546875" style="18" customWidth="1"/>
    <col min="8975" max="8975" width="14.6640625" style="18" customWidth="1"/>
    <col min="8976" max="8976" width="28" style="18" customWidth="1"/>
    <col min="8977" max="8977" width="47" style="18" customWidth="1"/>
    <col min="8978" max="8978" width="16.5546875" style="18" customWidth="1"/>
    <col min="8979" max="8979" width="22" style="18" customWidth="1"/>
    <col min="8980" max="8980" width="13.88671875" style="18" bestFit="1" customWidth="1"/>
    <col min="8981" max="8981" width="15.109375" style="18" customWidth="1"/>
    <col min="8982" max="8982" width="13.109375" style="18" customWidth="1"/>
    <col min="8983" max="8983" width="11" style="18" customWidth="1"/>
    <col min="8984" max="8984" width="10.5546875" style="18" customWidth="1"/>
    <col min="8985" max="8986" width="11.5546875" style="18" customWidth="1"/>
    <col min="8987" max="8987" width="16.5546875" style="18" bestFit="1" customWidth="1"/>
    <col min="8988" max="8988" width="11.33203125" style="18" bestFit="1" customWidth="1"/>
    <col min="8989" max="8989" width="13.33203125" style="18" bestFit="1" customWidth="1"/>
    <col min="8990" max="8990" width="48.6640625" style="18" customWidth="1"/>
    <col min="8991" max="9216" width="9.109375" style="18"/>
    <col min="9217" max="9217" width="8.33203125" style="18" customWidth="1"/>
    <col min="9218" max="9218" width="0.33203125" style="18" customWidth="1"/>
    <col min="9219" max="9221" width="0" style="18" hidden="1" customWidth="1"/>
    <col min="9222" max="9222" width="7.109375" style="18" bestFit="1" customWidth="1"/>
    <col min="9223" max="9223" width="7.5546875" style="18" bestFit="1" customWidth="1"/>
    <col min="9224" max="9224" width="8.6640625" style="18" customWidth="1"/>
    <col min="9225" max="9225" width="7.44140625" style="18" bestFit="1" customWidth="1"/>
    <col min="9226" max="9226" width="9.88671875" style="18" customWidth="1"/>
    <col min="9227" max="9227" width="6.109375" style="18" bestFit="1" customWidth="1"/>
    <col min="9228" max="9228" width="6.88671875" style="18" bestFit="1" customWidth="1"/>
    <col min="9229" max="9229" width="11.44140625" style="18" customWidth="1"/>
    <col min="9230" max="9230" width="13.5546875" style="18" customWidth="1"/>
    <col min="9231" max="9231" width="14.6640625" style="18" customWidth="1"/>
    <col min="9232" max="9232" width="28" style="18" customWidth="1"/>
    <col min="9233" max="9233" width="47" style="18" customWidth="1"/>
    <col min="9234" max="9234" width="16.5546875" style="18" customWidth="1"/>
    <col min="9235" max="9235" width="22" style="18" customWidth="1"/>
    <col min="9236" max="9236" width="13.88671875" style="18" bestFit="1" customWidth="1"/>
    <col min="9237" max="9237" width="15.109375" style="18" customWidth="1"/>
    <col min="9238" max="9238" width="13.109375" style="18" customWidth="1"/>
    <col min="9239" max="9239" width="11" style="18" customWidth="1"/>
    <col min="9240" max="9240" width="10.5546875" style="18" customWidth="1"/>
    <col min="9241" max="9242" width="11.5546875" style="18" customWidth="1"/>
    <col min="9243" max="9243" width="16.5546875" style="18" bestFit="1" customWidth="1"/>
    <col min="9244" max="9244" width="11.33203125" style="18" bestFit="1" customWidth="1"/>
    <col min="9245" max="9245" width="13.33203125" style="18" bestFit="1" customWidth="1"/>
    <col min="9246" max="9246" width="48.6640625" style="18" customWidth="1"/>
    <col min="9247" max="9472" width="9.109375" style="18"/>
    <col min="9473" max="9473" width="8.33203125" style="18" customWidth="1"/>
    <col min="9474" max="9474" width="0.33203125" style="18" customWidth="1"/>
    <col min="9475" max="9477" width="0" style="18" hidden="1" customWidth="1"/>
    <col min="9478" max="9478" width="7.109375" style="18" bestFit="1" customWidth="1"/>
    <col min="9479" max="9479" width="7.5546875" style="18" bestFit="1" customWidth="1"/>
    <col min="9480" max="9480" width="8.6640625" style="18" customWidth="1"/>
    <col min="9481" max="9481" width="7.44140625" style="18" bestFit="1" customWidth="1"/>
    <col min="9482" max="9482" width="9.88671875" style="18" customWidth="1"/>
    <col min="9483" max="9483" width="6.109375" style="18" bestFit="1" customWidth="1"/>
    <col min="9484" max="9484" width="6.88671875" style="18" bestFit="1" customWidth="1"/>
    <col min="9485" max="9485" width="11.44140625" style="18" customWidth="1"/>
    <col min="9486" max="9486" width="13.5546875" style="18" customWidth="1"/>
    <col min="9487" max="9487" width="14.6640625" style="18" customWidth="1"/>
    <col min="9488" max="9488" width="28" style="18" customWidth="1"/>
    <col min="9489" max="9489" width="47" style="18" customWidth="1"/>
    <col min="9490" max="9490" width="16.5546875" style="18" customWidth="1"/>
    <col min="9491" max="9491" width="22" style="18" customWidth="1"/>
    <col min="9492" max="9492" width="13.88671875" style="18" bestFit="1" customWidth="1"/>
    <col min="9493" max="9493" width="15.109375" style="18" customWidth="1"/>
    <col min="9494" max="9494" width="13.109375" style="18" customWidth="1"/>
    <col min="9495" max="9495" width="11" style="18" customWidth="1"/>
    <col min="9496" max="9496" width="10.5546875" style="18" customWidth="1"/>
    <col min="9497" max="9498" width="11.5546875" style="18" customWidth="1"/>
    <col min="9499" max="9499" width="16.5546875" style="18" bestFit="1" customWidth="1"/>
    <col min="9500" max="9500" width="11.33203125" style="18" bestFit="1" customWidth="1"/>
    <col min="9501" max="9501" width="13.33203125" style="18" bestFit="1" customWidth="1"/>
    <col min="9502" max="9502" width="48.6640625" style="18" customWidth="1"/>
    <col min="9503" max="9728" width="9.109375" style="18"/>
    <col min="9729" max="9729" width="8.33203125" style="18" customWidth="1"/>
    <col min="9730" max="9730" width="0.33203125" style="18" customWidth="1"/>
    <col min="9731" max="9733" width="0" style="18" hidden="1" customWidth="1"/>
    <col min="9734" max="9734" width="7.109375" style="18" bestFit="1" customWidth="1"/>
    <col min="9735" max="9735" width="7.5546875" style="18" bestFit="1" customWidth="1"/>
    <col min="9736" max="9736" width="8.6640625" style="18" customWidth="1"/>
    <col min="9737" max="9737" width="7.44140625" style="18" bestFit="1" customWidth="1"/>
    <col min="9738" max="9738" width="9.88671875" style="18" customWidth="1"/>
    <col min="9739" max="9739" width="6.109375" style="18" bestFit="1" customWidth="1"/>
    <col min="9740" max="9740" width="6.88671875" style="18" bestFit="1" customWidth="1"/>
    <col min="9741" max="9741" width="11.44140625" style="18" customWidth="1"/>
    <col min="9742" max="9742" width="13.5546875" style="18" customWidth="1"/>
    <col min="9743" max="9743" width="14.6640625" style="18" customWidth="1"/>
    <col min="9744" max="9744" width="28" style="18" customWidth="1"/>
    <col min="9745" max="9745" width="47" style="18" customWidth="1"/>
    <col min="9746" max="9746" width="16.5546875" style="18" customWidth="1"/>
    <col min="9747" max="9747" width="22" style="18" customWidth="1"/>
    <col min="9748" max="9748" width="13.88671875" style="18" bestFit="1" customWidth="1"/>
    <col min="9749" max="9749" width="15.109375" style="18" customWidth="1"/>
    <col min="9750" max="9750" width="13.109375" style="18" customWidth="1"/>
    <col min="9751" max="9751" width="11" style="18" customWidth="1"/>
    <col min="9752" max="9752" width="10.5546875" style="18" customWidth="1"/>
    <col min="9753" max="9754" width="11.5546875" style="18" customWidth="1"/>
    <col min="9755" max="9755" width="16.5546875" style="18" bestFit="1" customWidth="1"/>
    <col min="9756" max="9756" width="11.33203125" style="18" bestFit="1" customWidth="1"/>
    <col min="9757" max="9757" width="13.33203125" style="18" bestFit="1" customWidth="1"/>
    <col min="9758" max="9758" width="48.6640625" style="18" customWidth="1"/>
    <col min="9759" max="9984" width="9.109375" style="18"/>
    <col min="9985" max="9985" width="8.33203125" style="18" customWidth="1"/>
    <col min="9986" max="9986" width="0.33203125" style="18" customWidth="1"/>
    <col min="9987" max="9989" width="0" style="18" hidden="1" customWidth="1"/>
    <col min="9990" max="9990" width="7.109375" style="18" bestFit="1" customWidth="1"/>
    <col min="9991" max="9991" width="7.5546875" style="18" bestFit="1" customWidth="1"/>
    <col min="9992" max="9992" width="8.6640625" style="18" customWidth="1"/>
    <col min="9993" max="9993" width="7.44140625" style="18" bestFit="1" customWidth="1"/>
    <col min="9994" max="9994" width="9.88671875" style="18" customWidth="1"/>
    <col min="9995" max="9995" width="6.109375" style="18" bestFit="1" customWidth="1"/>
    <col min="9996" max="9996" width="6.88671875" style="18" bestFit="1" customWidth="1"/>
    <col min="9997" max="9997" width="11.44140625" style="18" customWidth="1"/>
    <col min="9998" max="9998" width="13.5546875" style="18" customWidth="1"/>
    <col min="9999" max="9999" width="14.6640625" style="18" customWidth="1"/>
    <col min="10000" max="10000" width="28" style="18" customWidth="1"/>
    <col min="10001" max="10001" width="47" style="18" customWidth="1"/>
    <col min="10002" max="10002" width="16.5546875" style="18" customWidth="1"/>
    <col min="10003" max="10003" width="22" style="18" customWidth="1"/>
    <col min="10004" max="10004" width="13.88671875" style="18" bestFit="1" customWidth="1"/>
    <col min="10005" max="10005" width="15.109375" style="18" customWidth="1"/>
    <col min="10006" max="10006" width="13.109375" style="18" customWidth="1"/>
    <col min="10007" max="10007" width="11" style="18" customWidth="1"/>
    <col min="10008" max="10008" width="10.5546875" style="18" customWidth="1"/>
    <col min="10009" max="10010" width="11.5546875" style="18" customWidth="1"/>
    <col min="10011" max="10011" width="16.5546875" style="18" bestFit="1" customWidth="1"/>
    <col min="10012" max="10012" width="11.33203125" style="18" bestFit="1" customWidth="1"/>
    <col min="10013" max="10013" width="13.33203125" style="18" bestFit="1" customWidth="1"/>
    <col min="10014" max="10014" width="48.6640625" style="18" customWidth="1"/>
    <col min="10015" max="10240" width="9.109375" style="18"/>
    <col min="10241" max="10241" width="8.33203125" style="18" customWidth="1"/>
    <col min="10242" max="10242" width="0.33203125" style="18" customWidth="1"/>
    <col min="10243" max="10245" width="0" style="18" hidden="1" customWidth="1"/>
    <col min="10246" max="10246" width="7.109375" style="18" bestFit="1" customWidth="1"/>
    <col min="10247" max="10247" width="7.5546875" style="18" bestFit="1" customWidth="1"/>
    <col min="10248" max="10248" width="8.6640625" style="18" customWidth="1"/>
    <col min="10249" max="10249" width="7.44140625" style="18" bestFit="1" customWidth="1"/>
    <col min="10250" max="10250" width="9.88671875" style="18" customWidth="1"/>
    <col min="10251" max="10251" width="6.109375" style="18" bestFit="1" customWidth="1"/>
    <col min="10252" max="10252" width="6.88671875" style="18" bestFit="1" customWidth="1"/>
    <col min="10253" max="10253" width="11.44140625" style="18" customWidth="1"/>
    <col min="10254" max="10254" width="13.5546875" style="18" customWidth="1"/>
    <col min="10255" max="10255" width="14.6640625" style="18" customWidth="1"/>
    <col min="10256" max="10256" width="28" style="18" customWidth="1"/>
    <col min="10257" max="10257" width="47" style="18" customWidth="1"/>
    <col min="10258" max="10258" width="16.5546875" style="18" customWidth="1"/>
    <col min="10259" max="10259" width="22" style="18" customWidth="1"/>
    <col min="10260" max="10260" width="13.88671875" style="18" bestFit="1" customWidth="1"/>
    <col min="10261" max="10261" width="15.109375" style="18" customWidth="1"/>
    <col min="10262" max="10262" width="13.109375" style="18" customWidth="1"/>
    <col min="10263" max="10263" width="11" style="18" customWidth="1"/>
    <col min="10264" max="10264" width="10.5546875" style="18" customWidth="1"/>
    <col min="10265" max="10266" width="11.5546875" style="18" customWidth="1"/>
    <col min="10267" max="10267" width="16.5546875" style="18" bestFit="1" customWidth="1"/>
    <col min="10268" max="10268" width="11.33203125" style="18" bestFit="1" customWidth="1"/>
    <col min="10269" max="10269" width="13.33203125" style="18" bestFit="1" customWidth="1"/>
    <col min="10270" max="10270" width="48.6640625" style="18" customWidth="1"/>
    <col min="10271" max="10496" width="9.109375" style="18"/>
    <col min="10497" max="10497" width="8.33203125" style="18" customWidth="1"/>
    <col min="10498" max="10498" width="0.33203125" style="18" customWidth="1"/>
    <col min="10499" max="10501" width="0" style="18" hidden="1" customWidth="1"/>
    <col min="10502" max="10502" width="7.109375" style="18" bestFit="1" customWidth="1"/>
    <col min="10503" max="10503" width="7.5546875" style="18" bestFit="1" customWidth="1"/>
    <col min="10504" max="10504" width="8.6640625" style="18" customWidth="1"/>
    <col min="10505" max="10505" width="7.44140625" style="18" bestFit="1" customWidth="1"/>
    <col min="10506" max="10506" width="9.88671875" style="18" customWidth="1"/>
    <col min="10507" max="10507" width="6.109375" style="18" bestFit="1" customWidth="1"/>
    <col min="10508" max="10508" width="6.88671875" style="18" bestFit="1" customWidth="1"/>
    <col min="10509" max="10509" width="11.44140625" style="18" customWidth="1"/>
    <col min="10510" max="10510" width="13.5546875" style="18" customWidth="1"/>
    <col min="10511" max="10511" width="14.6640625" style="18" customWidth="1"/>
    <col min="10512" max="10512" width="28" style="18" customWidth="1"/>
    <col min="10513" max="10513" width="47" style="18" customWidth="1"/>
    <col min="10514" max="10514" width="16.5546875" style="18" customWidth="1"/>
    <col min="10515" max="10515" width="22" style="18" customWidth="1"/>
    <col min="10516" max="10516" width="13.88671875" style="18" bestFit="1" customWidth="1"/>
    <col min="10517" max="10517" width="15.109375" style="18" customWidth="1"/>
    <col min="10518" max="10518" width="13.109375" style="18" customWidth="1"/>
    <col min="10519" max="10519" width="11" style="18" customWidth="1"/>
    <col min="10520" max="10520" width="10.5546875" style="18" customWidth="1"/>
    <col min="10521" max="10522" width="11.5546875" style="18" customWidth="1"/>
    <col min="10523" max="10523" width="16.5546875" style="18" bestFit="1" customWidth="1"/>
    <col min="10524" max="10524" width="11.33203125" style="18" bestFit="1" customWidth="1"/>
    <col min="10525" max="10525" width="13.33203125" style="18" bestFit="1" customWidth="1"/>
    <col min="10526" max="10526" width="48.6640625" style="18" customWidth="1"/>
    <col min="10527" max="10752" width="9.109375" style="18"/>
    <col min="10753" max="10753" width="8.33203125" style="18" customWidth="1"/>
    <col min="10754" max="10754" width="0.33203125" style="18" customWidth="1"/>
    <col min="10755" max="10757" width="0" style="18" hidden="1" customWidth="1"/>
    <col min="10758" max="10758" width="7.109375" style="18" bestFit="1" customWidth="1"/>
    <col min="10759" max="10759" width="7.5546875" style="18" bestFit="1" customWidth="1"/>
    <col min="10760" max="10760" width="8.6640625" style="18" customWidth="1"/>
    <col min="10761" max="10761" width="7.44140625" style="18" bestFit="1" customWidth="1"/>
    <col min="10762" max="10762" width="9.88671875" style="18" customWidth="1"/>
    <col min="10763" max="10763" width="6.109375" style="18" bestFit="1" customWidth="1"/>
    <col min="10764" max="10764" width="6.88671875" style="18" bestFit="1" customWidth="1"/>
    <col min="10765" max="10765" width="11.44140625" style="18" customWidth="1"/>
    <col min="10766" max="10766" width="13.5546875" style="18" customWidth="1"/>
    <col min="10767" max="10767" width="14.6640625" style="18" customWidth="1"/>
    <col min="10768" max="10768" width="28" style="18" customWidth="1"/>
    <col min="10769" max="10769" width="47" style="18" customWidth="1"/>
    <col min="10770" max="10770" width="16.5546875" style="18" customWidth="1"/>
    <col min="10771" max="10771" width="22" style="18" customWidth="1"/>
    <col min="10772" max="10772" width="13.88671875" style="18" bestFit="1" customWidth="1"/>
    <col min="10773" max="10773" width="15.109375" style="18" customWidth="1"/>
    <col min="10774" max="10774" width="13.109375" style="18" customWidth="1"/>
    <col min="10775" max="10775" width="11" style="18" customWidth="1"/>
    <col min="10776" max="10776" width="10.5546875" style="18" customWidth="1"/>
    <col min="10777" max="10778" width="11.5546875" style="18" customWidth="1"/>
    <col min="10779" max="10779" width="16.5546875" style="18" bestFit="1" customWidth="1"/>
    <col min="10780" max="10780" width="11.33203125" style="18" bestFit="1" customWidth="1"/>
    <col min="10781" max="10781" width="13.33203125" style="18" bestFit="1" customWidth="1"/>
    <col min="10782" max="10782" width="48.6640625" style="18" customWidth="1"/>
    <col min="10783" max="11008" width="9.109375" style="18"/>
    <col min="11009" max="11009" width="8.33203125" style="18" customWidth="1"/>
    <col min="11010" max="11010" width="0.33203125" style="18" customWidth="1"/>
    <col min="11011" max="11013" width="0" style="18" hidden="1" customWidth="1"/>
    <col min="11014" max="11014" width="7.109375" style="18" bestFit="1" customWidth="1"/>
    <col min="11015" max="11015" width="7.5546875" style="18" bestFit="1" customWidth="1"/>
    <col min="11016" max="11016" width="8.6640625" style="18" customWidth="1"/>
    <col min="11017" max="11017" width="7.44140625" style="18" bestFit="1" customWidth="1"/>
    <col min="11018" max="11018" width="9.88671875" style="18" customWidth="1"/>
    <col min="11019" max="11019" width="6.109375" style="18" bestFit="1" customWidth="1"/>
    <col min="11020" max="11020" width="6.88671875" style="18" bestFit="1" customWidth="1"/>
    <col min="11021" max="11021" width="11.44140625" style="18" customWidth="1"/>
    <col min="11022" max="11022" width="13.5546875" style="18" customWidth="1"/>
    <col min="11023" max="11023" width="14.6640625" style="18" customWidth="1"/>
    <col min="11024" max="11024" width="28" style="18" customWidth="1"/>
    <col min="11025" max="11025" width="47" style="18" customWidth="1"/>
    <col min="11026" max="11026" width="16.5546875" style="18" customWidth="1"/>
    <col min="11027" max="11027" width="22" style="18" customWidth="1"/>
    <col min="11028" max="11028" width="13.88671875" style="18" bestFit="1" customWidth="1"/>
    <col min="11029" max="11029" width="15.109375" style="18" customWidth="1"/>
    <col min="11030" max="11030" width="13.109375" style="18" customWidth="1"/>
    <col min="11031" max="11031" width="11" style="18" customWidth="1"/>
    <col min="11032" max="11032" width="10.5546875" style="18" customWidth="1"/>
    <col min="11033" max="11034" width="11.5546875" style="18" customWidth="1"/>
    <col min="11035" max="11035" width="16.5546875" style="18" bestFit="1" customWidth="1"/>
    <col min="11036" max="11036" width="11.33203125" style="18" bestFit="1" customWidth="1"/>
    <col min="11037" max="11037" width="13.33203125" style="18" bestFit="1" customWidth="1"/>
    <col min="11038" max="11038" width="48.6640625" style="18" customWidth="1"/>
    <col min="11039" max="11264" width="9.109375" style="18"/>
    <col min="11265" max="11265" width="8.33203125" style="18" customWidth="1"/>
    <col min="11266" max="11266" width="0.33203125" style="18" customWidth="1"/>
    <col min="11267" max="11269" width="0" style="18" hidden="1" customWidth="1"/>
    <col min="11270" max="11270" width="7.109375" style="18" bestFit="1" customWidth="1"/>
    <col min="11271" max="11271" width="7.5546875" style="18" bestFit="1" customWidth="1"/>
    <col min="11272" max="11272" width="8.6640625" style="18" customWidth="1"/>
    <col min="11273" max="11273" width="7.44140625" style="18" bestFit="1" customWidth="1"/>
    <col min="11274" max="11274" width="9.88671875" style="18" customWidth="1"/>
    <col min="11275" max="11275" width="6.109375" style="18" bestFit="1" customWidth="1"/>
    <col min="11276" max="11276" width="6.88671875" style="18" bestFit="1" customWidth="1"/>
    <col min="11277" max="11277" width="11.44140625" style="18" customWidth="1"/>
    <col min="11278" max="11278" width="13.5546875" style="18" customWidth="1"/>
    <col min="11279" max="11279" width="14.6640625" style="18" customWidth="1"/>
    <col min="11280" max="11280" width="28" style="18" customWidth="1"/>
    <col min="11281" max="11281" width="47" style="18" customWidth="1"/>
    <col min="11282" max="11282" width="16.5546875" style="18" customWidth="1"/>
    <col min="11283" max="11283" width="22" style="18" customWidth="1"/>
    <col min="11284" max="11284" width="13.88671875" style="18" bestFit="1" customWidth="1"/>
    <col min="11285" max="11285" width="15.109375" style="18" customWidth="1"/>
    <col min="11286" max="11286" width="13.109375" style="18" customWidth="1"/>
    <col min="11287" max="11287" width="11" style="18" customWidth="1"/>
    <col min="11288" max="11288" width="10.5546875" style="18" customWidth="1"/>
    <col min="11289" max="11290" width="11.5546875" style="18" customWidth="1"/>
    <col min="11291" max="11291" width="16.5546875" style="18" bestFit="1" customWidth="1"/>
    <col min="11292" max="11292" width="11.33203125" style="18" bestFit="1" customWidth="1"/>
    <col min="11293" max="11293" width="13.33203125" style="18" bestFit="1" customWidth="1"/>
    <col min="11294" max="11294" width="48.6640625" style="18" customWidth="1"/>
    <col min="11295" max="11520" width="9.109375" style="18"/>
    <col min="11521" max="11521" width="8.33203125" style="18" customWidth="1"/>
    <col min="11522" max="11522" width="0.33203125" style="18" customWidth="1"/>
    <col min="11523" max="11525" width="0" style="18" hidden="1" customWidth="1"/>
    <col min="11526" max="11526" width="7.109375" style="18" bestFit="1" customWidth="1"/>
    <col min="11527" max="11527" width="7.5546875" style="18" bestFit="1" customWidth="1"/>
    <col min="11528" max="11528" width="8.6640625" style="18" customWidth="1"/>
    <col min="11529" max="11529" width="7.44140625" style="18" bestFit="1" customWidth="1"/>
    <col min="11530" max="11530" width="9.88671875" style="18" customWidth="1"/>
    <col min="11531" max="11531" width="6.109375" style="18" bestFit="1" customWidth="1"/>
    <col min="11532" max="11532" width="6.88671875" style="18" bestFit="1" customWidth="1"/>
    <col min="11533" max="11533" width="11.44140625" style="18" customWidth="1"/>
    <col min="11534" max="11534" width="13.5546875" style="18" customWidth="1"/>
    <col min="11535" max="11535" width="14.6640625" style="18" customWidth="1"/>
    <col min="11536" max="11536" width="28" style="18" customWidth="1"/>
    <col min="11537" max="11537" width="47" style="18" customWidth="1"/>
    <col min="11538" max="11538" width="16.5546875" style="18" customWidth="1"/>
    <col min="11539" max="11539" width="22" style="18" customWidth="1"/>
    <col min="11540" max="11540" width="13.88671875" style="18" bestFit="1" customWidth="1"/>
    <col min="11541" max="11541" width="15.109375" style="18" customWidth="1"/>
    <col min="11542" max="11542" width="13.109375" style="18" customWidth="1"/>
    <col min="11543" max="11543" width="11" style="18" customWidth="1"/>
    <col min="11544" max="11544" width="10.5546875" style="18" customWidth="1"/>
    <col min="11545" max="11546" width="11.5546875" style="18" customWidth="1"/>
    <col min="11547" max="11547" width="16.5546875" style="18" bestFit="1" customWidth="1"/>
    <col min="11548" max="11548" width="11.33203125" style="18" bestFit="1" customWidth="1"/>
    <col min="11549" max="11549" width="13.33203125" style="18" bestFit="1" customWidth="1"/>
    <col min="11550" max="11550" width="48.6640625" style="18" customWidth="1"/>
    <col min="11551" max="11776" width="9.109375" style="18"/>
    <col min="11777" max="11777" width="8.33203125" style="18" customWidth="1"/>
    <col min="11778" max="11778" width="0.33203125" style="18" customWidth="1"/>
    <col min="11779" max="11781" width="0" style="18" hidden="1" customWidth="1"/>
    <col min="11782" max="11782" width="7.109375" style="18" bestFit="1" customWidth="1"/>
    <col min="11783" max="11783" width="7.5546875" style="18" bestFit="1" customWidth="1"/>
    <col min="11784" max="11784" width="8.6640625" style="18" customWidth="1"/>
    <col min="11785" max="11785" width="7.44140625" style="18" bestFit="1" customWidth="1"/>
    <col min="11786" max="11786" width="9.88671875" style="18" customWidth="1"/>
    <col min="11787" max="11787" width="6.109375" style="18" bestFit="1" customWidth="1"/>
    <col min="11788" max="11788" width="6.88671875" style="18" bestFit="1" customWidth="1"/>
    <col min="11789" max="11789" width="11.44140625" style="18" customWidth="1"/>
    <col min="11790" max="11790" width="13.5546875" style="18" customWidth="1"/>
    <col min="11791" max="11791" width="14.6640625" style="18" customWidth="1"/>
    <col min="11792" max="11792" width="28" style="18" customWidth="1"/>
    <col min="11793" max="11793" width="47" style="18" customWidth="1"/>
    <col min="11794" max="11794" width="16.5546875" style="18" customWidth="1"/>
    <col min="11795" max="11795" width="22" style="18" customWidth="1"/>
    <col min="11796" max="11796" width="13.88671875" style="18" bestFit="1" customWidth="1"/>
    <col min="11797" max="11797" width="15.109375" style="18" customWidth="1"/>
    <col min="11798" max="11798" width="13.109375" style="18" customWidth="1"/>
    <col min="11799" max="11799" width="11" style="18" customWidth="1"/>
    <col min="11800" max="11800" width="10.5546875" style="18" customWidth="1"/>
    <col min="11801" max="11802" width="11.5546875" style="18" customWidth="1"/>
    <col min="11803" max="11803" width="16.5546875" style="18" bestFit="1" customWidth="1"/>
    <col min="11804" max="11804" width="11.33203125" style="18" bestFit="1" customWidth="1"/>
    <col min="11805" max="11805" width="13.33203125" style="18" bestFit="1" customWidth="1"/>
    <col min="11806" max="11806" width="48.6640625" style="18" customWidth="1"/>
    <col min="11807" max="12032" width="9.109375" style="18"/>
    <col min="12033" max="12033" width="8.33203125" style="18" customWidth="1"/>
    <col min="12034" max="12034" width="0.33203125" style="18" customWidth="1"/>
    <col min="12035" max="12037" width="0" style="18" hidden="1" customWidth="1"/>
    <col min="12038" max="12038" width="7.109375" style="18" bestFit="1" customWidth="1"/>
    <col min="12039" max="12039" width="7.5546875" style="18" bestFit="1" customWidth="1"/>
    <col min="12040" max="12040" width="8.6640625" style="18" customWidth="1"/>
    <col min="12041" max="12041" width="7.44140625" style="18" bestFit="1" customWidth="1"/>
    <col min="12042" max="12042" width="9.88671875" style="18" customWidth="1"/>
    <col min="12043" max="12043" width="6.109375" style="18" bestFit="1" customWidth="1"/>
    <col min="12044" max="12044" width="6.88671875" style="18" bestFit="1" customWidth="1"/>
    <col min="12045" max="12045" width="11.44140625" style="18" customWidth="1"/>
    <col min="12046" max="12046" width="13.5546875" style="18" customWidth="1"/>
    <col min="12047" max="12047" width="14.6640625" style="18" customWidth="1"/>
    <col min="12048" max="12048" width="28" style="18" customWidth="1"/>
    <col min="12049" max="12049" width="47" style="18" customWidth="1"/>
    <col min="12050" max="12050" width="16.5546875" style="18" customWidth="1"/>
    <col min="12051" max="12051" width="22" style="18" customWidth="1"/>
    <col min="12052" max="12052" width="13.88671875" style="18" bestFit="1" customWidth="1"/>
    <col min="12053" max="12053" width="15.109375" style="18" customWidth="1"/>
    <col min="12054" max="12054" width="13.109375" style="18" customWidth="1"/>
    <col min="12055" max="12055" width="11" style="18" customWidth="1"/>
    <col min="12056" max="12056" width="10.5546875" style="18" customWidth="1"/>
    <col min="12057" max="12058" width="11.5546875" style="18" customWidth="1"/>
    <col min="12059" max="12059" width="16.5546875" style="18" bestFit="1" customWidth="1"/>
    <col min="12060" max="12060" width="11.33203125" style="18" bestFit="1" customWidth="1"/>
    <col min="12061" max="12061" width="13.33203125" style="18" bestFit="1" customWidth="1"/>
    <col min="12062" max="12062" width="48.6640625" style="18" customWidth="1"/>
    <col min="12063" max="12288" width="9.109375" style="18"/>
    <col min="12289" max="12289" width="8.33203125" style="18" customWidth="1"/>
    <col min="12290" max="12290" width="0.33203125" style="18" customWidth="1"/>
    <col min="12291" max="12293" width="0" style="18" hidden="1" customWidth="1"/>
    <col min="12294" max="12294" width="7.109375" style="18" bestFit="1" customWidth="1"/>
    <col min="12295" max="12295" width="7.5546875" style="18" bestFit="1" customWidth="1"/>
    <col min="12296" max="12296" width="8.6640625" style="18" customWidth="1"/>
    <col min="12297" max="12297" width="7.44140625" style="18" bestFit="1" customWidth="1"/>
    <col min="12298" max="12298" width="9.88671875" style="18" customWidth="1"/>
    <col min="12299" max="12299" width="6.109375" style="18" bestFit="1" customWidth="1"/>
    <col min="12300" max="12300" width="6.88671875" style="18" bestFit="1" customWidth="1"/>
    <col min="12301" max="12301" width="11.44140625" style="18" customWidth="1"/>
    <col min="12302" max="12302" width="13.5546875" style="18" customWidth="1"/>
    <col min="12303" max="12303" width="14.6640625" style="18" customWidth="1"/>
    <col min="12304" max="12304" width="28" style="18" customWidth="1"/>
    <col min="12305" max="12305" width="47" style="18" customWidth="1"/>
    <col min="12306" max="12306" width="16.5546875" style="18" customWidth="1"/>
    <col min="12307" max="12307" width="22" style="18" customWidth="1"/>
    <col min="12308" max="12308" width="13.88671875" style="18" bestFit="1" customWidth="1"/>
    <col min="12309" max="12309" width="15.109375" style="18" customWidth="1"/>
    <col min="12310" max="12310" width="13.109375" style="18" customWidth="1"/>
    <col min="12311" max="12311" width="11" style="18" customWidth="1"/>
    <col min="12312" max="12312" width="10.5546875" style="18" customWidth="1"/>
    <col min="12313" max="12314" width="11.5546875" style="18" customWidth="1"/>
    <col min="12315" max="12315" width="16.5546875" style="18" bestFit="1" customWidth="1"/>
    <col min="12316" max="12316" width="11.33203125" style="18" bestFit="1" customWidth="1"/>
    <col min="12317" max="12317" width="13.33203125" style="18" bestFit="1" customWidth="1"/>
    <col min="12318" max="12318" width="48.6640625" style="18" customWidth="1"/>
    <col min="12319" max="12544" width="9.109375" style="18"/>
    <col min="12545" max="12545" width="8.33203125" style="18" customWidth="1"/>
    <col min="12546" max="12546" width="0.33203125" style="18" customWidth="1"/>
    <col min="12547" max="12549" width="0" style="18" hidden="1" customWidth="1"/>
    <col min="12550" max="12550" width="7.109375" style="18" bestFit="1" customWidth="1"/>
    <col min="12551" max="12551" width="7.5546875" style="18" bestFit="1" customWidth="1"/>
    <col min="12552" max="12552" width="8.6640625" style="18" customWidth="1"/>
    <col min="12553" max="12553" width="7.44140625" style="18" bestFit="1" customWidth="1"/>
    <col min="12554" max="12554" width="9.88671875" style="18" customWidth="1"/>
    <col min="12555" max="12555" width="6.109375" style="18" bestFit="1" customWidth="1"/>
    <col min="12556" max="12556" width="6.88671875" style="18" bestFit="1" customWidth="1"/>
    <col min="12557" max="12557" width="11.44140625" style="18" customWidth="1"/>
    <col min="12558" max="12558" width="13.5546875" style="18" customWidth="1"/>
    <col min="12559" max="12559" width="14.6640625" style="18" customWidth="1"/>
    <col min="12560" max="12560" width="28" style="18" customWidth="1"/>
    <col min="12561" max="12561" width="47" style="18" customWidth="1"/>
    <col min="12562" max="12562" width="16.5546875" style="18" customWidth="1"/>
    <col min="12563" max="12563" width="22" style="18" customWidth="1"/>
    <col min="12564" max="12564" width="13.88671875" style="18" bestFit="1" customWidth="1"/>
    <col min="12565" max="12565" width="15.109375" style="18" customWidth="1"/>
    <col min="12566" max="12566" width="13.109375" style="18" customWidth="1"/>
    <col min="12567" max="12567" width="11" style="18" customWidth="1"/>
    <col min="12568" max="12568" width="10.5546875" style="18" customWidth="1"/>
    <col min="12569" max="12570" width="11.5546875" style="18" customWidth="1"/>
    <col min="12571" max="12571" width="16.5546875" style="18" bestFit="1" customWidth="1"/>
    <col min="12572" max="12572" width="11.33203125" style="18" bestFit="1" customWidth="1"/>
    <col min="12573" max="12573" width="13.33203125" style="18" bestFit="1" customWidth="1"/>
    <col min="12574" max="12574" width="48.6640625" style="18" customWidth="1"/>
    <col min="12575" max="12800" width="9.109375" style="18"/>
    <col min="12801" max="12801" width="8.33203125" style="18" customWidth="1"/>
    <col min="12802" max="12802" width="0.33203125" style="18" customWidth="1"/>
    <col min="12803" max="12805" width="0" style="18" hidden="1" customWidth="1"/>
    <col min="12806" max="12806" width="7.109375" style="18" bestFit="1" customWidth="1"/>
    <col min="12807" max="12807" width="7.5546875" style="18" bestFit="1" customWidth="1"/>
    <col min="12808" max="12808" width="8.6640625" style="18" customWidth="1"/>
    <col min="12809" max="12809" width="7.44140625" style="18" bestFit="1" customWidth="1"/>
    <col min="12810" max="12810" width="9.88671875" style="18" customWidth="1"/>
    <col min="12811" max="12811" width="6.109375" style="18" bestFit="1" customWidth="1"/>
    <col min="12812" max="12812" width="6.88671875" style="18" bestFit="1" customWidth="1"/>
    <col min="12813" max="12813" width="11.44140625" style="18" customWidth="1"/>
    <col min="12814" max="12814" width="13.5546875" style="18" customWidth="1"/>
    <col min="12815" max="12815" width="14.6640625" style="18" customWidth="1"/>
    <col min="12816" max="12816" width="28" style="18" customWidth="1"/>
    <col min="12817" max="12817" width="47" style="18" customWidth="1"/>
    <col min="12818" max="12818" width="16.5546875" style="18" customWidth="1"/>
    <col min="12819" max="12819" width="22" style="18" customWidth="1"/>
    <col min="12820" max="12820" width="13.88671875" style="18" bestFit="1" customWidth="1"/>
    <col min="12821" max="12821" width="15.109375" style="18" customWidth="1"/>
    <col min="12822" max="12822" width="13.109375" style="18" customWidth="1"/>
    <col min="12823" max="12823" width="11" style="18" customWidth="1"/>
    <col min="12824" max="12824" width="10.5546875" style="18" customWidth="1"/>
    <col min="12825" max="12826" width="11.5546875" style="18" customWidth="1"/>
    <col min="12827" max="12827" width="16.5546875" style="18" bestFit="1" customWidth="1"/>
    <col min="12828" max="12828" width="11.33203125" style="18" bestFit="1" customWidth="1"/>
    <col min="12829" max="12829" width="13.33203125" style="18" bestFit="1" customWidth="1"/>
    <col min="12830" max="12830" width="48.6640625" style="18" customWidth="1"/>
    <col min="12831" max="13056" width="9.109375" style="18"/>
    <col min="13057" max="13057" width="8.33203125" style="18" customWidth="1"/>
    <col min="13058" max="13058" width="0.33203125" style="18" customWidth="1"/>
    <col min="13059" max="13061" width="0" style="18" hidden="1" customWidth="1"/>
    <col min="13062" max="13062" width="7.109375" style="18" bestFit="1" customWidth="1"/>
    <col min="13063" max="13063" width="7.5546875" style="18" bestFit="1" customWidth="1"/>
    <col min="13064" max="13064" width="8.6640625" style="18" customWidth="1"/>
    <col min="13065" max="13065" width="7.44140625" style="18" bestFit="1" customWidth="1"/>
    <col min="13066" max="13066" width="9.88671875" style="18" customWidth="1"/>
    <col min="13067" max="13067" width="6.109375" style="18" bestFit="1" customWidth="1"/>
    <col min="13068" max="13068" width="6.88671875" style="18" bestFit="1" customWidth="1"/>
    <col min="13069" max="13069" width="11.44140625" style="18" customWidth="1"/>
    <col min="13070" max="13070" width="13.5546875" style="18" customWidth="1"/>
    <col min="13071" max="13071" width="14.6640625" style="18" customWidth="1"/>
    <col min="13072" max="13072" width="28" style="18" customWidth="1"/>
    <col min="13073" max="13073" width="47" style="18" customWidth="1"/>
    <col min="13074" max="13074" width="16.5546875" style="18" customWidth="1"/>
    <col min="13075" max="13075" width="22" style="18" customWidth="1"/>
    <col min="13076" max="13076" width="13.88671875" style="18" bestFit="1" customWidth="1"/>
    <col min="13077" max="13077" width="15.109375" style="18" customWidth="1"/>
    <col min="13078" max="13078" width="13.109375" style="18" customWidth="1"/>
    <col min="13079" max="13079" width="11" style="18" customWidth="1"/>
    <col min="13080" max="13080" width="10.5546875" style="18" customWidth="1"/>
    <col min="13081" max="13082" width="11.5546875" style="18" customWidth="1"/>
    <col min="13083" max="13083" width="16.5546875" style="18" bestFit="1" customWidth="1"/>
    <col min="13084" max="13084" width="11.33203125" style="18" bestFit="1" customWidth="1"/>
    <col min="13085" max="13085" width="13.33203125" style="18" bestFit="1" customWidth="1"/>
    <col min="13086" max="13086" width="48.6640625" style="18" customWidth="1"/>
    <col min="13087" max="13312" width="9.109375" style="18"/>
    <col min="13313" max="13313" width="8.33203125" style="18" customWidth="1"/>
    <col min="13314" max="13314" width="0.33203125" style="18" customWidth="1"/>
    <col min="13315" max="13317" width="0" style="18" hidden="1" customWidth="1"/>
    <col min="13318" max="13318" width="7.109375" style="18" bestFit="1" customWidth="1"/>
    <col min="13319" max="13319" width="7.5546875" style="18" bestFit="1" customWidth="1"/>
    <col min="13320" max="13320" width="8.6640625" style="18" customWidth="1"/>
    <col min="13321" max="13321" width="7.44140625" style="18" bestFit="1" customWidth="1"/>
    <col min="13322" max="13322" width="9.88671875" style="18" customWidth="1"/>
    <col min="13323" max="13323" width="6.109375" style="18" bestFit="1" customWidth="1"/>
    <col min="13324" max="13324" width="6.88671875" style="18" bestFit="1" customWidth="1"/>
    <col min="13325" max="13325" width="11.44140625" style="18" customWidth="1"/>
    <col min="13326" max="13326" width="13.5546875" style="18" customWidth="1"/>
    <col min="13327" max="13327" width="14.6640625" style="18" customWidth="1"/>
    <col min="13328" max="13328" width="28" style="18" customWidth="1"/>
    <col min="13329" max="13329" width="47" style="18" customWidth="1"/>
    <col min="13330" max="13330" width="16.5546875" style="18" customWidth="1"/>
    <col min="13331" max="13331" width="22" style="18" customWidth="1"/>
    <col min="13332" max="13332" width="13.88671875" style="18" bestFit="1" customWidth="1"/>
    <col min="13333" max="13333" width="15.109375" style="18" customWidth="1"/>
    <col min="13334" max="13334" width="13.109375" style="18" customWidth="1"/>
    <col min="13335" max="13335" width="11" style="18" customWidth="1"/>
    <col min="13336" max="13336" width="10.5546875" style="18" customWidth="1"/>
    <col min="13337" max="13338" width="11.5546875" style="18" customWidth="1"/>
    <col min="13339" max="13339" width="16.5546875" style="18" bestFit="1" customWidth="1"/>
    <col min="13340" max="13340" width="11.33203125" style="18" bestFit="1" customWidth="1"/>
    <col min="13341" max="13341" width="13.33203125" style="18" bestFit="1" customWidth="1"/>
    <col min="13342" max="13342" width="48.6640625" style="18" customWidth="1"/>
    <col min="13343" max="13568" width="9.109375" style="18"/>
    <col min="13569" max="13569" width="8.33203125" style="18" customWidth="1"/>
    <col min="13570" max="13570" width="0.33203125" style="18" customWidth="1"/>
    <col min="13571" max="13573" width="0" style="18" hidden="1" customWidth="1"/>
    <col min="13574" max="13574" width="7.109375" style="18" bestFit="1" customWidth="1"/>
    <col min="13575" max="13575" width="7.5546875" style="18" bestFit="1" customWidth="1"/>
    <col min="13576" max="13576" width="8.6640625" style="18" customWidth="1"/>
    <col min="13577" max="13577" width="7.44140625" style="18" bestFit="1" customWidth="1"/>
    <col min="13578" max="13578" width="9.88671875" style="18" customWidth="1"/>
    <col min="13579" max="13579" width="6.109375" style="18" bestFit="1" customWidth="1"/>
    <col min="13580" max="13580" width="6.88671875" style="18" bestFit="1" customWidth="1"/>
    <col min="13581" max="13581" width="11.44140625" style="18" customWidth="1"/>
    <col min="13582" max="13582" width="13.5546875" style="18" customWidth="1"/>
    <col min="13583" max="13583" width="14.6640625" style="18" customWidth="1"/>
    <col min="13584" max="13584" width="28" style="18" customWidth="1"/>
    <col min="13585" max="13585" width="47" style="18" customWidth="1"/>
    <col min="13586" max="13586" width="16.5546875" style="18" customWidth="1"/>
    <col min="13587" max="13587" width="22" style="18" customWidth="1"/>
    <col min="13588" max="13588" width="13.88671875" style="18" bestFit="1" customWidth="1"/>
    <col min="13589" max="13589" width="15.109375" style="18" customWidth="1"/>
    <col min="13590" max="13590" width="13.109375" style="18" customWidth="1"/>
    <col min="13591" max="13591" width="11" style="18" customWidth="1"/>
    <col min="13592" max="13592" width="10.5546875" style="18" customWidth="1"/>
    <col min="13593" max="13594" width="11.5546875" style="18" customWidth="1"/>
    <col min="13595" max="13595" width="16.5546875" style="18" bestFit="1" customWidth="1"/>
    <col min="13596" max="13596" width="11.33203125" style="18" bestFit="1" customWidth="1"/>
    <col min="13597" max="13597" width="13.33203125" style="18" bestFit="1" customWidth="1"/>
    <col min="13598" max="13598" width="48.6640625" style="18" customWidth="1"/>
    <col min="13599" max="13824" width="9.109375" style="18"/>
    <col min="13825" max="13825" width="8.33203125" style="18" customWidth="1"/>
    <col min="13826" max="13826" width="0.33203125" style="18" customWidth="1"/>
    <col min="13827" max="13829" width="0" style="18" hidden="1" customWidth="1"/>
    <col min="13830" max="13830" width="7.109375" style="18" bestFit="1" customWidth="1"/>
    <col min="13831" max="13831" width="7.5546875" style="18" bestFit="1" customWidth="1"/>
    <col min="13832" max="13832" width="8.6640625" style="18" customWidth="1"/>
    <col min="13833" max="13833" width="7.44140625" style="18" bestFit="1" customWidth="1"/>
    <col min="13834" max="13834" width="9.88671875" style="18" customWidth="1"/>
    <col min="13835" max="13835" width="6.109375" style="18" bestFit="1" customWidth="1"/>
    <col min="13836" max="13836" width="6.88671875" style="18" bestFit="1" customWidth="1"/>
    <col min="13837" max="13837" width="11.44140625" style="18" customWidth="1"/>
    <col min="13838" max="13838" width="13.5546875" style="18" customWidth="1"/>
    <col min="13839" max="13839" width="14.6640625" style="18" customWidth="1"/>
    <col min="13840" max="13840" width="28" style="18" customWidth="1"/>
    <col min="13841" max="13841" width="47" style="18" customWidth="1"/>
    <col min="13842" max="13842" width="16.5546875" style="18" customWidth="1"/>
    <col min="13843" max="13843" width="22" style="18" customWidth="1"/>
    <col min="13844" max="13844" width="13.88671875" style="18" bestFit="1" customWidth="1"/>
    <col min="13845" max="13845" width="15.109375" style="18" customWidth="1"/>
    <col min="13846" max="13846" width="13.109375" style="18" customWidth="1"/>
    <col min="13847" max="13847" width="11" style="18" customWidth="1"/>
    <col min="13848" max="13848" width="10.5546875" style="18" customWidth="1"/>
    <col min="13849" max="13850" width="11.5546875" style="18" customWidth="1"/>
    <col min="13851" max="13851" width="16.5546875" style="18" bestFit="1" customWidth="1"/>
    <col min="13852" max="13852" width="11.33203125" style="18" bestFit="1" customWidth="1"/>
    <col min="13853" max="13853" width="13.33203125" style="18" bestFit="1" customWidth="1"/>
    <col min="13854" max="13854" width="48.6640625" style="18" customWidth="1"/>
    <col min="13855" max="14080" width="9.109375" style="18"/>
    <col min="14081" max="14081" width="8.33203125" style="18" customWidth="1"/>
    <col min="14082" max="14082" width="0.33203125" style="18" customWidth="1"/>
    <col min="14083" max="14085" width="0" style="18" hidden="1" customWidth="1"/>
    <col min="14086" max="14086" width="7.109375" style="18" bestFit="1" customWidth="1"/>
    <col min="14087" max="14087" width="7.5546875" style="18" bestFit="1" customWidth="1"/>
    <col min="14088" max="14088" width="8.6640625" style="18" customWidth="1"/>
    <col min="14089" max="14089" width="7.44140625" style="18" bestFit="1" customWidth="1"/>
    <col min="14090" max="14090" width="9.88671875" style="18" customWidth="1"/>
    <col min="14091" max="14091" width="6.109375" style="18" bestFit="1" customWidth="1"/>
    <col min="14092" max="14092" width="6.88671875" style="18" bestFit="1" customWidth="1"/>
    <col min="14093" max="14093" width="11.44140625" style="18" customWidth="1"/>
    <col min="14094" max="14094" width="13.5546875" style="18" customWidth="1"/>
    <col min="14095" max="14095" width="14.6640625" style="18" customWidth="1"/>
    <col min="14096" max="14096" width="28" style="18" customWidth="1"/>
    <col min="14097" max="14097" width="47" style="18" customWidth="1"/>
    <col min="14098" max="14098" width="16.5546875" style="18" customWidth="1"/>
    <col min="14099" max="14099" width="22" style="18" customWidth="1"/>
    <col min="14100" max="14100" width="13.88671875" style="18" bestFit="1" customWidth="1"/>
    <col min="14101" max="14101" width="15.109375" style="18" customWidth="1"/>
    <col min="14102" max="14102" width="13.109375" style="18" customWidth="1"/>
    <col min="14103" max="14103" width="11" style="18" customWidth="1"/>
    <col min="14104" max="14104" width="10.5546875" style="18" customWidth="1"/>
    <col min="14105" max="14106" width="11.5546875" style="18" customWidth="1"/>
    <col min="14107" max="14107" width="16.5546875" style="18" bestFit="1" customWidth="1"/>
    <col min="14108" max="14108" width="11.33203125" style="18" bestFit="1" customWidth="1"/>
    <col min="14109" max="14109" width="13.33203125" style="18" bestFit="1" customWidth="1"/>
    <col min="14110" max="14110" width="48.6640625" style="18" customWidth="1"/>
    <col min="14111" max="14336" width="9.109375" style="18"/>
    <col min="14337" max="14337" width="8.33203125" style="18" customWidth="1"/>
    <col min="14338" max="14338" width="0.33203125" style="18" customWidth="1"/>
    <col min="14339" max="14341" width="0" style="18" hidden="1" customWidth="1"/>
    <col min="14342" max="14342" width="7.109375" style="18" bestFit="1" customWidth="1"/>
    <col min="14343" max="14343" width="7.5546875" style="18" bestFit="1" customWidth="1"/>
    <col min="14344" max="14344" width="8.6640625" style="18" customWidth="1"/>
    <col min="14345" max="14345" width="7.44140625" style="18" bestFit="1" customWidth="1"/>
    <col min="14346" max="14346" width="9.88671875" style="18" customWidth="1"/>
    <col min="14347" max="14347" width="6.109375" style="18" bestFit="1" customWidth="1"/>
    <col min="14348" max="14348" width="6.88671875" style="18" bestFit="1" customWidth="1"/>
    <col min="14349" max="14349" width="11.44140625" style="18" customWidth="1"/>
    <col min="14350" max="14350" width="13.5546875" style="18" customWidth="1"/>
    <col min="14351" max="14351" width="14.6640625" style="18" customWidth="1"/>
    <col min="14352" max="14352" width="28" style="18" customWidth="1"/>
    <col min="14353" max="14353" width="47" style="18" customWidth="1"/>
    <col min="14354" max="14354" width="16.5546875" style="18" customWidth="1"/>
    <col min="14355" max="14355" width="22" style="18" customWidth="1"/>
    <col min="14356" max="14356" width="13.88671875" style="18" bestFit="1" customWidth="1"/>
    <col min="14357" max="14357" width="15.109375" style="18" customWidth="1"/>
    <col min="14358" max="14358" width="13.109375" style="18" customWidth="1"/>
    <col min="14359" max="14359" width="11" style="18" customWidth="1"/>
    <col min="14360" max="14360" width="10.5546875" style="18" customWidth="1"/>
    <col min="14361" max="14362" width="11.5546875" style="18" customWidth="1"/>
    <col min="14363" max="14363" width="16.5546875" style="18" bestFit="1" customWidth="1"/>
    <col min="14364" max="14364" width="11.33203125" style="18" bestFit="1" customWidth="1"/>
    <col min="14365" max="14365" width="13.33203125" style="18" bestFit="1" customWidth="1"/>
    <col min="14366" max="14366" width="48.6640625" style="18" customWidth="1"/>
    <col min="14367" max="14592" width="9.109375" style="18"/>
    <col min="14593" max="14593" width="8.33203125" style="18" customWidth="1"/>
    <col min="14594" max="14594" width="0.33203125" style="18" customWidth="1"/>
    <col min="14595" max="14597" width="0" style="18" hidden="1" customWidth="1"/>
    <col min="14598" max="14598" width="7.109375" style="18" bestFit="1" customWidth="1"/>
    <col min="14599" max="14599" width="7.5546875" style="18" bestFit="1" customWidth="1"/>
    <col min="14600" max="14600" width="8.6640625" style="18" customWidth="1"/>
    <col min="14601" max="14601" width="7.44140625" style="18" bestFit="1" customWidth="1"/>
    <col min="14602" max="14602" width="9.88671875" style="18" customWidth="1"/>
    <col min="14603" max="14603" width="6.109375" style="18" bestFit="1" customWidth="1"/>
    <col min="14604" max="14604" width="6.88671875" style="18" bestFit="1" customWidth="1"/>
    <col min="14605" max="14605" width="11.44140625" style="18" customWidth="1"/>
    <col min="14606" max="14606" width="13.5546875" style="18" customWidth="1"/>
    <col min="14607" max="14607" width="14.6640625" style="18" customWidth="1"/>
    <col min="14608" max="14608" width="28" style="18" customWidth="1"/>
    <col min="14609" max="14609" width="47" style="18" customWidth="1"/>
    <col min="14610" max="14610" width="16.5546875" style="18" customWidth="1"/>
    <col min="14611" max="14611" width="22" style="18" customWidth="1"/>
    <col min="14612" max="14612" width="13.88671875" style="18" bestFit="1" customWidth="1"/>
    <col min="14613" max="14613" width="15.109375" style="18" customWidth="1"/>
    <col min="14614" max="14614" width="13.109375" style="18" customWidth="1"/>
    <col min="14615" max="14615" width="11" style="18" customWidth="1"/>
    <col min="14616" max="14616" width="10.5546875" style="18" customWidth="1"/>
    <col min="14617" max="14618" width="11.5546875" style="18" customWidth="1"/>
    <col min="14619" max="14619" width="16.5546875" style="18" bestFit="1" customWidth="1"/>
    <col min="14620" max="14620" width="11.33203125" style="18" bestFit="1" customWidth="1"/>
    <col min="14621" max="14621" width="13.33203125" style="18" bestFit="1" customWidth="1"/>
    <col min="14622" max="14622" width="48.6640625" style="18" customWidth="1"/>
    <col min="14623" max="14848" width="9.109375" style="18"/>
    <col min="14849" max="14849" width="8.33203125" style="18" customWidth="1"/>
    <col min="14850" max="14850" width="0.33203125" style="18" customWidth="1"/>
    <col min="14851" max="14853" width="0" style="18" hidden="1" customWidth="1"/>
    <col min="14854" max="14854" width="7.109375" style="18" bestFit="1" customWidth="1"/>
    <col min="14855" max="14855" width="7.5546875" style="18" bestFit="1" customWidth="1"/>
    <col min="14856" max="14856" width="8.6640625" style="18" customWidth="1"/>
    <col min="14857" max="14857" width="7.44140625" style="18" bestFit="1" customWidth="1"/>
    <col min="14858" max="14858" width="9.88671875" style="18" customWidth="1"/>
    <col min="14859" max="14859" width="6.109375" style="18" bestFit="1" customWidth="1"/>
    <col min="14860" max="14860" width="6.88671875" style="18" bestFit="1" customWidth="1"/>
    <col min="14861" max="14861" width="11.44140625" style="18" customWidth="1"/>
    <col min="14862" max="14862" width="13.5546875" style="18" customWidth="1"/>
    <col min="14863" max="14863" width="14.6640625" style="18" customWidth="1"/>
    <col min="14864" max="14864" width="28" style="18" customWidth="1"/>
    <col min="14865" max="14865" width="47" style="18" customWidth="1"/>
    <col min="14866" max="14866" width="16.5546875" style="18" customWidth="1"/>
    <col min="14867" max="14867" width="22" style="18" customWidth="1"/>
    <col min="14868" max="14868" width="13.88671875" style="18" bestFit="1" customWidth="1"/>
    <col min="14869" max="14869" width="15.109375" style="18" customWidth="1"/>
    <col min="14870" max="14870" width="13.109375" style="18" customWidth="1"/>
    <col min="14871" max="14871" width="11" style="18" customWidth="1"/>
    <col min="14872" max="14872" width="10.5546875" style="18" customWidth="1"/>
    <col min="14873" max="14874" width="11.5546875" style="18" customWidth="1"/>
    <col min="14875" max="14875" width="16.5546875" style="18" bestFit="1" customWidth="1"/>
    <col min="14876" max="14876" width="11.33203125" style="18" bestFit="1" customWidth="1"/>
    <col min="14877" max="14877" width="13.33203125" style="18" bestFit="1" customWidth="1"/>
    <col min="14878" max="14878" width="48.6640625" style="18" customWidth="1"/>
    <col min="14879" max="15104" width="9.109375" style="18"/>
    <col min="15105" max="15105" width="8.33203125" style="18" customWidth="1"/>
    <col min="15106" max="15106" width="0.33203125" style="18" customWidth="1"/>
    <col min="15107" max="15109" width="0" style="18" hidden="1" customWidth="1"/>
    <col min="15110" max="15110" width="7.109375" style="18" bestFit="1" customWidth="1"/>
    <col min="15111" max="15111" width="7.5546875" style="18" bestFit="1" customWidth="1"/>
    <col min="15112" max="15112" width="8.6640625" style="18" customWidth="1"/>
    <col min="15113" max="15113" width="7.44140625" style="18" bestFit="1" customWidth="1"/>
    <col min="15114" max="15114" width="9.88671875" style="18" customWidth="1"/>
    <col min="15115" max="15115" width="6.109375" style="18" bestFit="1" customWidth="1"/>
    <col min="15116" max="15116" width="6.88671875" style="18" bestFit="1" customWidth="1"/>
    <col min="15117" max="15117" width="11.44140625" style="18" customWidth="1"/>
    <col min="15118" max="15118" width="13.5546875" style="18" customWidth="1"/>
    <col min="15119" max="15119" width="14.6640625" style="18" customWidth="1"/>
    <col min="15120" max="15120" width="28" style="18" customWidth="1"/>
    <col min="15121" max="15121" width="47" style="18" customWidth="1"/>
    <col min="15122" max="15122" width="16.5546875" style="18" customWidth="1"/>
    <col min="15123" max="15123" width="22" style="18" customWidth="1"/>
    <col min="15124" max="15124" width="13.88671875" style="18" bestFit="1" customWidth="1"/>
    <col min="15125" max="15125" width="15.109375" style="18" customWidth="1"/>
    <col min="15126" max="15126" width="13.109375" style="18" customWidth="1"/>
    <col min="15127" max="15127" width="11" style="18" customWidth="1"/>
    <col min="15128" max="15128" width="10.5546875" style="18" customWidth="1"/>
    <col min="15129" max="15130" width="11.5546875" style="18" customWidth="1"/>
    <col min="15131" max="15131" width="16.5546875" style="18" bestFit="1" customWidth="1"/>
    <col min="15132" max="15132" width="11.33203125" style="18" bestFit="1" customWidth="1"/>
    <col min="15133" max="15133" width="13.33203125" style="18" bestFit="1" customWidth="1"/>
    <col min="15134" max="15134" width="48.6640625" style="18" customWidth="1"/>
    <col min="15135" max="15360" width="9.109375" style="18"/>
    <col min="15361" max="15361" width="8.33203125" style="18" customWidth="1"/>
    <col min="15362" max="15362" width="0.33203125" style="18" customWidth="1"/>
    <col min="15363" max="15365" width="0" style="18" hidden="1" customWidth="1"/>
    <col min="15366" max="15366" width="7.109375" style="18" bestFit="1" customWidth="1"/>
    <col min="15367" max="15367" width="7.5546875" style="18" bestFit="1" customWidth="1"/>
    <col min="15368" max="15368" width="8.6640625" style="18" customWidth="1"/>
    <col min="15369" max="15369" width="7.44140625" style="18" bestFit="1" customWidth="1"/>
    <col min="15370" max="15370" width="9.88671875" style="18" customWidth="1"/>
    <col min="15371" max="15371" width="6.109375" style="18" bestFit="1" customWidth="1"/>
    <col min="15372" max="15372" width="6.88671875" style="18" bestFit="1" customWidth="1"/>
    <col min="15373" max="15373" width="11.44140625" style="18" customWidth="1"/>
    <col min="15374" max="15374" width="13.5546875" style="18" customWidth="1"/>
    <col min="15375" max="15375" width="14.6640625" style="18" customWidth="1"/>
    <col min="15376" max="15376" width="28" style="18" customWidth="1"/>
    <col min="15377" max="15377" width="47" style="18" customWidth="1"/>
    <col min="15378" max="15378" width="16.5546875" style="18" customWidth="1"/>
    <col min="15379" max="15379" width="22" style="18" customWidth="1"/>
    <col min="15380" max="15380" width="13.88671875" style="18" bestFit="1" customWidth="1"/>
    <col min="15381" max="15381" width="15.109375" style="18" customWidth="1"/>
    <col min="15382" max="15382" width="13.109375" style="18" customWidth="1"/>
    <col min="15383" max="15383" width="11" style="18" customWidth="1"/>
    <col min="15384" max="15384" width="10.5546875" style="18" customWidth="1"/>
    <col min="15385" max="15386" width="11.5546875" style="18" customWidth="1"/>
    <col min="15387" max="15387" width="16.5546875" style="18" bestFit="1" customWidth="1"/>
    <col min="15388" max="15388" width="11.33203125" style="18" bestFit="1" customWidth="1"/>
    <col min="15389" max="15389" width="13.33203125" style="18" bestFit="1" customWidth="1"/>
    <col min="15390" max="15390" width="48.6640625" style="18" customWidth="1"/>
    <col min="15391" max="15616" width="9.109375" style="18"/>
    <col min="15617" max="15617" width="8.33203125" style="18" customWidth="1"/>
    <col min="15618" max="15618" width="0.33203125" style="18" customWidth="1"/>
    <col min="15619" max="15621" width="0" style="18" hidden="1" customWidth="1"/>
    <col min="15622" max="15622" width="7.109375" style="18" bestFit="1" customWidth="1"/>
    <col min="15623" max="15623" width="7.5546875" style="18" bestFit="1" customWidth="1"/>
    <col min="15624" max="15624" width="8.6640625" style="18" customWidth="1"/>
    <col min="15625" max="15625" width="7.44140625" style="18" bestFit="1" customWidth="1"/>
    <col min="15626" max="15626" width="9.88671875" style="18" customWidth="1"/>
    <col min="15627" max="15627" width="6.109375" style="18" bestFit="1" customWidth="1"/>
    <col min="15628" max="15628" width="6.88671875" style="18" bestFit="1" customWidth="1"/>
    <col min="15629" max="15629" width="11.44140625" style="18" customWidth="1"/>
    <col min="15630" max="15630" width="13.5546875" style="18" customWidth="1"/>
    <col min="15631" max="15631" width="14.6640625" style="18" customWidth="1"/>
    <col min="15632" max="15632" width="28" style="18" customWidth="1"/>
    <col min="15633" max="15633" width="47" style="18" customWidth="1"/>
    <col min="15634" max="15634" width="16.5546875" style="18" customWidth="1"/>
    <col min="15635" max="15635" width="22" style="18" customWidth="1"/>
    <col min="15636" max="15636" width="13.88671875" style="18" bestFit="1" customWidth="1"/>
    <col min="15637" max="15637" width="15.109375" style="18" customWidth="1"/>
    <col min="15638" max="15638" width="13.109375" style="18" customWidth="1"/>
    <col min="15639" max="15639" width="11" style="18" customWidth="1"/>
    <col min="15640" max="15640" width="10.5546875" style="18" customWidth="1"/>
    <col min="15641" max="15642" width="11.5546875" style="18" customWidth="1"/>
    <col min="15643" max="15643" width="16.5546875" style="18" bestFit="1" customWidth="1"/>
    <col min="15644" max="15644" width="11.33203125" style="18" bestFit="1" customWidth="1"/>
    <col min="15645" max="15645" width="13.33203125" style="18" bestFit="1" customWidth="1"/>
    <col min="15646" max="15646" width="48.6640625" style="18" customWidth="1"/>
    <col min="15647" max="15872" width="9.109375" style="18"/>
    <col min="15873" max="15873" width="8.33203125" style="18" customWidth="1"/>
    <col min="15874" max="15874" width="0.33203125" style="18" customWidth="1"/>
    <col min="15875" max="15877" width="0" style="18" hidden="1" customWidth="1"/>
    <col min="15878" max="15878" width="7.109375" style="18" bestFit="1" customWidth="1"/>
    <col min="15879" max="15879" width="7.5546875" style="18" bestFit="1" customWidth="1"/>
    <col min="15880" max="15880" width="8.6640625" style="18" customWidth="1"/>
    <col min="15881" max="15881" width="7.44140625" style="18" bestFit="1" customWidth="1"/>
    <col min="15882" max="15882" width="9.88671875" style="18" customWidth="1"/>
    <col min="15883" max="15883" width="6.109375" style="18" bestFit="1" customWidth="1"/>
    <col min="15884" max="15884" width="6.88671875" style="18" bestFit="1" customWidth="1"/>
    <col min="15885" max="15885" width="11.44140625" style="18" customWidth="1"/>
    <col min="15886" max="15886" width="13.5546875" style="18" customWidth="1"/>
    <col min="15887" max="15887" width="14.6640625" style="18" customWidth="1"/>
    <col min="15888" max="15888" width="28" style="18" customWidth="1"/>
    <col min="15889" max="15889" width="47" style="18" customWidth="1"/>
    <col min="15890" max="15890" width="16.5546875" style="18" customWidth="1"/>
    <col min="15891" max="15891" width="22" style="18" customWidth="1"/>
    <col min="15892" max="15892" width="13.88671875" style="18" bestFit="1" customWidth="1"/>
    <col min="15893" max="15893" width="15.109375" style="18" customWidth="1"/>
    <col min="15894" max="15894" width="13.109375" style="18" customWidth="1"/>
    <col min="15895" max="15895" width="11" style="18" customWidth="1"/>
    <col min="15896" max="15896" width="10.5546875" style="18" customWidth="1"/>
    <col min="15897" max="15898" width="11.5546875" style="18" customWidth="1"/>
    <col min="15899" max="15899" width="16.5546875" style="18" bestFit="1" customWidth="1"/>
    <col min="15900" max="15900" width="11.33203125" style="18" bestFit="1" customWidth="1"/>
    <col min="15901" max="15901" width="13.33203125" style="18" bestFit="1" customWidth="1"/>
    <col min="15902" max="15902" width="48.6640625" style="18" customWidth="1"/>
    <col min="15903" max="16128" width="9.109375" style="18"/>
    <col min="16129" max="16129" width="8.33203125" style="18" customWidth="1"/>
    <col min="16130" max="16130" width="0.33203125" style="18" customWidth="1"/>
    <col min="16131" max="16133" width="0" style="18" hidden="1" customWidth="1"/>
    <col min="16134" max="16134" width="7.109375" style="18" bestFit="1" customWidth="1"/>
    <col min="16135" max="16135" width="7.5546875" style="18" bestFit="1" customWidth="1"/>
    <col min="16136" max="16136" width="8.6640625" style="18" customWidth="1"/>
    <col min="16137" max="16137" width="7.44140625" style="18" bestFit="1" customWidth="1"/>
    <col min="16138" max="16138" width="9.88671875" style="18" customWidth="1"/>
    <col min="16139" max="16139" width="6.109375" style="18" bestFit="1" customWidth="1"/>
    <col min="16140" max="16140" width="6.88671875" style="18" bestFit="1" customWidth="1"/>
    <col min="16141" max="16141" width="11.44140625" style="18" customWidth="1"/>
    <col min="16142" max="16142" width="13.5546875" style="18" customWidth="1"/>
    <col min="16143" max="16143" width="14.6640625" style="18" customWidth="1"/>
    <col min="16144" max="16144" width="28" style="18" customWidth="1"/>
    <col min="16145" max="16145" width="47" style="18" customWidth="1"/>
    <col min="16146" max="16146" width="16.5546875" style="18" customWidth="1"/>
    <col min="16147" max="16147" width="22" style="18" customWidth="1"/>
    <col min="16148" max="16148" width="13.88671875" style="18" bestFit="1" customWidth="1"/>
    <col min="16149" max="16149" width="15.109375" style="18" customWidth="1"/>
    <col min="16150" max="16150" width="13.109375" style="18" customWidth="1"/>
    <col min="16151" max="16151" width="11" style="18" customWidth="1"/>
    <col min="16152" max="16152" width="10.5546875" style="18" customWidth="1"/>
    <col min="16153" max="16154" width="11.5546875" style="18" customWidth="1"/>
    <col min="16155" max="16155" width="16.5546875" style="18" bestFit="1" customWidth="1"/>
    <col min="16156" max="16156" width="11.33203125" style="18" bestFit="1" customWidth="1"/>
    <col min="16157" max="16157" width="13.33203125" style="18" bestFit="1" customWidth="1"/>
    <col min="16158" max="16158" width="48.6640625" style="18" customWidth="1"/>
    <col min="16159" max="16384" width="9.109375" style="18"/>
  </cols>
  <sheetData>
    <row r="1" spans="1:30" s="8" customFormat="1" ht="63" customHeight="1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4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5" t="s">
        <v>26</v>
      </c>
      <c r="AB1" s="6" t="s">
        <v>27</v>
      </c>
      <c r="AC1" s="6" t="s">
        <v>28</v>
      </c>
      <c r="AD1" s="7" t="s">
        <v>29</v>
      </c>
    </row>
    <row r="2" spans="1:30">
      <c r="A2" s="9">
        <v>43891</v>
      </c>
      <c r="B2" s="10"/>
      <c r="C2" s="10"/>
      <c r="D2" s="11"/>
      <c r="E2" s="10"/>
      <c r="F2" s="12" t="s">
        <v>30</v>
      </c>
      <c r="G2" s="13">
        <v>0.53125</v>
      </c>
      <c r="H2" s="14">
        <v>0.54236111111111118</v>
      </c>
      <c r="I2" s="13">
        <v>0.61458333333333337</v>
      </c>
      <c r="J2" s="14">
        <v>0.61319444444444449</v>
      </c>
      <c r="K2" s="12">
        <v>-2</v>
      </c>
      <c r="L2" s="12" t="s">
        <v>31</v>
      </c>
      <c r="M2" s="12" t="s">
        <v>32</v>
      </c>
      <c r="N2" s="12" t="s">
        <v>32</v>
      </c>
      <c r="O2" s="12" t="s">
        <v>32</v>
      </c>
      <c r="P2" s="12"/>
      <c r="Q2" s="12"/>
      <c r="R2" s="12">
        <v>0</v>
      </c>
      <c r="S2" s="12">
        <v>0</v>
      </c>
      <c r="T2" s="12">
        <v>0</v>
      </c>
      <c r="U2" s="12">
        <v>0</v>
      </c>
      <c r="V2" s="12">
        <v>0</v>
      </c>
      <c r="W2" s="12">
        <v>0</v>
      </c>
      <c r="X2" s="12">
        <v>3</v>
      </c>
      <c r="Y2" s="15">
        <v>1</v>
      </c>
      <c r="Z2" s="15">
        <v>1</v>
      </c>
      <c r="AA2" s="15">
        <v>4</v>
      </c>
      <c r="AB2" s="16" t="s">
        <v>33</v>
      </c>
      <c r="AC2" s="16" t="s">
        <v>33</v>
      </c>
      <c r="AD2" s="17"/>
    </row>
    <row r="3" spans="1:30" ht="15.75" customHeight="1">
      <c r="A3" s="19"/>
      <c r="B3" s="20"/>
      <c r="C3" s="20"/>
      <c r="D3" s="21"/>
      <c r="E3" s="20"/>
      <c r="F3" s="22" t="s">
        <v>34</v>
      </c>
      <c r="G3" s="23">
        <v>0.78125</v>
      </c>
      <c r="H3" s="24">
        <v>0.77847222222222223</v>
      </c>
      <c r="I3" s="23">
        <v>0.86111111111111116</v>
      </c>
      <c r="J3" s="24">
        <v>0.92708333333333337</v>
      </c>
      <c r="K3" s="22">
        <v>95</v>
      </c>
      <c r="L3" s="25" t="s">
        <v>31</v>
      </c>
      <c r="M3" s="25" t="s">
        <v>31</v>
      </c>
      <c r="N3" s="25" t="s">
        <v>31</v>
      </c>
      <c r="O3" s="25" t="s">
        <v>31</v>
      </c>
      <c r="P3" s="26" t="s">
        <v>35</v>
      </c>
      <c r="Q3" s="27" t="s">
        <v>36</v>
      </c>
      <c r="R3" s="27">
        <v>5</v>
      </c>
      <c r="S3" s="22">
        <v>0</v>
      </c>
      <c r="T3" s="22">
        <v>0</v>
      </c>
      <c r="U3" s="22">
        <v>0</v>
      </c>
      <c r="V3" s="22">
        <v>0</v>
      </c>
      <c r="W3" s="22">
        <v>0</v>
      </c>
      <c r="X3" s="22">
        <v>7</v>
      </c>
      <c r="Y3" s="28">
        <v>0</v>
      </c>
      <c r="Z3" s="28">
        <v>2</v>
      </c>
      <c r="AA3" s="28">
        <v>4</v>
      </c>
      <c r="AB3" s="29" t="s">
        <v>33</v>
      </c>
      <c r="AC3" s="29" t="s">
        <v>33</v>
      </c>
      <c r="AD3" s="30"/>
    </row>
    <row r="4" spans="1:30" ht="15.75" customHeight="1">
      <c r="A4" s="9">
        <v>43892</v>
      </c>
      <c r="B4" s="10"/>
      <c r="C4" s="10"/>
      <c r="D4" s="11"/>
      <c r="E4" s="10"/>
      <c r="F4" s="12" t="s">
        <v>30</v>
      </c>
      <c r="G4" s="13">
        <v>0.53125</v>
      </c>
      <c r="H4" s="14">
        <v>0.53888888888888886</v>
      </c>
      <c r="I4" s="13">
        <v>0.61458333333333337</v>
      </c>
      <c r="J4" s="14">
        <v>0.61111111111111105</v>
      </c>
      <c r="K4" s="12">
        <v>-5</v>
      </c>
      <c r="L4" s="12" t="s">
        <v>31</v>
      </c>
      <c r="M4" s="12" t="s">
        <v>32</v>
      </c>
      <c r="N4" s="12" t="s">
        <v>32</v>
      </c>
      <c r="O4" s="12" t="s">
        <v>32</v>
      </c>
      <c r="P4" s="12"/>
      <c r="Q4" s="12"/>
      <c r="R4" s="12">
        <v>0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3</v>
      </c>
      <c r="Y4" s="15">
        <v>0</v>
      </c>
      <c r="Z4" s="15">
        <v>1</v>
      </c>
      <c r="AA4" s="15">
        <v>4</v>
      </c>
      <c r="AB4" s="16" t="s">
        <v>33</v>
      </c>
      <c r="AC4" s="16" t="s">
        <v>33</v>
      </c>
      <c r="AD4" s="17"/>
    </row>
    <row r="5" spans="1:30" ht="15.75" customHeight="1">
      <c r="A5" s="19"/>
      <c r="B5" s="20"/>
      <c r="C5" s="20"/>
      <c r="D5" s="21"/>
      <c r="E5" s="20"/>
      <c r="F5" s="22" t="s">
        <v>34</v>
      </c>
      <c r="G5" s="23">
        <v>0.78125</v>
      </c>
      <c r="H5" s="24">
        <v>0.77222222222222225</v>
      </c>
      <c r="I5" s="23">
        <v>0.86111111111111116</v>
      </c>
      <c r="J5" s="24">
        <v>0.86041666666666661</v>
      </c>
      <c r="K5" s="22">
        <v>-1</v>
      </c>
      <c r="L5" s="31" t="s">
        <v>31</v>
      </c>
      <c r="M5" s="31" t="s">
        <v>32</v>
      </c>
      <c r="N5" s="31" t="s">
        <v>32</v>
      </c>
      <c r="O5" s="31" t="s">
        <v>32</v>
      </c>
      <c r="P5" s="26"/>
      <c r="Q5" s="27"/>
      <c r="R5" s="27">
        <v>0</v>
      </c>
      <c r="S5" s="22">
        <v>0</v>
      </c>
      <c r="T5" s="22">
        <v>0</v>
      </c>
      <c r="U5" s="22">
        <v>0</v>
      </c>
      <c r="V5" s="22">
        <v>0</v>
      </c>
      <c r="W5" s="22">
        <v>0</v>
      </c>
      <c r="X5" s="22">
        <v>4</v>
      </c>
      <c r="Y5" s="28">
        <v>0</v>
      </c>
      <c r="Z5" s="28">
        <v>0</v>
      </c>
      <c r="AA5" s="28">
        <v>4</v>
      </c>
      <c r="AB5" s="29" t="s">
        <v>37</v>
      </c>
      <c r="AC5" s="29" t="s">
        <v>33</v>
      </c>
      <c r="AD5" s="30"/>
    </row>
    <row r="6" spans="1:30" ht="15.75" customHeight="1">
      <c r="A6" s="9">
        <v>43893</v>
      </c>
      <c r="B6" s="10"/>
      <c r="C6" s="10"/>
      <c r="D6" s="11"/>
      <c r="E6" s="10"/>
      <c r="F6" s="12" t="s">
        <v>30</v>
      </c>
      <c r="G6" s="13">
        <v>0.53125</v>
      </c>
      <c r="H6" s="14">
        <v>0.5229166666666667</v>
      </c>
      <c r="I6" s="13">
        <v>0.61458333333333337</v>
      </c>
      <c r="J6" s="14">
        <v>0.6069444444444444</v>
      </c>
      <c r="K6" s="12">
        <v>-11</v>
      </c>
      <c r="L6" s="12" t="s">
        <v>31</v>
      </c>
      <c r="M6" s="12" t="s">
        <v>32</v>
      </c>
      <c r="N6" s="12" t="s">
        <v>32</v>
      </c>
      <c r="O6" s="12" t="s">
        <v>32</v>
      </c>
      <c r="P6" s="12"/>
      <c r="Q6" s="12"/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4</v>
      </c>
      <c r="Y6" s="15">
        <v>0</v>
      </c>
      <c r="Z6" s="15">
        <v>0</v>
      </c>
      <c r="AA6" s="15">
        <v>4</v>
      </c>
      <c r="AB6" s="16" t="s">
        <v>37</v>
      </c>
      <c r="AC6" s="16" t="s">
        <v>33</v>
      </c>
      <c r="AD6" s="17"/>
    </row>
    <row r="7" spans="1:30" ht="15.75" customHeight="1">
      <c r="A7" s="19"/>
      <c r="B7" s="20"/>
      <c r="C7" s="20"/>
      <c r="D7" s="21"/>
      <c r="E7" s="20"/>
      <c r="F7" s="22" t="s">
        <v>34</v>
      </c>
      <c r="G7" s="23">
        <v>0.78125</v>
      </c>
      <c r="H7" s="24">
        <v>0.77361111111111114</v>
      </c>
      <c r="I7" s="23">
        <v>0.86111111111111116</v>
      </c>
      <c r="J7" s="24">
        <v>0.85555555555555562</v>
      </c>
      <c r="K7" s="22">
        <v>-8</v>
      </c>
      <c r="L7" s="25" t="s">
        <v>31</v>
      </c>
      <c r="M7" s="25" t="s">
        <v>32</v>
      </c>
      <c r="N7" s="25" t="s">
        <v>32</v>
      </c>
      <c r="O7" s="25" t="s">
        <v>32</v>
      </c>
      <c r="P7" s="26"/>
      <c r="Q7" s="27"/>
      <c r="R7" s="27">
        <v>0</v>
      </c>
      <c r="S7" s="22">
        <v>0</v>
      </c>
      <c r="T7" s="22">
        <v>0</v>
      </c>
      <c r="U7" s="22">
        <v>0</v>
      </c>
      <c r="V7" s="22">
        <v>0</v>
      </c>
      <c r="W7" s="22">
        <v>0</v>
      </c>
      <c r="X7" s="22">
        <v>3</v>
      </c>
      <c r="Y7" s="28">
        <v>0</v>
      </c>
      <c r="Z7" s="28">
        <v>0</v>
      </c>
      <c r="AA7" s="28">
        <v>4</v>
      </c>
      <c r="AB7" s="29" t="s">
        <v>37</v>
      </c>
      <c r="AC7" s="29" t="s">
        <v>37</v>
      </c>
      <c r="AD7" s="30"/>
    </row>
    <row r="8" spans="1:30" ht="15.75" customHeight="1">
      <c r="A8" s="9">
        <v>43894</v>
      </c>
      <c r="B8" s="10"/>
      <c r="C8" s="10"/>
      <c r="D8" s="11"/>
      <c r="E8" s="10"/>
      <c r="F8" s="12" t="s">
        <v>30</v>
      </c>
      <c r="G8" s="13">
        <v>0.53125</v>
      </c>
      <c r="H8" s="14">
        <v>0.52916666666666667</v>
      </c>
      <c r="I8" s="13">
        <v>0.61458333333333337</v>
      </c>
      <c r="J8" s="14">
        <v>0.6118055555555556</v>
      </c>
      <c r="K8" s="12">
        <v>-4</v>
      </c>
      <c r="L8" s="12" t="s">
        <v>31</v>
      </c>
      <c r="M8" s="12" t="s">
        <v>32</v>
      </c>
      <c r="N8" s="12" t="s">
        <v>32</v>
      </c>
      <c r="O8" s="12" t="s">
        <v>32</v>
      </c>
      <c r="P8" s="12"/>
      <c r="Q8" s="12"/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4</v>
      </c>
      <c r="Y8" s="15">
        <v>1</v>
      </c>
      <c r="Z8" s="15">
        <v>0</v>
      </c>
      <c r="AA8" s="15">
        <v>4</v>
      </c>
      <c r="AB8" s="16" t="s">
        <v>37</v>
      </c>
      <c r="AC8" s="16" t="s">
        <v>37</v>
      </c>
      <c r="AD8" s="17"/>
    </row>
    <row r="9" spans="1:30" ht="15.75" customHeight="1">
      <c r="A9" s="19"/>
      <c r="B9" s="20"/>
      <c r="C9" s="20"/>
      <c r="D9" s="21"/>
      <c r="E9" s="20"/>
      <c r="F9" s="22" t="s">
        <v>34</v>
      </c>
      <c r="G9" s="23">
        <v>0.78125</v>
      </c>
      <c r="H9" s="24">
        <v>0.77777777777777779</v>
      </c>
      <c r="I9" s="23">
        <v>0.86111111111111116</v>
      </c>
      <c r="J9" s="24">
        <v>0.85972222222222217</v>
      </c>
      <c r="K9" s="22">
        <v>-2</v>
      </c>
      <c r="L9" s="25" t="s">
        <v>31</v>
      </c>
      <c r="M9" s="25" t="s">
        <v>32</v>
      </c>
      <c r="N9" s="25" t="s">
        <v>32</v>
      </c>
      <c r="O9" s="25" t="s">
        <v>32</v>
      </c>
      <c r="P9" s="26"/>
      <c r="Q9" s="27"/>
      <c r="R9" s="27">
        <v>0</v>
      </c>
      <c r="S9" s="22">
        <v>0</v>
      </c>
      <c r="T9" s="22">
        <v>0</v>
      </c>
      <c r="U9" s="22">
        <v>0</v>
      </c>
      <c r="V9" s="22">
        <v>0</v>
      </c>
      <c r="W9" s="22">
        <v>0</v>
      </c>
      <c r="X9" s="22">
        <v>4</v>
      </c>
      <c r="Y9" s="28">
        <v>1</v>
      </c>
      <c r="Z9" s="28">
        <v>0</v>
      </c>
      <c r="AA9" s="28">
        <v>4</v>
      </c>
      <c r="AB9" s="29" t="s">
        <v>33</v>
      </c>
      <c r="AC9" s="29" t="s">
        <v>37</v>
      </c>
      <c r="AD9" s="30"/>
    </row>
    <row r="10" spans="1:30" ht="15.75" customHeight="1">
      <c r="A10" s="9">
        <v>43895</v>
      </c>
      <c r="B10" s="10"/>
      <c r="C10" s="10"/>
      <c r="D10" s="11"/>
      <c r="E10" s="10"/>
      <c r="F10" s="12" t="s">
        <v>30</v>
      </c>
      <c r="G10" s="13">
        <v>0.53125</v>
      </c>
      <c r="H10" s="14">
        <v>0.53541666666666665</v>
      </c>
      <c r="I10" s="13">
        <v>0.61458333333333337</v>
      </c>
      <c r="J10" s="14">
        <v>0.61319444444444449</v>
      </c>
      <c r="K10" s="12">
        <v>-2</v>
      </c>
      <c r="L10" s="12" t="s">
        <v>31</v>
      </c>
      <c r="M10" s="12" t="s">
        <v>32</v>
      </c>
      <c r="N10" s="12" t="s">
        <v>32</v>
      </c>
      <c r="O10" s="12" t="s">
        <v>32</v>
      </c>
      <c r="P10" s="12"/>
      <c r="Q10" s="12"/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4</v>
      </c>
      <c r="Y10" s="15">
        <v>1</v>
      </c>
      <c r="Z10" s="15">
        <v>0</v>
      </c>
      <c r="AA10" s="15">
        <v>4</v>
      </c>
      <c r="AB10" s="16" t="s">
        <v>33</v>
      </c>
      <c r="AC10" s="16" t="s">
        <v>33</v>
      </c>
      <c r="AD10" s="17"/>
    </row>
    <row r="11" spans="1:30" ht="15.75" customHeight="1">
      <c r="A11" s="19"/>
      <c r="B11" s="20"/>
      <c r="C11" s="20"/>
      <c r="D11" s="21"/>
      <c r="E11" s="20"/>
      <c r="F11" s="22" t="s">
        <v>34</v>
      </c>
      <c r="G11" s="23">
        <v>0.78125</v>
      </c>
      <c r="H11" s="24">
        <v>0.77638888888888891</v>
      </c>
      <c r="I11" s="23">
        <v>0.86111111111111116</v>
      </c>
      <c r="J11" s="24">
        <v>0.85833333333333339</v>
      </c>
      <c r="K11" s="22">
        <v>-4</v>
      </c>
      <c r="L11" s="12" t="s">
        <v>31</v>
      </c>
      <c r="M11" s="12" t="s">
        <v>32</v>
      </c>
      <c r="N11" s="12" t="s">
        <v>32</v>
      </c>
      <c r="O11" s="12" t="s">
        <v>32</v>
      </c>
      <c r="P11" s="26"/>
      <c r="Q11" s="32"/>
      <c r="R11" s="32">
        <v>0</v>
      </c>
      <c r="S11" s="22">
        <v>0</v>
      </c>
      <c r="T11" s="22">
        <v>0</v>
      </c>
      <c r="U11" s="22">
        <v>0</v>
      </c>
      <c r="V11" s="22">
        <v>0</v>
      </c>
      <c r="W11" s="22">
        <v>0</v>
      </c>
      <c r="X11" s="22">
        <v>4</v>
      </c>
      <c r="Y11" s="28">
        <v>0</v>
      </c>
      <c r="Z11" s="28">
        <v>0</v>
      </c>
      <c r="AA11" s="28">
        <v>4</v>
      </c>
      <c r="AB11" s="29" t="s">
        <v>33</v>
      </c>
      <c r="AC11" s="29" t="s">
        <v>33</v>
      </c>
      <c r="AD11" s="30"/>
    </row>
    <row r="12" spans="1:30" ht="15.75" customHeight="1">
      <c r="A12" s="9">
        <v>43896</v>
      </c>
      <c r="B12" s="10"/>
      <c r="C12" s="10"/>
      <c r="D12" s="11"/>
      <c r="E12" s="10"/>
      <c r="F12" s="12" t="s">
        <v>30</v>
      </c>
      <c r="G12" s="13">
        <v>0.53125</v>
      </c>
      <c r="H12" s="14">
        <v>0.52916666666666667</v>
      </c>
      <c r="I12" s="13">
        <v>0.61458333333333337</v>
      </c>
      <c r="J12" s="14">
        <v>0.6118055555555556</v>
      </c>
      <c r="K12" s="12">
        <v>-4</v>
      </c>
      <c r="L12" s="12" t="s">
        <v>31</v>
      </c>
      <c r="M12" s="12" t="s">
        <v>32</v>
      </c>
      <c r="N12" s="12" t="s">
        <v>32</v>
      </c>
      <c r="O12" s="12" t="s">
        <v>32</v>
      </c>
      <c r="P12" s="12"/>
      <c r="Q12" s="12"/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4</v>
      </c>
      <c r="Y12" s="15">
        <v>1</v>
      </c>
      <c r="Z12" s="15">
        <v>0</v>
      </c>
      <c r="AA12" s="15">
        <v>4</v>
      </c>
      <c r="AB12" s="16" t="s">
        <v>33</v>
      </c>
      <c r="AC12" s="16" t="s">
        <v>33</v>
      </c>
      <c r="AD12" s="33"/>
    </row>
    <row r="13" spans="1:30" ht="15.75" customHeight="1">
      <c r="A13" s="19"/>
      <c r="B13" s="20"/>
      <c r="C13" s="20"/>
      <c r="D13" s="21"/>
      <c r="E13" s="20"/>
      <c r="F13" s="22" t="s">
        <v>34</v>
      </c>
      <c r="G13" s="23">
        <v>0.78125</v>
      </c>
      <c r="H13" s="24">
        <v>0.76388888888888884</v>
      </c>
      <c r="I13" s="23">
        <v>0.86111111111111116</v>
      </c>
      <c r="J13" s="24">
        <v>0.85486111111111107</v>
      </c>
      <c r="K13" s="22">
        <v>-9</v>
      </c>
      <c r="L13" s="25" t="s">
        <v>31</v>
      </c>
      <c r="M13" s="25" t="s">
        <v>32</v>
      </c>
      <c r="N13" s="25" t="s">
        <v>32</v>
      </c>
      <c r="O13" s="25" t="s">
        <v>32</v>
      </c>
      <c r="P13" s="26"/>
      <c r="Q13" s="27"/>
      <c r="R13" s="27">
        <v>0</v>
      </c>
      <c r="S13" s="22">
        <v>0</v>
      </c>
      <c r="T13" s="22">
        <v>0</v>
      </c>
      <c r="U13" s="22">
        <v>0</v>
      </c>
      <c r="V13" s="22">
        <v>0</v>
      </c>
      <c r="W13" s="22">
        <v>0</v>
      </c>
      <c r="X13" s="22">
        <v>4</v>
      </c>
      <c r="Y13" s="28">
        <v>0</v>
      </c>
      <c r="Z13" s="28">
        <v>0</v>
      </c>
      <c r="AA13" s="28">
        <v>4</v>
      </c>
      <c r="AB13" s="29" t="s">
        <v>33</v>
      </c>
      <c r="AC13" s="29" t="s">
        <v>33</v>
      </c>
      <c r="AD13" s="30"/>
    </row>
    <row r="14" spans="1:30" ht="15.75" customHeight="1">
      <c r="A14" s="9">
        <v>43897</v>
      </c>
      <c r="B14" s="10"/>
      <c r="C14" s="10"/>
      <c r="D14" s="11"/>
      <c r="E14" s="10"/>
      <c r="F14" s="12" t="s">
        <v>30</v>
      </c>
      <c r="G14" s="13">
        <v>0.53125</v>
      </c>
      <c r="H14" s="14">
        <v>0.52013888888888882</v>
      </c>
      <c r="I14" s="13">
        <v>0.61458333333333337</v>
      </c>
      <c r="J14" s="14">
        <v>0.61111111111111105</v>
      </c>
      <c r="K14" s="12">
        <v>-5</v>
      </c>
      <c r="L14" s="12" t="s">
        <v>31</v>
      </c>
      <c r="M14" s="12" t="s">
        <v>32</v>
      </c>
      <c r="N14" s="12" t="s">
        <v>32</v>
      </c>
      <c r="O14" s="12" t="s">
        <v>32</v>
      </c>
      <c r="P14" s="12"/>
      <c r="Q14" s="12"/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4</v>
      </c>
      <c r="Y14" s="15">
        <v>0</v>
      </c>
      <c r="Z14" s="15">
        <v>1</v>
      </c>
      <c r="AA14" s="15">
        <v>4</v>
      </c>
      <c r="AB14" s="16" t="s">
        <v>33</v>
      </c>
      <c r="AC14" s="16" t="s">
        <v>33</v>
      </c>
      <c r="AD14" s="17"/>
    </row>
    <row r="15" spans="1:30" ht="15.75" customHeight="1">
      <c r="A15" s="19"/>
      <c r="B15" s="20"/>
      <c r="C15" s="20"/>
      <c r="D15" s="21"/>
      <c r="E15" s="20"/>
      <c r="F15" s="22" t="s">
        <v>34</v>
      </c>
      <c r="G15" s="23">
        <v>0.78125</v>
      </c>
      <c r="H15" s="24">
        <v>0.78263888888888899</v>
      </c>
      <c r="I15" s="23">
        <v>0.86111111111111116</v>
      </c>
      <c r="J15" s="24">
        <v>0.85277777777777775</v>
      </c>
      <c r="K15" s="22">
        <v>-12</v>
      </c>
      <c r="L15" s="25" t="s">
        <v>31</v>
      </c>
      <c r="M15" s="22" t="s">
        <v>32</v>
      </c>
      <c r="N15" s="22" t="s">
        <v>32</v>
      </c>
      <c r="O15" s="22" t="s">
        <v>32</v>
      </c>
      <c r="P15" s="26"/>
      <c r="Q15" s="27"/>
      <c r="R15" s="27">
        <v>0</v>
      </c>
      <c r="S15" s="22">
        <v>0</v>
      </c>
      <c r="T15" s="22">
        <v>0</v>
      </c>
      <c r="U15" s="22">
        <v>0</v>
      </c>
      <c r="V15" s="22">
        <v>0</v>
      </c>
      <c r="W15" s="22">
        <v>0</v>
      </c>
      <c r="X15" s="22">
        <v>3</v>
      </c>
      <c r="Y15" s="28">
        <v>0</v>
      </c>
      <c r="Z15" s="28">
        <v>2</v>
      </c>
      <c r="AA15" s="28">
        <v>4</v>
      </c>
      <c r="AB15" s="29" t="s">
        <v>33</v>
      </c>
      <c r="AC15" s="29" t="s">
        <v>33</v>
      </c>
      <c r="AD15" s="30"/>
    </row>
    <row r="16" spans="1:30" ht="15.75" customHeight="1">
      <c r="A16" s="9">
        <v>43898</v>
      </c>
      <c r="B16" s="10"/>
      <c r="C16" s="10"/>
      <c r="D16" s="11"/>
      <c r="E16" s="10"/>
      <c r="F16" s="12" t="s">
        <v>30</v>
      </c>
      <c r="G16" s="13">
        <v>0.53125</v>
      </c>
      <c r="H16" s="14">
        <v>0.53611111111111109</v>
      </c>
      <c r="I16" s="13">
        <v>0.61458333333333337</v>
      </c>
      <c r="J16" s="14">
        <v>0.61111111111111105</v>
      </c>
      <c r="K16" s="12">
        <v>-5</v>
      </c>
      <c r="L16" s="25" t="s">
        <v>31</v>
      </c>
      <c r="M16" s="22" t="s">
        <v>32</v>
      </c>
      <c r="N16" s="22" t="s">
        <v>32</v>
      </c>
      <c r="O16" s="22" t="s">
        <v>32</v>
      </c>
      <c r="P16" s="12"/>
      <c r="Q16" s="12"/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34">
        <v>0</v>
      </c>
      <c r="X16" s="34">
        <v>4</v>
      </c>
      <c r="Y16" s="15">
        <v>0</v>
      </c>
      <c r="Z16" s="15">
        <v>8</v>
      </c>
      <c r="AA16" s="15">
        <v>4</v>
      </c>
      <c r="AB16" s="16" t="s">
        <v>33</v>
      </c>
      <c r="AC16" s="16" t="s">
        <v>33</v>
      </c>
      <c r="AD16" s="17"/>
    </row>
    <row r="17" spans="1:30" ht="15.75" customHeight="1">
      <c r="A17" s="19"/>
      <c r="B17" s="20"/>
      <c r="C17" s="20"/>
      <c r="D17" s="21"/>
      <c r="E17" s="20"/>
      <c r="F17" s="22" t="s">
        <v>34</v>
      </c>
      <c r="G17" s="23">
        <v>0.78125</v>
      </c>
      <c r="H17" s="24">
        <v>0.77986111111111101</v>
      </c>
      <c r="I17" s="23">
        <v>0.86111111111111116</v>
      </c>
      <c r="J17" s="24">
        <v>0.87986111111111109</v>
      </c>
      <c r="K17" s="22">
        <v>27</v>
      </c>
      <c r="L17" s="31" t="s">
        <v>32</v>
      </c>
      <c r="M17" s="31" t="s">
        <v>31</v>
      </c>
      <c r="N17" s="31" t="s">
        <v>31</v>
      </c>
      <c r="O17" s="31" t="s">
        <v>31</v>
      </c>
      <c r="P17" s="26" t="s">
        <v>38</v>
      </c>
      <c r="Q17" s="27" t="s">
        <v>39</v>
      </c>
      <c r="R17" s="27">
        <v>0</v>
      </c>
      <c r="S17" s="22">
        <v>0</v>
      </c>
      <c r="T17" s="22">
        <v>0</v>
      </c>
      <c r="U17" s="22">
        <v>0</v>
      </c>
      <c r="V17" s="22">
        <v>0</v>
      </c>
      <c r="W17" s="22">
        <v>0</v>
      </c>
      <c r="X17" s="22">
        <v>4</v>
      </c>
      <c r="Y17" s="28">
        <v>0</v>
      </c>
      <c r="Z17" s="28">
        <v>0</v>
      </c>
      <c r="AA17" s="28">
        <v>4</v>
      </c>
      <c r="AB17" s="29" t="s">
        <v>33</v>
      </c>
      <c r="AC17" s="29" t="s">
        <v>33</v>
      </c>
      <c r="AD17" s="30"/>
    </row>
    <row r="18" spans="1:30" ht="15.75" customHeight="1">
      <c r="A18" s="9">
        <v>43899</v>
      </c>
      <c r="B18" s="10"/>
      <c r="C18" s="10"/>
      <c r="D18" s="11"/>
      <c r="E18" s="10"/>
      <c r="F18" s="12" t="s">
        <v>30</v>
      </c>
      <c r="G18" s="13">
        <v>0.53125</v>
      </c>
      <c r="H18" s="14">
        <v>0.51597222222222217</v>
      </c>
      <c r="I18" s="13">
        <v>0.61458333333333337</v>
      </c>
      <c r="J18" s="14">
        <v>0.6166666666666667</v>
      </c>
      <c r="K18" s="12">
        <v>3</v>
      </c>
      <c r="L18" s="25" t="s">
        <v>31</v>
      </c>
      <c r="M18" s="22" t="s">
        <v>32</v>
      </c>
      <c r="N18" s="22" t="s">
        <v>32</v>
      </c>
      <c r="O18" s="22" t="s">
        <v>32</v>
      </c>
      <c r="P18" s="12"/>
      <c r="Q18" s="12"/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5</v>
      </c>
      <c r="Y18" s="15">
        <v>1</v>
      </c>
      <c r="Z18" s="15">
        <v>0</v>
      </c>
      <c r="AA18" s="15">
        <v>4</v>
      </c>
      <c r="AB18" s="16" t="s">
        <v>33</v>
      </c>
      <c r="AC18" s="16" t="s">
        <v>33</v>
      </c>
      <c r="AD18" s="17"/>
    </row>
    <row r="19" spans="1:30" ht="15.75" customHeight="1">
      <c r="A19" s="19"/>
      <c r="B19" s="20"/>
      <c r="C19" s="20"/>
      <c r="D19" s="21"/>
      <c r="E19" s="20"/>
      <c r="F19" s="22" t="s">
        <v>34</v>
      </c>
      <c r="G19" s="23">
        <v>0.78125</v>
      </c>
      <c r="H19" s="24">
        <v>0.7729166666666667</v>
      </c>
      <c r="I19" s="23">
        <v>0.86111111111111116</v>
      </c>
      <c r="J19" s="24">
        <v>0.86111111111111116</v>
      </c>
      <c r="K19" s="22">
        <v>0</v>
      </c>
      <c r="L19" s="25" t="s">
        <v>31</v>
      </c>
      <c r="M19" s="22" t="s">
        <v>32</v>
      </c>
      <c r="N19" s="22" t="s">
        <v>32</v>
      </c>
      <c r="O19" s="22" t="s">
        <v>32</v>
      </c>
      <c r="P19" s="26"/>
      <c r="Q19" s="27"/>
      <c r="R19" s="27">
        <v>0</v>
      </c>
      <c r="S19" s="22">
        <v>0</v>
      </c>
      <c r="T19" s="22">
        <v>0</v>
      </c>
      <c r="U19" s="22">
        <v>0</v>
      </c>
      <c r="V19" s="22">
        <v>0</v>
      </c>
      <c r="W19" s="22">
        <v>0</v>
      </c>
      <c r="X19" s="22">
        <v>4</v>
      </c>
      <c r="Y19" s="28">
        <v>0</v>
      </c>
      <c r="Z19" s="28">
        <v>1</v>
      </c>
      <c r="AA19" s="28">
        <v>4</v>
      </c>
      <c r="AB19" s="29" t="s">
        <v>37</v>
      </c>
      <c r="AC19" s="29" t="s">
        <v>33</v>
      </c>
      <c r="AD19" s="30"/>
    </row>
    <row r="20" spans="1:30" ht="15.75" customHeight="1">
      <c r="A20" s="9">
        <v>43900</v>
      </c>
      <c r="B20" s="10"/>
      <c r="C20" s="10"/>
      <c r="D20" s="11"/>
      <c r="E20" s="10"/>
      <c r="F20" s="12" t="s">
        <v>30</v>
      </c>
      <c r="G20" s="13">
        <v>0.53125</v>
      </c>
      <c r="H20" s="14">
        <v>0.5444444444444444</v>
      </c>
      <c r="I20" s="13">
        <v>0.61458333333333337</v>
      </c>
      <c r="J20" s="14">
        <v>0.6118055555555556</v>
      </c>
      <c r="K20" s="12">
        <v>1</v>
      </c>
      <c r="L20" s="12" t="s">
        <v>31</v>
      </c>
      <c r="M20" s="12" t="s">
        <v>32</v>
      </c>
      <c r="N20" s="12" t="s">
        <v>32</v>
      </c>
      <c r="O20" s="12" t="s">
        <v>32</v>
      </c>
      <c r="P20" s="12"/>
      <c r="Q20" s="12"/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3</v>
      </c>
      <c r="Y20" s="15">
        <v>0</v>
      </c>
      <c r="Z20" s="15">
        <v>1</v>
      </c>
      <c r="AA20" s="15">
        <v>4</v>
      </c>
      <c r="AB20" s="16" t="s">
        <v>33</v>
      </c>
      <c r="AC20" s="16" t="s">
        <v>33</v>
      </c>
      <c r="AD20" s="17"/>
    </row>
    <row r="21" spans="1:30" ht="15.75" customHeight="1">
      <c r="A21" s="19"/>
      <c r="B21" s="20"/>
      <c r="C21" s="20"/>
      <c r="D21" s="21"/>
      <c r="E21" s="20"/>
      <c r="F21" s="22" t="s">
        <v>34</v>
      </c>
      <c r="G21" s="23">
        <v>0.78125</v>
      </c>
      <c r="H21" s="24">
        <v>0.7680555555555556</v>
      </c>
      <c r="I21" s="23">
        <v>0.86111111111111116</v>
      </c>
      <c r="J21" s="24">
        <v>0.85069444444444453</v>
      </c>
      <c r="K21" s="22">
        <v>-15</v>
      </c>
      <c r="L21" s="25" t="s">
        <v>31</v>
      </c>
      <c r="M21" s="25" t="s">
        <v>32</v>
      </c>
      <c r="N21" s="25" t="s">
        <v>32</v>
      </c>
      <c r="O21" s="25" t="s">
        <v>32</v>
      </c>
      <c r="P21" s="26"/>
      <c r="Q21" s="22"/>
      <c r="R21" s="22">
        <v>0</v>
      </c>
      <c r="S21" s="22">
        <v>0</v>
      </c>
      <c r="T21" s="22">
        <v>0</v>
      </c>
      <c r="U21" s="22">
        <v>0</v>
      </c>
      <c r="V21" s="22">
        <v>0</v>
      </c>
      <c r="W21" s="22">
        <v>0</v>
      </c>
      <c r="X21" s="22">
        <v>4</v>
      </c>
      <c r="Y21" s="28">
        <v>0</v>
      </c>
      <c r="Z21" s="28">
        <v>0</v>
      </c>
      <c r="AA21" s="28">
        <v>4</v>
      </c>
      <c r="AB21" s="29" t="s">
        <v>37</v>
      </c>
      <c r="AC21" s="29" t="s">
        <v>40</v>
      </c>
      <c r="AD21" s="30"/>
    </row>
    <row r="22" spans="1:30" ht="15.75" customHeight="1">
      <c r="A22" s="9">
        <v>43901</v>
      </c>
      <c r="B22" s="10"/>
      <c r="C22" s="10"/>
      <c r="D22" s="11"/>
      <c r="E22" s="10"/>
      <c r="F22" s="12" t="s">
        <v>30</v>
      </c>
      <c r="G22" s="13">
        <v>0.53125</v>
      </c>
      <c r="H22" s="14">
        <v>0.54097222222222219</v>
      </c>
      <c r="I22" s="13">
        <v>0.61458333333333337</v>
      </c>
      <c r="J22" s="14">
        <v>0.61041666666666672</v>
      </c>
      <c r="K22" s="12">
        <v>-6</v>
      </c>
      <c r="L22" s="12" t="s">
        <v>31</v>
      </c>
      <c r="M22" s="35" t="s">
        <v>32</v>
      </c>
      <c r="N22" s="35" t="s">
        <v>32</v>
      </c>
      <c r="O22" s="35" t="s">
        <v>32</v>
      </c>
      <c r="P22" s="12"/>
      <c r="Q22" s="12"/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3</v>
      </c>
      <c r="Y22" s="15">
        <v>0</v>
      </c>
      <c r="Z22" s="15">
        <v>0</v>
      </c>
      <c r="AA22" s="15">
        <v>4</v>
      </c>
      <c r="AB22" s="16" t="s">
        <v>37</v>
      </c>
      <c r="AC22" s="16" t="s">
        <v>37</v>
      </c>
      <c r="AD22" s="17"/>
    </row>
    <row r="23" spans="1:30" ht="21.75" customHeight="1">
      <c r="A23" s="19"/>
      <c r="B23" s="20"/>
      <c r="C23" s="20"/>
      <c r="D23" s="21"/>
      <c r="E23" s="20"/>
      <c r="F23" s="22" t="s">
        <v>34</v>
      </c>
      <c r="G23" s="23">
        <v>0.78125</v>
      </c>
      <c r="H23" s="24" t="s">
        <v>41</v>
      </c>
      <c r="I23" s="23">
        <v>0.86111111111111116</v>
      </c>
      <c r="J23" s="24" t="s">
        <v>41</v>
      </c>
      <c r="K23" s="22"/>
      <c r="L23" s="25"/>
      <c r="M23" s="22"/>
      <c r="N23" s="22"/>
      <c r="O23" s="22"/>
      <c r="P23" s="26"/>
      <c r="Q23" s="36"/>
      <c r="R23" s="36"/>
      <c r="S23" s="22"/>
      <c r="T23" s="22"/>
      <c r="U23" s="22"/>
      <c r="V23" s="22"/>
      <c r="W23" s="22"/>
      <c r="X23" s="22"/>
      <c r="Y23" s="28"/>
      <c r="Z23" s="28"/>
      <c r="AA23" s="28"/>
      <c r="AB23" s="29"/>
      <c r="AC23" s="29"/>
      <c r="AD23" s="30"/>
    </row>
    <row r="24" spans="1:30" ht="15.75" customHeight="1">
      <c r="A24" s="9">
        <v>43902</v>
      </c>
      <c r="B24" s="10"/>
      <c r="C24" s="10"/>
      <c r="D24" s="11"/>
      <c r="E24" s="10"/>
      <c r="F24" s="12" t="s">
        <v>30</v>
      </c>
      <c r="G24" s="13">
        <v>0.53125</v>
      </c>
      <c r="H24" s="14">
        <v>0.54097222222222219</v>
      </c>
      <c r="I24" s="13">
        <v>0.61458333333333337</v>
      </c>
      <c r="J24" s="14">
        <v>0.61111111111111105</v>
      </c>
      <c r="K24" s="12">
        <v>0</v>
      </c>
      <c r="L24" s="12" t="s">
        <v>31</v>
      </c>
      <c r="M24" s="35" t="s">
        <v>32</v>
      </c>
      <c r="N24" s="35" t="s">
        <v>32</v>
      </c>
      <c r="O24" s="35" t="s">
        <v>32</v>
      </c>
      <c r="P24" s="12"/>
      <c r="Q24" s="12"/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3</v>
      </c>
      <c r="Y24" s="15">
        <v>0</v>
      </c>
      <c r="Z24" s="15">
        <v>1</v>
      </c>
      <c r="AA24" s="15">
        <v>4</v>
      </c>
      <c r="AB24" s="16" t="s">
        <v>33</v>
      </c>
      <c r="AC24" s="16" t="s">
        <v>37</v>
      </c>
      <c r="AD24" s="17"/>
    </row>
    <row r="25" spans="1:30" s="46" customFormat="1" ht="15.75" customHeight="1">
      <c r="A25" s="19"/>
      <c r="B25" s="37"/>
      <c r="C25" s="37"/>
      <c r="D25" s="38"/>
      <c r="E25" s="37"/>
      <c r="F25" s="39" t="s">
        <v>34</v>
      </c>
      <c r="G25" s="23">
        <v>0.78125</v>
      </c>
      <c r="H25" s="40">
        <v>0.78333333333333333</v>
      </c>
      <c r="I25" s="23">
        <v>0.86111111111111116</v>
      </c>
      <c r="J25" s="40">
        <v>0.8569444444444444</v>
      </c>
      <c r="K25" s="39">
        <v>-6</v>
      </c>
      <c r="L25" s="25" t="s">
        <v>31</v>
      </c>
      <c r="M25" s="22" t="s">
        <v>32</v>
      </c>
      <c r="N25" s="22" t="s">
        <v>32</v>
      </c>
      <c r="O25" s="22" t="s">
        <v>32</v>
      </c>
      <c r="P25" s="41"/>
      <c r="Q25" s="42"/>
      <c r="R25" s="42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4</v>
      </c>
      <c r="Y25" s="43">
        <v>0</v>
      </c>
      <c r="Z25" s="43">
        <v>0</v>
      </c>
      <c r="AA25" s="43">
        <v>4</v>
      </c>
      <c r="AB25" s="44" t="s">
        <v>37</v>
      </c>
      <c r="AC25" s="44" t="s">
        <v>37</v>
      </c>
      <c r="AD25" s="45"/>
    </row>
    <row r="26" spans="1:30" ht="19.5" customHeight="1">
      <c r="A26" s="9">
        <v>43903</v>
      </c>
      <c r="B26" s="10"/>
      <c r="C26" s="10"/>
      <c r="D26" s="11"/>
      <c r="E26" s="10"/>
      <c r="F26" s="12" t="s">
        <v>30</v>
      </c>
      <c r="G26" s="13">
        <v>0.53125</v>
      </c>
      <c r="H26" s="14">
        <v>0.54166666666666663</v>
      </c>
      <c r="I26" s="13">
        <v>0.61458333333333337</v>
      </c>
      <c r="J26" s="14">
        <v>0.61458333333333337</v>
      </c>
      <c r="K26" s="12">
        <v>0</v>
      </c>
      <c r="L26" s="12" t="s">
        <v>31</v>
      </c>
      <c r="M26" s="35" t="s">
        <v>32</v>
      </c>
      <c r="N26" s="35" t="s">
        <v>32</v>
      </c>
      <c r="O26" s="35" t="s">
        <v>32</v>
      </c>
      <c r="P26" s="12"/>
      <c r="Q26" s="12"/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0</v>
      </c>
      <c r="X26" s="12">
        <v>4</v>
      </c>
      <c r="Y26" s="15">
        <v>0</v>
      </c>
      <c r="Z26" s="15">
        <v>0</v>
      </c>
      <c r="AA26" s="15">
        <v>4</v>
      </c>
      <c r="AB26" s="16" t="s">
        <v>33</v>
      </c>
      <c r="AC26" s="16" t="s">
        <v>33</v>
      </c>
      <c r="AD26" s="17"/>
    </row>
    <row r="27" spans="1:30" ht="15.75" customHeight="1">
      <c r="A27" s="19"/>
      <c r="B27" s="20"/>
      <c r="C27" s="20"/>
      <c r="D27" s="21"/>
      <c r="E27" s="20"/>
      <c r="F27" s="22" t="s">
        <v>34</v>
      </c>
      <c r="G27" s="23">
        <v>0.78125</v>
      </c>
      <c r="H27" s="24">
        <v>0.78125</v>
      </c>
      <c r="I27" s="23">
        <v>0.86111111111111116</v>
      </c>
      <c r="J27" s="24">
        <v>0.90555555555555556</v>
      </c>
      <c r="K27" s="22">
        <v>104</v>
      </c>
      <c r="L27" s="25" t="s">
        <v>31</v>
      </c>
      <c r="M27" s="25" t="s">
        <v>31</v>
      </c>
      <c r="N27" s="25" t="s">
        <v>31</v>
      </c>
      <c r="O27" s="25" t="s">
        <v>31</v>
      </c>
      <c r="P27" s="47" t="s">
        <v>42</v>
      </c>
      <c r="Q27" s="27" t="s">
        <v>43</v>
      </c>
      <c r="R27" s="27">
        <v>3</v>
      </c>
      <c r="S27" s="22">
        <v>0</v>
      </c>
      <c r="T27" s="22">
        <v>0</v>
      </c>
      <c r="U27" s="22">
        <v>0</v>
      </c>
      <c r="V27" s="22">
        <v>0</v>
      </c>
      <c r="W27" s="22">
        <v>0</v>
      </c>
      <c r="X27" s="22">
        <v>5</v>
      </c>
      <c r="Y27" s="28">
        <v>0</v>
      </c>
      <c r="Z27" s="28">
        <v>1</v>
      </c>
      <c r="AA27" s="28">
        <v>4</v>
      </c>
      <c r="AB27" s="29" t="s">
        <v>37</v>
      </c>
      <c r="AC27" s="29" t="s">
        <v>37</v>
      </c>
      <c r="AD27" s="30"/>
    </row>
    <row r="28" spans="1:30" ht="15.75" customHeight="1">
      <c r="A28" s="9">
        <v>43904</v>
      </c>
      <c r="B28" s="10"/>
      <c r="C28" s="10"/>
      <c r="D28" s="11"/>
      <c r="E28" s="10"/>
      <c r="F28" s="12" t="s">
        <v>30</v>
      </c>
      <c r="G28" s="13">
        <v>0.53125</v>
      </c>
      <c r="H28" s="14">
        <v>0.53333333333333333</v>
      </c>
      <c r="I28" s="13">
        <v>0.61458333333333337</v>
      </c>
      <c r="J28" s="14">
        <v>0.63124999999999998</v>
      </c>
      <c r="K28" s="12">
        <v>24</v>
      </c>
      <c r="L28" s="12" t="s">
        <v>32</v>
      </c>
      <c r="M28" s="12" t="s">
        <v>31</v>
      </c>
      <c r="N28" s="12" t="s">
        <v>31</v>
      </c>
      <c r="O28" s="12" t="s">
        <v>31</v>
      </c>
      <c r="P28" s="12" t="s">
        <v>44</v>
      </c>
      <c r="Q28" s="12" t="s">
        <v>45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4</v>
      </c>
      <c r="Y28" s="15">
        <v>1</v>
      </c>
      <c r="Z28" s="15">
        <v>2</v>
      </c>
      <c r="AA28" s="15">
        <v>4</v>
      </c>
      <c r="AB28" s="16" t="s">
        <v>33</v>
      </c>
      <c r="AC28" s="16" t="s">
        <v>33</v>
      </c>
      <c r="AD28" s="17"/>
    </row>
    <row r="29" spans="1:30" ht="15.75" customHeight="1">
      <c r="A29" s="19"/>
      <c r="B29" s="20"/>
      <c r="C29" s="20"/>
      <c r="D29" s="21"/>
      <c r="E29" s="20"/>
      <c r="F29" s="22" t="s">
        <v>34</v>
      </c>
      <c r="G29" s="23">
        <v>0.78125</v>
      </c>
      <c r="H29" s="24">
        <v>0.79999999999999993</v>
      </c>
      <c r="I29" s="23">
        <v>0.86111111111111116</v>
      </c>
      <c r="J29" s="24">
        <v>0.86458333333333337</v>
      </c>
      <c r="K29" s="22">
        <v>5</v>
      </c>
      <c r="L29" s="31" t="s">
        <v>31</v>
      </c>
      <c r="M29" s="31" t="s">
        <v>31</v>
      </c>
      <c r="N29" s="31" t="s">
        <v>32</v>
      </c>
      <c r="O29" s="31" t="s">
        <v>32</v>
      </c>
      <c r="P29" s="26" t="s">
        <v>46</v>
      </c>
      <c r="Q29" s="27"/>
      <c r="R29" s="36">
        <v>0</v>
      </c>
      <c r="S29" s="22">
        <v>0</v>
      </c>
      <c r="T29" s="22">
        <v>0</v>
      </c>
      <c r="U29" s="22">
        <v>0</v>
      </c>
      <c r="V29" s="22">
        <v>0</v>
      </c>
      <c r="W29" s="22">
        <v>0</v>
      </c>
      <c r="X29" s="22">
        <v>3</v>
      </c>
      <c r="Y29" s="28">
        <v>0</v>
      </c>
      <c r="Z29" s="28">
        <v>0</v>
      </c>
      <c r="AA29" s="28">
        <v>4</v>
      </c>
      <c r="AB29" s="29" t="s">
        <v>33</v>
      </c>
      <c r="AC29" s="29" t="s">
        <v>33</v>
      </c>
      <c r="AD29" s="48"/>
    </row>
    <row r="30" spans="1:30" ht="15.75" customHeight="1">
      <c r="A30" s="9">
        <v>43905</v>
      </c>
      <c r="B30" s="10"/>
      <c r="C30" s="10"/>
      <c r="D30" s="11"/>
      <c r="E30" s="10"/>
      <c r="F30" s="12" t="s">
        <v>30</v>
      </c>
      <c r="G30" s="13">
        <v>0.53125</v>
      </c>
      <c r="H30" s="14">
        <v>0.52430555555555558</v>
      </c>
      <c r="I30" s="13">
        <v>0.61458333333333337</v>
      </c>
      <c r="J30" s="14">
        <v>0.61597222222222225</v>
      </c>
      <c r="K30" s="12">
        <v>2</v>
      </c>
      <c r="L30" s="12" t="s">
        <v>31</v>
      </c>
      <c r="M30" s="12" t="s">
        <v>32</v>
      </c>
      <c r="N30" s="12" t="s">
        <v>32</v>
      </c>
      <c r="O30" s="12" t="s">
        <v>31</v>
      </c>
      <c r="P30" s="12"/>
      <c r="Q30" s="12" t="s">
        <v>47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4</v>
      </c>
      <c r="Y30" s="15">
        <v>0</v>
      </c>
      <c r="Z30" s="15">
        <v>1</v>
      </c>
      <c r="AA30" s="15">
        <v>4</v>
      </c>
      <c r="AB30" s="16" t="s">
        <v>37</v>
      </c>
      <c r="AC30" s="16" t="s">
        <v>33</v>
      </c>
      <c r="AD30" s="16"/>
    </row>
    <row r="31" spans="1:30" ht="15.75" customHeight="1">
      <c r="A31" s="19"/>
      <c r="B31" s="20"/>
      <c r="C31" s="20"/>
      <c r="D31" s="21"/>
      <c r="E31" s="20"/>
      <c r="F31" s="22" t="s">
        <v>34</v>
      </c>
      <c r="G31" s="23">
        <v>0.78125</v>
      </c>
      <c r="H31" s="24">
        <v>0.80138888888888893</v>
      </c>
      <c r="I31" s="23">
        <v>0.86111111111111116</v>
      </c>
      <c r="J31" s="24">
        <v>0.86111111111111116</v>
      </c>
      <c r="K31" s="22">
        <v>0</v>
      </c>
      <c r="L31" s="25" t="s">
        <v>31</v>
      </c>
      <c r="M31" s="22" t="s">
        <v>32</v>
      </c>
      <c r="N31" s="22" t="s">
        <v>32</v>
      </c>
      <c r="O31" s="22" t="s">
        <v>32</v>
      </c>
      <c r="P31" s="26"/>
      <c r="Q31" s="27"/>
      <c r="R31" s="27">
        <v>0</v>
      </c>
      <c r="S31" s="22">
        <v>0</v>
      </c>
      <c r="T31" s="22">
        <v>0</v>
      </c>
      <c r="U31" s="22">
        <v>0</v>
      </c>
      <c r="V31" s="22">
        <v>0</v>
      </c>
      <c r="W31" s="22">
        <v>0</v>
      </c>
      <c r="X31" s="22">
        <v>3</v>
      </c>
      <c r="Y31" s="28">
        <v>0</v>
      </c>
      <c r="Z31" s="28">
        <v>0</v>
      </c>
      <c r="AA31" s="49">
        <v>5</v>
      </c>
      <c r="AB31" s="29" t="s">
        <v>37</v>
      </c>
      <c r="AC31" s="29" t="s">
        <v>33</v>
      </c>
      <c r="AD31" s="30" t="s">
        <v>48</v>
      </c>
    </row>
    <row r="32" spans="1:30" ht="15.75" customHeight="1">
      <c r="A32" s="9">
        <v>43906</v>
      </c>
      <c r="B32" s="10"/>
      <c r="C32" s="10"/>
      <c r="D32" s="11"/>
      <c r="E32" s="10"/>
      <c r="F32" s="12" t="s">
        <v>30</v>
      </c>
      <c r="G32" s="13">
        <v>0.53125</v>
      </c>
      <c r="H32" s="14">
        <v>0.52222222222222225</v>
      </c>
      <c r="I32" s="13">
        <v>0.61458333333333337</v>
      </c>
      <c r="J32" s="14">
        <v>0.60833333333333328</v>
      </c>
      <c r="K32" s="12">
        <v>-9</v>
      </c>
      <c r="L32" s="12" t="s">
        <v>31</v>
      </c>
      <c r="M32" s="12" t="s">
        <v>32</v>
      </c>
      <c r="N32" s="12" t="s">
        <v>32</v>
      </c>
      <c r="O32" s="12" t="s">
        <v>32</v>
      </c>
      <c r="P32" s="12"/>
      <c r="Q32" s="12"/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4</v>
      </c>
      <c r="Y32" s="15">
        <v>0</v>
      </c>
      <c r="Z32" s="15">
        <v>5</v>
      </c>
      <c r="AA32" s="15">
        <v>4</v>
      </c>
      <c r="AB32" s="16" t="s">
        <v>37</v>
      </c>
      <c r="AC32" s="16" t="s">
        <v>37</v>
      </c>
      <c r="AD32" s="17"/>
    </row>
    <row r="33" spans="1:30" s="46" customFormat="1" ht="15.75" customHeight="1">
      <c r="A33" s="19"/>
      <c r="B33" s="37"/>
      <c r="C33" s="37"/>
      <c r="D33" s="38"/>
      <c r="E33" s="37"/>
      <c r="F33" s="39" t="s">
        <v>34</v>
      </c>
      <c r="G33" s="23">
        <v>0.78125</v>
      </c>
      <c r="H33" s="40">
        <v>0.77083333333333337</v>
      </c>
      <c r="I33" s="23">
        <v>0.86111111111111116</v>
      </c>
      <c r="J33" s="40">
        <v>0.85972222222222217</v>
      </c>
      <c r="K33" s="39">
        <v>-2</v>
      </c>
      <c r="L33" s="31" t="s">
        <v>31</v>
      </c>
      <c r="M33" s="31" t="s">
        <v>32</v>
      </c>
      <c r="N33" s="31" t="s">
        <v>32</v>
      </c>
      <c r="O33" s="31" t="s">
        <v>32</v>
      </c>
      <c r="P33" s="41"/>
      <c r="Q33" s="42"/>
      <c r="R33" s="42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4</v>
      </c>
      <c r="Y33" s="43">
        <v>2</v>
      </c>
      <c r="Z33" s="43">
        <v>1</v>
      </c>
      <c r="AA33" s="43">
        <v>4</v>
      </c>
      <c r="AB33" s="44" t="s">
        <v>37</v>
      </c>
      <c r="AC33" s="44" t="s">
        <v>37</v>
      </c>
      <c r="AD33" s="30"/>
    </row>
    <row r="34" spans="1:30" ht="15.75" customHeight="1">
      <c r="A34" s="9">
        <v>43907</v>
      </c>
      <c r="B34" s="10"/>
      <c r="C34" s="10"/>
      <c r="D34" s="11"/>
      <c r="E34" s="10"/>
      <c r="F34" s="12" t="s">
        <v>30</v>
      </c>
      <c r="G34" s="13">
        <v>0.53125</v>
      </c>
      <c r="H34" s="14">
        <v>0.51666666666666672</v>
      </c>
      <c r="I34" s="13">
        <v>0.61458333333333337</v>
      </c>
      <c r="J34" s="14">
        <v>0.62152777777777779</v>
      </c>
      <c r="K34" s="12">
        <v>10</v>
      </c>
      <c r="L34" s="12" t="s">
        <v>32</v>
      </c>
      <c r="M34" s="12" t="s">
        <v>31</v>
      </c>
      <c r="N34" s="12" t="s">
        <v>32</v>
      </c>
      <c r="O34" s="12" t="s">
        <v>31</v>
      </c>
      <c r="P34" s="12" t="s">
        <v>49</v>
      </c>
      <c r="Q34" s="12" t="s">
        <v>50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5</v>
      </c>
      <c r="Y34" s="15">
        <v>0</v>
      </c>
      <c r="Z34" s="15" t="s">
        <v>51</v>
      </c>
      <c r="AA34" s="15">
        <v>4</v>
      </c>
      <c r="AB34" s="16" t="s">
        <v>33</v>
      </c>
      <c r="AC34" s="16" t="s">
        <v>37</v>
      </c>
      <c r="AD34" s="17"/>
    </row>
    <row r="35" spans="1:30" ht="15.75" customHeight="1">
      <c r="A35" s="19"/>
      <c r="B35" s="20"/>
      <c r="C35" s="20"/>
      <c r="D35" s="21"/>
      <c r="E35" s="20"/>
      <c r="F35" s="22" t="s">
        <v>34</v>
      </c>
      <c r="G35" s="23">
        <v>0.78125</v>
      </c>
      <c r="H35" s="24" t="s">
        <v>41</v>
      </c>
      <c r="I35" s="23">
        <v>0.86111111111111116</v>
      </c>
      <c r="J35" s="24" t="s">
        <v>41</v>
      </c>
      <c r="K35" s="22"/>
      <c r="L35" s="31"/>
      <c r="M35" s="31"/>
      <c r="N35" s="31"/>
      <c r="O35" s="31"/>
      <c r="P35" s="26"/>
      <c r="Q35" s="50"/>
      <c r="R35" s="51"/>
      <c r="S35" s="22"/>
      <c r="T35" s="22"/>
      <c r="U35" s="22"/>
      <c r="V35" s="22"/>
      <c r="W35" s="22"/>
      <c r="X35" s="22"/>
      <c r="Y35" s="28"/>
      <c r="Z35" s="28"/>
      <c r="AA35" s="28"/>
      <c r="AB35" s="29"/>
      <c r="AC35" s="29"/>
      <c r="AD35" s="30"/>
    </row>
    <row r="36" spans="1:30" ht="15.75" customHeight="1">
      <c r="A36" s="9">
        <v>43908</v>
      </c>
      <c r="B36" s="10"/>
      <c r="C36" s="10"/>
      <c r="D36" s="11"/>
      <c r="E36" s="10"/>
      <c r="F36" s="12" t="s">
        <v>30</v>
      </c>
      <c r="G36" s="13">
        <v>0.53125</v>
      </c>
      <c r="H36" s="14">
        <v>0.51041666666666663</v>
      </c>
      <c r="I36" s="13">
        <v>0.61458333333333337</v>
      </c>
      <c r="J36" s="14">
        <v>0.61458333333333337</v>
      </c>
      <c r="K36" s="12">
        <v>0</v>
      </c>
      <c r="L36" s="12" t="s">
        <v>31</v>
      </c>
      <c r="M36" s="12" t="s">
        <v>32</v>
      </c>
      <c r="N36" s="12" t="s">
        <v>32</v>
      </c>
      <c r="O36" s="12" t="s">
        <v>32</v>
      </c>
      <c r="P36" s="12"/>
      <c r="Q36" s="12"/>
      <c r="R36" s="35">
        <v>0</v>
      </c>
      <c r="S36" s="35">
        <v>0</v>
      </c>
      <c r="T36" s="35">
        <v>0</v>
      </c>
      <c r="U36" s="35">
        <v>0</v>
      </c>
      <c r="V36" s="35">
        <v>0</v>
      </c>
      <c r="W36" s="35">
        <v>0</v>
      </c>
      <c r="X36" s="35">
        <v>5</v>
      </c>
      <c r="Y36" s="52">
        <v>0</v>
      </c>
      <c r="Z36" s="52">
        <v>3</v>
      </c>
      <c r="AA36" s="52">
        <v>6</v>
      </c>
      <c r="AB36" s="53" t="s">
        <v>33</v>
      </c>
      <c r="AC36" s="53" t="s">
        <v>33</v>
      </c>
      <c r="AD36" s="53" t="s">
        <v>52</v>
      </c>
    </row>
    <row r="37" spans="1:30" ht="15.75" customHeight="1">
      <c r="A37" s="19"/>
      <c r="B37" s="20"/>
      <c r="C37" s="20"/>
      <c r="D37" s="21"/>
      <c r="E37" s="20"/>
      <c r="F37" s="22" t="s">
        <v>34</v>
      </c>
      <c r="G37" s="23">
        <v>0.78125</v>
      </c>
      <c r="H37" s="24" t="s">
        <v>41</v>
      </c>
      <c r="I37" s="23">
        <v>0.86111111111111116</v>
      </c>
      <c r="J37" s="24" t="s">
        <v>41</v>
      </c>
      <c r="K37" s="22"/>
      <c r="L37" s="31"/>
      <c r="M37" s="31"/>
      <c r="N37" s="31"/>
      <c r="O37" s="31"/>
      <c r="P37" s="26"/>
      <c r="Q37" s="27"/>
      <c r="R37" s="27"/>
      <c r="S37" s="22"/>
      <c r="T37" s="22"/>
      <c r="U37" s="22"/>
      <c r="V37" s="22"/>
      <c r="W37" s="22"/>
      <c r="X37" s="22"/>
      <c r="Y37" s="28"/>
      <c r="Z37" s="28"/>
      <c r="AA37" s="28"/>
      <c r="AB37" s="29"/>
      <c r="AC37" s="29"/>
      <c r="AD37" s="30"/>
    </row>
    <row r="38" spans="1:30" ht="15.75" customHeight="1">
      <c r="A38" s="9">
        <v>43909</v>
      </c>
      <c r="B38" s="10"/>
      <c r="C38" s="10"/>
      <c r="D38" s="11"/>
      <c r="E38" s="10"/>
      <c r="F38" s="12" t="s">
        <v>30</v>
      </c>
      <c r="G38" s="13">
        <v>0.53125</v>
      </c>
      <c r="H38" s="14">
        <v>0.53402777777777777</v>
      </c>
      <c r="I38" s="13">
        <v>0.61458333333333337</v>
      </c>
      <c r="J38" s="14">
        <v>0.60902777777777783</v>
      </c>
      <c r="K38" s="12">
        <v>-8</v>
      </c>
      <c r="L38" s="12" t="s">
        <v>31</v>
      </c>
      <c r="M38" s="12" t="s">
        <v>32</v>
      </c>
      <c r="N38" s="12" t="s">
        <v>32</v>
      </c>
      <c r="O38" s="12" t="s">
        <v>32</v>
      </c>
      <c r="P38" s="12"/>
      <c r="Q38" s="12"/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3</v>
      </c>
      <c r="Y38" s="15">
        <v>0</v>
      </c>
      <c r="Z38" s="15">
        <v>1</v>
      </c>
      <c r="AA38" s="15">
        <v>4</v>
      </c>
      <c r="AB38" s="16" t="s">
        <v>33</v>
      </c>
      <c r="AC38" s="16" t="s">
        <v>33</v>
      </c>
      <c r="AD38" s="17"/>
    </row>
    <row r="39" spans="1:30" ht="15.75" customHeight="1">
      <c r="A39" s="19"/>
      <c r="B39" s="20"/>
      <c r="C39" s="20"/>
      <c r="D39" s="21"/>
      <c r="E39" s="20"/>
      <c r="F39" s="22" t="s">
        <v>34</v>
      </c>
      <c r="G39" s="23">
        <v>0.78125</v>
      </c>
      <c r="H39" s="24" t="s">
        <v>41</v>
      </c>
      <c r="I39" s="23">
        <v>0.86111111111111116</v>
      </c>
      <c r="J39" s="24" t="s">
        <v>41</v>
      </c>
      <c r="K39" s="22"/>
      <c r="L39" s="31"/>
      <c r="M39" s="31"/>
      <c r="N39" s="31"/>
      <c r="O39" s="31"/>
      <c r="P39" s="26"/>
      <c r="Q39" s="27"/>
      <c r="R39" s="27"/>
      <c r="S39" s="22"/>
      <c r="T39" s="22"/>
      <c r="U39" s="22"/>
      <c r="V39" s="22"/>
      <c r="W39" s="22"/>
      <c r="X39" s="22"/>
      <c r="Y39" s="28"/>
      <c r="Z39" s="28"/>
      <c r="AA39" s="28"/>
      <c r="AB39" s="29"/>
      <c r="AC39" s="29"/>
      <c r="AD39" s="30"/>
    </row>
    <row r="40" spans="1:30" ht="15.75" customHeight="1">
      <c r="A40" s="9">
        <v>43910</v>
      </c>
      <c r="B40" s="10"/>
      <c r="C40" s="10"/>
      <c r="D40" s="11"/>
      <c r="E40" s="10"/>
      <c r="F40" s="12" t="s">
        <v>30</v>
      </c>
      <c r="G40" s="13">
        <v>0.53125</v>
      </c>
      <c r="H40" s="14">
        <v>0.5229166666666667</v>
      </c>
      <c r="I40" s="13">
        <v>0.61458333333333337</v>
      </c>
      <c r="J40" s="14">
        <v>0.60833333333333328</v>
      </c>
      <c r="K40" s="39">
        <v>-9</v>
      </c>
      <c r="L40" s="12" t="s">
        <v>31</v>
      </c>
      <c r="M40" s="12" t="s">
        <v>32</v>
      </c>
      <c r="N40" s="12" t="s">
        <v>32</v>
      </c>
      <c r="O40" s="12" t="s">
        <v>32</v>
      </c>
      <c r="P40" s="14"/>
      <c r="Q40" s="12"/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3</v>
      </c>
      <c r="Y40" s="15">
        <v>0</v>
      </c>
      <c r="Z40" s="15">
        <v>0</v>
      </c>
      <c r="AA40" s="15">
        <v>4</v>
      </c>
      <c r="AB40" s="16" t="s">
        <v>33</v>
      </c>
      <c r="AC40" s="16" t="s">
        <v>33</v>
      </c>
      <c r="AD40" s="17"/>
    </row>
    <row r="41" spans="1:30" ht="15.75" customHeight="1">
      <c r="A41" s="19"/>
      <c r="B41" s="37"/>
      <c r="C41" s="37"/>
      <c r="D41" s="38"/>
      <c r="E41" s="37"/>
      <c r="F41" s="39" t="s">
        <v>34</v>
      </c>
      <c r="G41" s="23">
        <v>0.78125</v>
      </c>
      <c r="H41" s="24" t="s">
        <v>41</v>
      </c>
      <c r="I41" s="23">
        <v>0.86111111111111116</v>
      </c>
      <c r="J41" s="24" t="s">
        <v>41</v>
      </c>
      <c r="K41" s="39"/>
      <c r="L41" s="31"/>
      <c r="M41" s="31"/>
      <c r="N41" s="31"/>
      <c r="O41" s="31"/>
      <c r="P41" s="41"/>
      <c r="Q41" s="42"/>
      <c r="R41" s="42"/>
      <c r="S41" s="39"/>
      <c r="T41" s="39"/>
      <c r="U41" s="39"/>
      <c r="V41" s="39"/>
      <c r="W41" s="39"/>
      <c r="X41" s="39"/>
      <c r="Y41" s="43"/>
      <c r="Z41" s="43"/>
      <c r="AA41" s="43"/>
      <c r="AB41" s="44"/>
      <c r="AC41" s="44"/>
      <c r="AD41" s="45"/>
    </row>
    <row r="42" spans="1:30" ht="15.75" customHeight="1">
      <c r="A42" s="9">
        <v>43911</v>
      </c>
      <c r="B42" s="10"/>
      <c r="C42" s="10"/>
      <c r="D42" s="11"/>
      <c r="E42" s="10"/>
      <c r="F42" s="12" t="s">
        <v>30</v>
      </c>
      <c r="G42" s="13">
        <v>0.53125</v>
      </c>
      <c r="H42" s="14">
        <v>0.5493055555555556</v>
      </c>
      <c r="I42" s="13">
        <v>0.61458333333333337</v>
      </c>
      <c r="J42" s="14">
        <v>0.60833333333333328</v>
      </c>
      <c r="K42" s="31">
        <v>-9</v>
      </c>
      <c r="L42" s="12" t="s">
        <v>31</v>
      </c>
      <c r="M42" s="12" t="s">
        <v>32</v>
      </c>
      <c r="N42" s="12" t="s">
        <v>32</v>
      </c>
      <c r="O42" s="12" t="s">
        <v>32</v>
      </c>
      <c r="P42" s="12"/>
      <c r="Q42" s="12"/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0</v>
      </c>
      <c r="X42" s="12">
        <v>3</v>
      </c>
      <c r="Y42" s="15">
        <v>0</v>
      </c>
      <c r="Z42" s="15">
        <v>0</v>
      </c>
      <c r="AA42" s="15">
        <v>5</v>
      </c>
      <c r="AB42" s="16" t="s">
        <v>33</v>
      </c>
      <c r="AC42" s="16" t="s">
        <v>33</v>
      </c>
      <c r="AD42" s="17" t="s">
        <v>53</v>
      </c>
    </row>
    <row r="43" spans="1:30" ht="15.75" customHeight="1">
      <c r="A43" s="19"/>
      <c r="B43" s="20"/>
      <c r="C43" s="20"/>
      <c r="D43" s="21"/>
      <c r="E43" s="20"/>
      <c r="F43" s="22" t="s">
        <v>34</v>
      </c>
      <c r="G43" s="23">
        <v>0.78125</v>
      </c>
      <c r="H43" s="24" t="s">
        <v>41</v>
      </c>
      <c r="I43" s="23">
        <v>0.86111111111111116</v>
      </c>
      <c r="J43" s="24" t="s">
        <v>41</v>
      </c>
      <c r="K43" s="22"/>
      <c r="L43" s="31"/>
      <c r="M43" s="22"/>
      <c r="N43" s="22"/>
      <c r="O43" s="22"/>
      <c r="P43" s="26"/>
      <c r="Q43" s="27"/>
      <c r="R43" s="27"/>
      <c r="S43" s="22"/>
      <c r="T43" s="22"/>
      <c r="U43" s="22"/>
      <c r="V43" s="22"/>
      <c r="W43" s="22"/>
      <c r="X43" s="22"/>
      <c r="Y43" s="28"/>
      <c r="Z43" s="28"/>
      <c r="AA43" s="28"/>
      <c r="AB43" s="29"/>
      <c r="AC43" s="29"/>
      <c r="AD43" s="30"/>
    </row>
    <row r="44" spans="1:30" ht="15" customHeight="1">
      <c r="A44" s="9">
        <v>43912</v>
      </c>
      <c r="B44" s="10"/>
      <c r="C44" s="10"/>
      <c r="D44" s="11"/>
      <c r="E44" s="10"/>
      <c r="F44" s="12" t="s">
        <v>30</v>
      </c>
      <c r="G44" s="13">
        <v>0.53125</v>
      </c>
      <c r="H44" s="14">
        <v>0.5180555555555556</v>
      </c>
      <c r="I44" s="13">
        <v>0.61458333333333337</v>
      </c>
      <c r="J44" s="14">
        <v>0.61111111111111105</v>
      </c>
      <c r="K44" s="12">
        <v>-5</v>
      </c>
      <c r="L44" s="12" t="s">
        <v>31</v>
      </c>
      <c r="M44" s="12" t="s">
        <v>32</v>
      </c>
      <c r="N44" s="12" t="s">
        <v>32</v>
      </c>
      <c r="O44" s="12" t="s">
        <v>32</v>
      </c>
      <c r="P44" s="12"/>
      <c r="Q44" s="12"/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5</v>
      </c>
      <c r="Y44" s="15">
        <v>0</v>
      </c>
      <c r="Z44" s="15">
        <v>0</v>
      </c>
      <c r="AA44" s="15">
        <v>6</v>
      </c>
      <c r="AB44" s="16" t="s">
        <v>33</v>
      </c>
      <c r="AC44" s="16" t="s">
        <v>33</v>
      </c>
      <c r="AD44" s="17" t="s">
        <v>54</v>
      </c>
    </row>
    <row r="45" spans="1:30" ht="15.75" customHeight="1">
      <c r="A45" s="19"/>
      <c r="B45" s="20"/>
      <c r="C45" s="20"/>
      <c r="D45" s="21"/>
      <c r="E45" s="20"/>
      <c r="F45" s="22" t="s">
        <v>34</v>
      </c>
      <c r="G45" s="23">
        <v>0.78125</v>
      </c>
      <c r="H45" s="24" t="s">
        <v>41</v>
      </c>
      <c r="I45" s="23">
        <v>0.86111111111111116</v>
      </c>
      <c r="J45" s="24" t="s">
        <v>41</v>
      </c>
      <c r="K45" s="22"/>
      <c r="L45" s="31"/>
      <c r="M45" s="31"/>
      <c r="N45" s="31"/>
      <c r="O45" s="31"/>
      <c r="P45" s="26"/>
      <c r="Q45" s="27"/>
      <c r="R45" s="27"/>
      <c r="S45" s="22"/>
      <c r="T45" s="22"/>
      <c r="U45" s="22"/>
      <c r="V45" s="22"/>
      <c r="W45" s="22"/>
      <c r="X45" s="22"/>
      <c r="Y45" s="28"/>
      <c r="Z45" s="28"/>
      <c r="AA45" s="28"/>
      <c r="AB45" s="29"/>
      <c r="AC45" s="29"/>
      <c r="AD45" s="30"/>
    </row>
    <row r="46" spans="1:30" ht="15.75" customHeight="1">
      <c r="A46" s="9">
        <v>43913</v>
      </c>
      <c r="B46" s="10"/>
      <c r="C46" s="10"/>
      <c r="D46" s="11"/>
      <c r="E46" s="10"/>
      <c r="F46" s="12" t="s">
        <v>30</v>
      </c>
      <c r="G46" s="13">
        <v>0.53125</v>
      </c>
      <c r="H46" s="14"/>
      <c r="I46" s="13">
        <v>0.61458333333333337</v>
      </c>
      <c r="J46" s="14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5"/>
      <c r="Z46" s="15"/>
      <c r="AA46" s="15"/>
      <c r="AB46" s="16"/>
      <c r="AC46" s="16"/>
      <c r="AD46" s="17"/>
    </row>
    <row r="47" spans="1:30" ht="15.75" customHeight="1">
      <c r="A47" s="19"/>
      <c r="B47" s="20"/>
      <c r="C47" s="20"/>
      <c r="D47" s="21"/>
      <c r="E47" s="20"/>
      <c r="F47" s="22" t="s">
        <v>34</v>
      </c>
      <c r="G47" s="23">
        <v>0.78125</v>
      </c>
      <c r="H47" s="24" t="s">
        <v>41</v>
      </c>
      <c r="I47" s="23">
        <v>0.86111111111111116</v>
      </c>
      <c r="J47" s="24" t="s">
        <v>41</v>
      </c>
      <c r="K47" s="22"/>
      <c r="L47" s="31"/>
      <c r="M47" s="22"/>
      <c r="N47" s="22"/>
      <c r="O47" s="22"/>
      <c r="P47" s="26"/>
      <c r="Q47" s="27"/>
      <c r="R47" s="27"/>
      <c r="S47" s="22"/>
      <c r="T47" s="22"/>
      <c r="U47" s="22"/>
      <c r="V47" s="22"/>
      <c r="W47" s="22"/>
      <c r="X47" s="22"/>
      <c r="Y47" s="28"/>
      <c r="Z47" s="28"/>
      <c r="AA47" s="28"/>
      <c r="AB47" s="29"/>
      <c r="AC47" s="29"/>
      <c r="AD47" s="30"/>
    </row>
    <row r="48" spans="1:30" ht="15.75" customHeight="1">
      <c r="A48" s="9">
        <v>43914</v>
      </c>
      <c r="B48" s="10"/>
      <c r="C48" s="10"/>
      <c r="D48" s="11"/>
      <c r="E48" s="10"/>
      <c r="F48" s="12" t="s">
        <v>30</v>
      </c>
      <c r="G48" s="13">
        <v>0.53125</v>
      </c>
      <c r="H48" s="14"/>
      <c r="I48" s="13">
        <v>0.61458333333333337</v>
      </c>
      <c r="J48" s="14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5"/>
      <c r="Z48" s="15"/>
      <c r="AA48" s="15"/>
      <c r="AB48" s="16"/>
      <c r="AC48" s="16"/>
      <c r="AD48" s="17"/>
    </row>
    <row r="49" spans="1:30" s="46" customFormat="1" ht="15.75" customHeight="1">
      <c r="A49" s="19"/>
      <c r="B49" s="37"/>
      <c r="C49" s="37"/>
      <c r="D49" s="38"/>
      <c r="E49" s="37"/>
      <c r="F49" s="39" t="s">
        <v>34</v>
      </c>
      <c r="G49" s="23">
        <v>0.78125</v>
      </c>
      <c r="H49" s="24" t="s">
        <v>41</v>
      </c>
      <c r="I49" s="23">
        <v>0.86111111111111116</v>
      </c>
      <c r="J49" s="24" t="s">
        <v>41</v>
      </c>
      <c r="K49" s="39"/>
      <c r="L49" s="31"/>
      <c r="M49" s="31"/>
      <c r="N49" s="31"/>
      <c r="O49" s="31"/>
      <c r="P49" s="41"/>
      <c r="Q49" s="42"/>
      <c r="R49" s="42"/>
      <c r="S49" s="39"/>
      <c r="T49" s="39"/>
      <c r="U49" s="39"/>
      <c r="V49" s="39"/>
      <c r="W49" s="39"/>
      <c r="X49" s="39"/>
      <c r="Y49" s="43"/>
      <c r="Z49" s="43"/>
      <c r="AA49" s="43"/>
      <c r="AB49" s="44"/>
      <c r="AC49" s="44"/>
      <c r="AD49" s="45"/>
    </row>
    <row r="50" spans="1:30" ht="15.75" customHeight="1">
      <c r="A50" s="9">
        <v>43915</v>
      </c>
      <c r="B50" s="10"/>
      <c r="C50" s="10"/>
      <c r="D50" s="11"/>
      <c r="E50" s="10"/>
      <c r="F50" s="12" t="s">
        <v>30</v>
      </c>
      <c r="G50" s="13">
        <v>0.53125</v>
      </c>
      <c r="H50" s="14"/>
      <c r="I50" s="13">
        <v>0.61458333333333337</v>
      </c>
      <c r="J50" s="14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5"/>
      <c r="Z50" s="15"/>
      <c r="AA50" s="15"/>
      <c r="AB50" s="16"/>
      <c r="AC50" s="16"/>
      <c r="AD50" s="17"/>
    </row>
    <row r="51" spans="1:30" ht="15.75" customHeight="1">
      <c r="A51" s="19"/>
      <c r="B51" s="20"/>
      <c r="C51" s="20"/>
      <c r="D51" s="21"/>
      <c r="E51" s="20"/>
      <c r="F51" s="22" t="s">
        <v>34</v>
      </c>
      <c r="G51" s="23">
        <v>0.78125</v>
      </c>
      <c r="H51" s="24" t="s">
        <v>41</v>
      </c>
      <c r="I51" s="23">
        <v>0.86111111111111116</v>
      </c>
      <c r="J51" s="24" t="s">
        <v>41</v>
      </c>
      <c r="K51" s="22"/>
      <c r="L51" s="31"/>
      <c r="M51" s="39"/>
      <c r="N51" s="39"/>
      <c r="O51" s="39"/>
      <c r="P51" s="26"/>
      <c r="Q51" s="27"/>
      <c r="R51" s="27"/>
      <c r="S51" s="22"/>
      <c r="T51" s="22"/>
      <c r="U51" s="22"/>
      <c r="V51" s="22"/>
      <c r="W51" s="22"/>
      <c r="X51" s="22"/>
      <c r="Y51" s="28"/>
      <c r="Z51" s="28"/>
      <c r="AA51" s="28"/>
      <c r="AB51" s="29"/>
      <c r="AC51" s="29"/>
      <c r="AD51" s="30"/>
    </row>
    <row r="52" spans="1:30" ht="15.75" customHeight="1">
      <c r="A52" s="9">
        <v>43916</v>
      </c>
      <c r="B52" s="10"/>
      <c r="C52" s="10"/>
      <c r="D52" s="11"/>
      <c r="E52" s="10"/>
      <c r="F52" s="12" t="s">
        <v>30</v>
      </c>
      <c r="G52" s="13">
        <v>0.53125</v>
      </c>
      <c r="H52" s="14"/>
      <c r="I52" s="13">
        <v>0.61458333333333337</v>
      </c>
      <c r="J52" s="14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5"/>
      <c r="Z52" s="15"/>
      <c r="AA52" s="15"/>
      <c r="AB52" s="16"/>
      <c r="AC52" s="16"/>
      <c r="AD52" s="17"/>
    </row>
    <row r="53" spans="1:30" ht="15.75" customHeight="1">
      <c r="A53" s="19"/>
      <c r="B53" s="20"/>
      <c r="C53" s="20"/>
      <c r="D53" s="21"/>
      <c r="E53" s="20"/>
      <c r="F53" s="22" t="s">
        <v>34</v>
      </c>
      <c r="G53" s="23">
        <v>0.78125</v>
      </c>
      <c r="H53" s="24"/>
      <c r="I53" s="23">
        <v>0.86111111111111116</v>
      </c>
      <c r="J53" s="24"/>
      <c r="K53" s="22"/>
      <c r="L53" s="25"/>
      <c r="M53" s="22"/>
      <c r="N53" s="22"/>
      <c r="O53" s="22"/>
      <c r="P53" s="26"/>
      <c r="Q53" s="27"/>
      <c r="R53" s="27"/>
      <c r="S53" s="22"/>
      <c r="T53" s="22"/>
      <c r="U53" s="22"/>
      <c r="V53" s="22"/>
      <c r="W53" s="22"/>
      <c r="X53" s="22"/>
      <c r="Y53" s="28"/>
      <c r="Z53" s="28"/>
      <c r="AA53" s="28"/>
      <c r="AB53" s="29"/>
      <c r="AC53" s="29"/>
      <c r="AD53" s="30"/>
    </row>
    <row r="54" spans="1:30" ht="15.75" customHeight="1">
      <c r="A54" s="9">
        <v>43917</v>
      </c>
      <c r="B54" s="10"/>
      <c r="C54" s="10"/>
      <c r="D54" s="11"/>
      <c r="E54" s="10"/>
      <c r="F54" s="12" t="s">
        <v>30</v>
      </c>
      <c r="G54" s="13">
        <v>0.53125</v>
      </c>
      <c r="H54" s="14"/>
      <c r="I54" s="13">
        <v>0.61458333333333337</v>
      </c>
      <c r="J54" s="14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5"/>
      <c r="Z54" s="15"/>
      <c r="AA54" s="15"/>
      <c r="AB54" s="16"/>
      <c r="AC54" s="16"/>
      <c r="AD54" s="17"/>
    </row>
    <row r="55" spans="1:30" ht="15.75" customHeight="1">
      <c r="A55" s="19"/>
      <c r="B55" s="20"/>
      <c r="C55" s="20"/>
      <c r="D55" s="21"/>
      <c r="E55" s="20"/>
      <c r="F55" s="22" t="s">
        <v>34</v>
      </c>
      <c r="G55" s="23">
        <v>0.78125</v>
      </c>
      <c r="H55" s="24"/>
      <c r="I55" s="23">
        <v>0.86111111111111116</v>
      </c>
      <c r="J55" s="24"/>
      <c r="K55" s="22"/>
      <c r="L55" s="22"/>
      <c r="M55" s="22"/>
      <c r="N55" s="22"/>
      <c r="O55" s="22"/>
      <c r="P55" s="26"/>
      <c r="Q55" s="27"/>
      <c r="R55" s="27"/>
      <c r="S55" s="22"/>
      <c r="T55" s="22"/>
      <c r="U55" s="22"/>
      <c r="V55" s="22"/>
      <c r="W55" s="22"/>
      <c r="X55" s="22"/>
      <c r="Y55" s="28"/>
      <c r="Z55" s="28"/>
      <c r="AA55" s="28"/>
      <c r="AB55" s="29"/>
      <c r="AC55" s="29"/>
      <c r="AD55" s="30"/>
    </row>
    <row r="56" spans="1:30" ht="15.75" customHeight="1">
      <c r="A56" s="9">
        <v>43918</v>
      </c>
      <c r="B56" s="10"/>
      <c r="C56" s="10"/>
      <c r="D56" s="11"/>
      <c r="E56" s="10"/>
      <c r="F56" s="12" t="s">
        <v>30</v>
      </c>
      <c r="G56" s="13">
        <v>0.53125</v>
      </c>
      <c r="H56" s="14"/>
      <c r="I56" s="13">
        <v>0.61458333333333337</v>
      </c>
      <c r="J56" s="14"/>
      <c r="K56" s="12"/>
      <c r="L56" s="12"/>
      <c r="M56" s="35"/>
      <c r="N56" s="35"/>
      <c r="O56" s="35"/>
      <c r="P56" s="12"/>
      <c r="Q56" s="12"/>
      <c r="R56" s="12"/>
      <c r="S56" s="12"/>
      <c r="T56" s="12"/>
      <c r="U56" s="12"/>
      <c r="V56" s="12"/>
      <c r="W56" s="12"/>
      <c r="X56" s="12"/>
      <c r="Y56" s="15"/>
      <c r="Z56" s="15"/>
      <c r="AA56" s="15"/>
      <c r="AB56" s="16"/>
      <c r="AC56" s="16"/>
      <c r="AD56" s="17"/>
    </row>
    <row r="57" spans="1:30" ht="15.75" customHeight="1">
      <c r="A57" s="19"/>
      <c r="B57" s="20"/>
      <c r="C57" s="20"/>
      <c r="D57" s="21"/>
      <c r="E57" s="20"/>
      <c r="F57" s="22" t="s">
        <v>34</v>
      </c>
      <c r="G57" s="23">
        <v>0.78125</v>
      </c>
      <c r="H57" s="24"/>
      <c r="I57" s="23">
        <v>0.86111111111111116</v>
      </c>
      <c r="J57" s="24"/>
      <c r="K57" s="22"/>
      <c r="L57" s="22"/>
      <c r="M57" s="22"/>
      <c r="N57" s="22"/>
      <c r="O57" s="22"/>
      <c r="P57" s="26"/>
      <c r="Q57" s="27"/>
      <c r="R57" s="27"/>
      <c r="S57" s="22"/>
      <c r="T57" s="22"/>
      <c r="U57" s="22"/>
      <c r="V57" s="22"/>
      <c r="W57" s="22"/>
      <c r="X57" s="22"/>
      <c r="Y57" s="28"/>
      <c r="Z57" s="28"/>
      <c r="AA57" s="28"/>
      <c r="AB57" s="29"/>
      <c r="AC57" s="29"/>
      <c r="AD57" s="30"/>
    </row>
    <row r="58" spans="1:30" ht="15.75" customHeight="1">
      <c r="A58" s="9">
        <v>43919</v>
      </c>
      <c r="B58" s="54"/>
      <c r="E58" s="55"/>
      <c r="F58" s="12" t="s">
        <v>30</v>
      </c>
      <c r="G58" s="13">
        <v>0.55208333333333337</v>
      </c>
      <c r="H58" s="14"/>
      <c r="I58" s="13">
        <v>0.63541666666666663</v>
      </c>
      <c r="J58" s="14"/>
      <c r="K58" s="12"/>
      <c r="L58" s="12"/>
      <c r="M58" s="35"/>
      <c r="N58" s="35"/>
      <c r="O58" s="35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6"/>
      <c r="AC58" s="16"/>
      <c r="AD58" s="12"/>
    </row>
    <row r="59" spans="1:30" ht="15.75" customHeight="1">
      <c r="A59" s="19"/>
      <c r="B59" s="54"/>
      <c r="E59" s="55"/>
      <c r="F59" s="22" t="s">
        <v>34</v>
      </c>
      <c r="G59" s="23">
        <v>0.82291666666666663</v>
      </c>
      <c r="H59" s="24"/>
      <c r="I59" s="23">
        <v>0.90277777777777779</v>
      </c>
      <c r="J59" s="24"/>
      <c r="K59" s="56"/>
      <c r="L59" s="25"/>
      <c r="M59" s="22"/>
      <c r="N59" s="22"/>
      <c r="O59" s="22"/>
      <c r="P59" s="57"/>
      <c r="Q59" s="57"/>
      <c r="R59" s="58"/>
      <c r="S59" s="22"/>
      <c r="T59" s="22"/>
      <c r="U59" s="22"/>
      <c r="V59" s="22"/>
      <c r="W59" s="22"/>
      <c r="X59" s="22"/>
      <c r="Y59" s="28"/>
      <c r="Z59" s="28"/>
      <c r="AA59" s="28"/>
      <c r="AB59" s="59"/>
      <c r="AC59" s="59"/>
      <c r="AD59" s="60"/>
    </row>
    <row r="60" spans="1:30" ht="14.4">
      <c r="A60" s="9">
        <v>43920</v>
      </c>
      <c r="B60" s="61"/>
      <c r="E60" s="55"/>
      <c r="F60" s="12" t="s">
        <v>30</v>
      </c>
      <c r="G60" s="13">
        <v>0.55208333333333337</v>
      </c>
      <c r="H60" s="14"/>
      <c r="I60" s="13">
        <v>0.63541666666666663</v>
      </c>
      <c r="J60" s="14"/>
      <c r="K60" s="12"/>
      <c r="L60" s="12"/>
      <c r="M60" s="35"/>
      <c r="N60" s="35"/>
      <c r="O60" s="35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6"/>
      <c r="AC60" s="16"/>
      <c r="AD60" s="62"/>
    </row>
    <row r="61" spans="1:30" ht="14.4">
      <c r="A61" s="19"/>
      <c r="B61" s="61"/>
      <c r="E61" s="55"/>
      <c r="F61" s="22" t="s">
        <v>34</v>
      </c>
      <c r="G61" s="23">
        <v>0.82291666666666663</v>
      </c>
      <c r="H61" s="24"/>
      <c r="I61" s="23">
        <v>0.90277777777777779</v>
      </c>
      <c r="J61" s="24"/>
      <c r="K61" s="56"/>
      <c r="L61" s="25"/>
      <c r="M61" s="22"/>
      <c r="N61" s="22"/>
      <c r="O61" s="22"/>
      <c r="P61" s="57"/>
      <c r="Q61" s="57"/>
      <c r="R61" s="58"/>
      <c r="S61" s="22"/>
      <c r="T61" s="22"/>
      <c r="U61" s="22"/>
      <c r="V61" s="22"/>
      <c r="W61" s="22"/>
      <c r="X61" s="22"/>
      <c r="Y61" s="28"/>
      <c r="Z61" s="28"/>
      <c r="AA61" s="28"/>
      <c r="AB61" s="59"/>
      <c r="AC61" s="59"/>
      <c r="AD61" s="62"/>
    </row>
    <row r="62" spans="1:30" ht="14.4">
      <c r="A62" s="9">
        <v>43921</v>
      </c>
      <c r="B62" s="61"/>
      <c r="E62" s="55"/>
      <c r="F62" s="12" t="s">
        <v>30</v>
      </c>
      <c r="G62" s="13">
        <v>0.55208333333333337</v>
      </c>
      <c r="H62" s="14"/>
      <c r="I62" s="13">
        <v>0.63541666666666663</v>
      </c>
      <c r="J62" s="14"/>
      <c r="K62" s="12"/>
      <c r="L62" s="12"/>
      <c r="M62" s="35"/>
      <c r="N62" s="35"/>
      <c r="O62" s="35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6"/>
      <c r="AC62" s="16"/>
      <c r="AD62" s="62"/>
    </row>
    <row r="63" spans="1:30" ht="14.4">
      <c r="A63" s="19"/>
      <c r="B63" s="61"/>
      <c r="E63" s="55"/>
      <c r="F63" s="22" t="s">
        <v>34</v>
      </c>
      <c r="G63" s="23">
        <v>0.82291666666666663</v>
      </c>
      <c r="H63" s="24"/>
      <c r="I63" s="23">
        <v>0.90277777777777779</v>
      </c>
      <c r="J63" s="24"/>
      <c r="K63" s="56"/>
      <c r="L63" s="25"/>
      <c r="M63" s="22"/>
      <c r="N63" s="22"/>
      <c r="O63" s="22"/>
      <c r="P63" s="57"/>
      <c r="Q63" s="57"/>
      <c r="R63" s="58"/>
      <c r="S63" s="22"/>
      <c r="T63" s="22"/>
      <c r="U63" s="22"/>
      <c r="V63" s="22"/>
      <c r="W63" s="22"/>
      <c r="X63" s="22"/>
      <c r="Y63" s="28"/>
      <c r="Z63" s="28"/>
      <c r="AA63" s="28"/>
      <c r="AB63" s="59"/>
      <c r="AC63" s="59"/>
      <c r="AD63" s="62"/>
    </row>
    <row r="66" spans="8:24">
      <c r="X66" s="18">
        <f>SUM(X2:X63)</f>
        <v>144</v>
      </c>
    </row>
    <row r="80" spans="8:24">
      <c r="H80" s="48">
        <v>1</v>
      </c>
    </row>
    <row r="584" spans="1:4">
      <c r="A584" s="64"/>
      <c r="B584" s="30"/>
      <c r="C584" s="30"/>
      <c r="D584" s="30"/>
    </row>
  </sheetData>
  <conditionalFormatting sqref="K6">
    <cfRule type="cellIs" dxfId="112" priority="139" stopIfTrue="1" operator="equal">
      <formula>"Y"</formula>
    </cfRule>
    <cfRule type="cellIs" dxfId="111" priority="140" stopIfTrue="1" operator="equal">
      <formula>"N"</formula>
    </cfRule>
  </conditionalFormatting>
  <conditionalFormatting sqref="L2:L51">
    <cfRule type="cellIs" dxfId="110" priority="3" stopIfTrue="1" operator="equal">
      <formula>"N"</formula>
    </cfRule>
    <cfRule type="cellIs" dxfId="109" priority="4" stopIfTrue="1" operator="equal">
      <formula>"Y"</formula>
    </cfRule>
  </conditionalFormatting>
  <conditionalFormatting sqref="L53 L56">
    <cfRule type="cellIs" dxfId="108" priority="127" stopIfTrue="1" operator="equal">
      <formula>"N"</formula>
    </cfRule>
    <cfRule type="cellIs" dxfId="107" priority="128" stopIfTrue="1" operator="equal">
      <formula>"Y"</formula>
    </cfRule>
  </conditionalFormatting>
  <conditionalFormatting sqref="L58:L63">
    <cfRule type="cellIs" dxfId="106" priority="9" stopIfTrue="1" operator="equal">
      <formula>"N"</formula>
    </cfRule>
    <cfRule type="cellIs" dxfId="105" priority="10" stopIfTrue="1" operator="equal">
      <formula>"Y"</formula>
    </cfRule>
  </conditionalFormatting>
  <conditionalFormatting sqref="M17">
    <cfRule type="cellIs" dxfId="104" priority="29" stopIfTrue="1" operator="equal">
      <formula>"Y"</formula>
    </cfRule>
    <cfRule type="cellIs" dxfId="103" priority="30" stopIfTrue="1" operator="equal">
      <formula>"N"</formula>
    </cfRule>
  </conditionalFormatting>
  <conditionalFormatting sqref="M29 M35 M39">
    <cfRule type="cellIs" dxfId="102" priority="135" stopIfTrue="1" operator="equal">
      <formula>"Y"</formula>
    </cfRule>
    <cfRule type="cellIs" dxfId="101" priority="136" stopIfTrue="1" operator="equal">
      <formula>"N"</formula>
    </cfRule>
  </conditionalFormatting>
  <conditionalFormatting sqref="M33">
    <cfRule type="cellIs" dxfId="100" priority="97" stopIfTrue="1" operator="equal">
      <formula>"Y"</formula>
    </cfRule>
    <cfRule type="cellIs" dxfId="99" priority="98" stopIfTrue="1" operator="equal">
      <formula>"N"</formula>
    </cfRule>
  </conditionalFormatting>
  <conditionalFormatting sqref="M37">
    <cfRule type="cellIs" dxfId="98" priority="83" stopIfTrue="1" operator="equal">
      <formula>"Y"</formula>
    </cfRule>
    <cfRule type="cellIs" dxfId="97" priority="84" stopIfTrue="1" operator="equal">
      <formula>"N"</formula>
    </cfRule>
  </conditionalFormatting>
  <conditionalFormatting sqref="M41">
    <cfRule type="cellIs" dxfId="96" priority="69" stopIfTrue="1" operator="equal">
      <formula>"Y"</formula>
    </cfRule>
    <cfRule type="cellIs" dxfId="95" priority="70" stopIfTrue="1" operator="equal">
      <formula>"N"</formula>
    </cfRule>
  </conditionalFormatting>
  <conditionalFormatting sqref="M45">
    <cfRule type="cellIs" dxfId="94" priority="55" stopIfTrue="1" operator="equal">
      <formula>"Y"</formula>
    </cfRule>
    <cfRule type="cellIs" dxfId="93" priority="56" stopIfTrue="1" operator="equal">
      <formula>"N"</formula>
    </cfRule>
  </conditionalFormatting>
  <conditionalFormatting sqref="M49">
    <cfRule type="cellIs" dxfId="92" priority="41" stopIfTrue="1" operator="equal">
      <formula>"Y"</formula>
    </cfRule>
    <cfRule type="cellIs" dxfId="91" priority="42" stopIfTrue="1" operator="equal">
      <formula>"N"</formula>
    </cfRule>
  </conditionalFormatting>
  <conditionalFormatting sqref="M2:O16">
    <cfRule type="cellIs" dxfId="90" priority="21" stopIfTrue="1" operator="equal">
      <formula>"Y"</formula>
    </cfRule>
    <cfRule type="cellIs" dxfId="89" priority="22" stopIfTrue="1" operator="equal">
      <formula>"N"</formula>
    </cfRule>
  </conditionalFormatting>
  <conditionalFormatting sqref="M18:O28">
    <cfRule type="cellIs" dxfId="88" priority="5" stopIfTrue="1" operator="equal">
      <formula>"Y"</formula>
    </cfRule>
    <cfRule type="cellIs" dxfId="87" priority="6" stopIfTrue="1" operator="equal">
      <formula>"N"</formula>
    </cfRule>
  </conditionalFormatting>
  <conditionalFormatting sqref="M30:O32">
    <cfRule type="cellIs" dxfId="86" priority="1" stopIfTrue="1" operator="equal">
      <formula>"Y"</formula>
    </cfRule>
    <cfRule type="cellIs" dxfId="85" priority="2" stopIfTrue="1" operator="equal">
      <formula>"N"</formula>
    </cfRule>
  </conditionalFormatting>
  <conditionalFormatting sqref="M34:O34">
    <cfRule type="cellIs" dxfId="84" priority="89" stopIfTrue="1" operator="equal">
      <formula>"Y"</formula>
    </cfRule>
    <cfRule type="cellIs" dxfId="83" priority="90" stopIfTrue="1" operator="equal">
      <formula>"N"</formula>
    </cfRule>
  </conditionalFormatting>
  <conditionalFormatting sqref="M36:O36">
    <cfRule type="cellIs" dxfId="82" priority="85" stopIfTrue="1" operator="equal">
      <formula>"Y"</formula>
    </cfRule>
    <cfRule type="cellIs" dxfId="81" priority="86" stopIfTrue="1" operator="equal">
      <formula>"N"</formula>
    </cfRule>
  </conditionalFormatting>
  <conditionalFormatting sqref="M38:O38">
    <cfRule type="cellIs" dxfId="80" priority="75" stopIfTrue="1" operator="equal">
      <formula>"Y"</formula>
    </cfRule>
    <cfRule type="cellIs" dxfId="79" priority="76" stopIfTrue="1" operator="equal">
      <formula>"N"</formula>
    </cfRule>
  </conditionalFormatting>
  <conditionalFormatting sqref="M40:O40">
    <cfRule type="cellIs" dxfId="78" priority="71" stopIfTrue="1" operator="equal">
      <formula>"Y"</formula>
    </cfRule>
    <cfRule type="cellIs" dxfId="77" priority="72" stopIfTrue="1" operator="equal">
      <formula>"N"</formula>
    </cfRule>
  </conditionalFormatting>
  <conditionalFormatting sqref="M42:O44">
    <cfRule type="cellIs" dxfId="76" priority="57" stopIfTrue="1" operator="equal">
      <formula>"Y"</formula>
    </cfRule>
    <cfRule type="cellIs" dxfId="75" priority="58" stopIfTrue="1" operator="equal">
      <formula>"N"</formula>
    </cfRule>
  </conditionalFormatting>
  <conditionalFormatting sqref="M46:O48">
    <cfRule type="cellIs" dxfId="74" priority="43" stopIfTrue="1" operator="equal">
      <formula>"Y"</formula>
    </cfRule>
    <cfRule type="cellIs" dxfId="73" priority="44" stopIfTrue="1" operator="equal">
      <formula>"N"</formula>
    </cfRule>
  </conditionalFormatting>
  <conditionalFormatting sqref="M50:O51">
    <cfRule type="cellIs" dxfId="72" priority="33" stopIfTrue="1" operator="equal">
      <formula>"Y"</formula>
    </cfRule>
    <cfRule type="cellIs" dxfId="71" priority="34" stopIfTrue="1" operator="equal">
      <formula>"N"</formula>
    </cfRule>
  </conditionalFormatting>
  <conditionalFormatting sqref="M53:O53 M56:O56">
    <cfRule type="cellIs" dxfId="70" priority="141" stopIfTrue="1" operator="equal">
      <formula>"Y"</formula>
    </cfRule>
    <cfRule type="cellIs" dxfId="69" priority="142" stopIfTrue="1" operator="equal">
      <formula>"N"</formula>
    </cfRule>
  </conditionalFormatting>
  <conditionalFormatting sqref="M58:O63">
    <cfRule type="cellIs" dxfId="68" priority="11" stopIfTrue="1" operator="equal">
      <formula>"Y"</formula>
    </cfRule>
    <cfRule type="cellIs" dxfId="67" priority="12" stopIfTrue="1" operator="equal">
      <formula>"N"</formula>
    </cfRule>
  </conditionalFormatting>
  <conditionalFormatting sqref="N17">
    <cfRule type="cellIs" dxfId="66" priority="27" stopIfTrue="1" operator="equal">
      <formula>"Y"</formula>
    </cfRule>
    <cfRule type="cellIs" dxfId="65" priority="28" stopIfTrue="1" operator="equal">
      <formula>"N"</formula>
    </cfRule>
  </conditionalFormatting>
  <conditionalFormatting sqref="N29 N35 N39">
    <cfRule type="cellIs" dxfId="64" priority="133" stopIfTrue="1" operator="equal">
      <formula>"Y"</formula>
    </cfRule>
    <cfRule type="cellIs" dxfId="63" priority="134" stopIfTrue="1" operator="equal">
      <formula>"N"</formula>
    </cfRule>
  </conditionalFormatting>
  <conditionalFormatting sqref="N33">
    <cfRule type="cellIs" dxfId="62" priority="95" stopIfTrue="1" operator="equal">
      <formula>"Y"</formula>
    </cfRule>
    <cfRule type="cellIs" dxfId="61" priority="96" stopIfTrue="1" operator="equal">
      <formula>"N"</formula>
    </cfRule>
  </conditionalFormatting>
  <conditionalFormatting sqref="N37">
    <cfRule type="cellIs" dxfId="60" priority="81" stopIfTrue="1" operator="equal">
      <formula>"Y"</formula>
    </cfRule>
    <cfRule type="cellIs" dxfId="59" priority="82" stopIfTrue="1" operator="equal">
      <formula>"N"</formula>
    </cfRule>
  </conditionalFormatting>
  <conditionalFormatting sqref="N41">
    <cfRule type="cellIs" dxfId="58" priority="67" stopIfTrue="1" operator="equal">
      <formula>"Y"</formula>
    </cfRule>
    <cfRule type="cellIs" dxfId="57" priority="68" stopIfTrue="1" operator="equal">
      <formula>"N"</formula>
    </cfRule>
  </conditionalFormatting>
  <conditionalFormatting sqref="N45">
    <cfRule type="cellIs" dxfId="56" priority="53" stopIfTrue="1" operator="equal">
      <formula>"Y"</formula>
    </cfRule>
    <cfRule type="cellIs" dxfId="55" priority="54" stopIfTrue="1" operator="equal">
      <formula>"N"</formula>
    </cfRule>
  </conditionalFormatting>
  <conditionalFormatting sqref="N49">
    <cfRule type="cellIs" dxfId="54" priority="39" stopIfTrue="1" operator="equal">
      <formula>"Y"</formula>
    </cfRule>
    <cfRule type="cellIs" dxfId="53" priority="40" stopIfTrue="1" operator="equal">
      <formula>"N"</formula>
    </cfRule>
  </conditionalFormatting>
  <conditionalFormatting sqref="O17">
    <cfRule type="cellIs" dxfId="52" priority="25" stopIfTrue="1" operator="equal">
      <formula>"Y"</formula>
    </cfRule>
    <cfRule type="cellIs" dxfId="51" priority="26" stopIfTrue="1" operator="equal">
      <formula>"N"</formula>
    </cfRule>
  </conditionalFormatting>
  <conditionalFormatting sqref="O29 O35 O39">
    <cfRule type="cellIs" dxfId="50" priority="131" stopIfTrue="1" operator="equal">
      <formula>"Y"</formula>
    </cfRule>
    <cfRule type="cellIs" dxfId="49" priority="132" stopIfTrue="1" operator="equal">
      <formula>"N"</formula>
    </cfRule>
  </conditionalFormatting>
  <conditionalFormatting sqref="O33">
    <cfRule type="cellIs" dxfId="48" priority="93" stopIfTrue="1" operator="equal">
      <formula>"Y"</formula>
    </cfRule>
    <cfRule type="cellIs" dxfId="47" priority="94" stopIfTrue="1" operator="equal">
      <formula>"N"</formula>
    </cfRule>
  </conditionalFormatting>
  <conditionalFormatting sqref="O37">
    <cfRule type="cellIs" dxfId="46" priority="79" stopIfTrue="1" operator="equal">
      <formula>"Y"</formula>
    </cfRule>
    <cfRule type="cellIs" dxfId="45" priority="80" stopIfTrue="1" operator="equal">
      <formula>"N"</formula>
    </cfRule>
  </conditionalFormatting>
  <conditionalFormatting sqref="O41">
    <cfRule type="cellIs" dxfId="44" priority="65" stopIfTrue="1" operator="equal">
      <formula>"Y"</formula>
    </cfRule>
    <cfRule type="cellIs" dxfId="43" priority="66" stopIfTrue="1" operator="equal">
      <formula>"N"</formula>
    </cfRule>
  </conditionalFormatting>
  <conditionalFormatting sqref="O45">
    <cfRule type="cellIs" dxfId="42" priority="51" stopIfTrue="1" operator="equal">
      <formula>"Y"</formula>
    </cfRule>
    <cfRule type="cellIs" dxfId="41" priority="52" stopIfTrue="1" operator="equal">
      <formula>"N"</formula>
    </cfRule>
  </conditionalFormatting>
  <conditionalFormatting sqref="O49">
    <cfRule type="cellIs" dxfId="40" priority="37" stopIfTrue="1" operator="equal">
      <formula>"Y"</formula>
    </cfRule>
    <cfRule type="cellIs" dxfId="39" priority="38" stopIfTrue="1" operator="equal">
      <formula>"N"</formula>
    </cfRule>
  </conditionalFormatting>
  <conditionalFormatting sqref="P22">
    <cfRule type="cellIs" dxfId="38" priority="137" stopIfTrue="1" operator="equal">
      <formula>"Y"</formula>
    </cfRule>
    <cfRule type="cellIs" dxfId="37" priority="138" stopIfTrue="1" operator="equal">
      <formula>"N"</formula>
    </cfRule>
  </conditionalFormatting>
  <conditionalFormatting sqref="P50">
    <cfRule type="cellIs" dxfId="36" priority="143" stopIfTrue="1" operator="equal">
      <formula>"N"</formula>
    </cfRule>
    <cfRule type="cellIs" dxfId="35" priority="144" stopIfTrue="1" operator="equal">
      <formula>"Y"</formula>
    </cfRule>
  </conditionalFormatting>
  <pageMargins left="0.7" right="0.7" top="0.78740157499999996" bottom="0.78740157499999996" header="0.3" footer="0.3"/>
  <pageSetup paperSize="9" orientation="portrait" r:id="rId1"/>
  <headerFooter>
    <oddFooter>&amp;L&amp;1#&amp;"Calibri"&amp;6&amp;K737373BUSINESS DOCUMENT  This document is intended for business use and should be distributed to intended recipients only.</oddFooter>
  </headerFooter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R70"/>
  <sheetViews>
    <sheetView tabSelected="1" zoomScale="80" zoomScaleNormal="80" workbookViewId="0">
      <pane xSplit="1" topLeftCell="B1" activePane="topRight" state="frozen"/>
      <selection pane="topRight" activeCell="P6" sqref="P6"/>
    </sheetView>
  </sheetViews>
  <sheetFormatPr baseColWidth="10" defaultColWidth="11.44140625" defaultRowHeight="15.6"/>
  <cols>
    <col min="1" max="1" width="24" style="195" customWidth="1"/>
    <col min="2" max="2" width="18.6640625" style="173" bestFit="1" customWidth="1"/>
    <col min="3" max="3" width="14" style="173" bestFit="1" customWidth="1"/>
    <col min="4" max="4" width="9.6640625" style="173" customWidth="1"/>
    <col min="5" max="7" width="9.88671875" style="173" customWidth="1"/>
    <col min="8" max="8" width="10" style="173" customWidth="1"/>
    <col min="9" max="9" width="11.44140625" style="173" customWidth="1"/>
    <col min="10" max="12" width="10.88671875" style="173" customWidth="1"/>
    <col min="13" max="13" width="9.88671875" style="173" customWidth="1"/>
    <col min="14" max="14" width="15" style="173" customWidth="1"/>
    <col min="15" max="15" width="16" style="173" customWidth="1"/>
    <col min="16" max="16" width="19" style="173" customWidth="1"/>
    <col min="17" max="17" width="8.6640625" style="173" customWidth="1"/>
    <col min="18" max="18" width="17.33203125" style="173" bestFit="1" customWidth="1"/>
    <col min="19" max="16384" width="11.44140625" style="173"/>
  </cols>
  <sheetData>
    <row r="2" spans="1:18">
      <c r="B2" s="173" t="s">
        <v>55</v>
      </c>
      <c r="D2" s="174">
        <v>3.472222222222222E-3</v>
      </c>
      <c r="I2" s="175"/>
      <c r="J2" s="175"/>
      <c r="K2" s="175"/>
      <c r="L2" s="175"/>
      <c r="M2" s="175"/>
    </row>
    <row r="3" spans="1:18">
      <c r="B3" s="173" t="s">
        <v>56</v>
      </c>
      <c r="D3" s="175">
        <v>1.0416666666666666E-2</v>
      </c>
      <c r="I3" s="175"/>
      <c r="J3" s="175"/>
      <c r="K3" s="175"/>
      <c r="L3" s="175"/>
      <c r="M3" s="175"/>
    </row>
    <row r="4" spans="1:18" ht="13.5" customHeight="1">
      <c r="B4" s="173" t="s">
        <v>57</v>
      </c>
      <c r="D4" s="174">
        <v>2.0833333333333332E-2</v>
      </c>
      <c r="I4" s="175"/>
      <c r="J4" s="175"/>
      <c r="K4" s="175"/>
      <c r="L4" s="175"/>
      <c r="M4" s="175"/>
    </row>
    <row r="5" spans="1:18" ht="15" hidden="1" customHeight="1">
      <c r="B5" s="173" t="s">
        <v>58</v>
      </c>
      <c r="D5" s="176" t="s">
        <v>32</v>
      </c>
    </row>
    <row r="6" spans="1:18" s="177" customFormat="1" ht="65.25" customHeight="1">
      <c r="A6" s="196" t="s">
        <v>0</v>
      </c>
      <c r="B6" s="177" t="s">
        <v>116</v>
      </c>
      <c r="C6" s="177" t="s">
        <v>29</v>
      </c>
      <c r="D6" s="177" t="s">
        <v>6</v>
      </c>
      <c r="E6" s="177" t="s">
        <v>7</v>
      </c>
      <c r="F6" s="177" t="s">
        <v>117</v>
      </c>
      <c r="G6" s="177" t="s">
        <v>8</v>
      </c>
      <c r="H6" s="177" t="s">
        <v>9</v>
      </c>
      <c r="I6" s="177" t="s">
        <v>10</v>
      </c>
      <c r="J6" s="177" t="s">
        <v>60</v>
      </c>
      <c r="K6" s="177" t="s">
        <v>61</v>
      </c>
      <c r="L6" s="177" t="s">
        <v>62</v>
      </c>
      <c r="M6" s="177" t="s">
        <v>11</v>
      </c>
      <c r="N6" s="177" t="s">
        <v>12</v>
      </c>
      <c r="O6" s="177" t="s">
        <v>13</v>
      </c>
      <c r="P6" s="205" t="s">
        <v>732</v>
      </c>
      <c r="Q6" s="177" t="s">
        <v>63</v>
      </c>
      <c r="R6" s="177" t="s">
        <v>64</v>
      </c>
    </row>
    <row r="7" spans="1:18" s="176" customFormat="1" ht="14.25" customHeight="1">
      <c r="A7" s="197">
        <v>44196</v>
      </c>
      <c r="B7" s="178"/>
      <c r="C7" s="179" t="str">
        <f>IF(ISERROR(VLOOKUP(#REF!,'seat inop'!C88:C187,1,)),"N","Y")</f>
        <v>N</v>
      </c>
      <c r="D7" s="180">
        <v>0.53125</v>
      </c>
      <c r="E7" s="180">
        <v>0.52152777777777781</v>
      </c>
      <c r="F7" s="180">
        <f>SUM(Tabelle4[[#This Row],[ATA]]-Tabelle4[[#This Row],[STA]])</f>
        <v>-9.7222222222221877E-3</v>
      </c>
      <c r="G7" s="180">
        <v>0.61458333333333337</v>
      </c>
      <c r="H7" s="180">
        <v>0.63611111111111107</v>
      </c>
      <c r="I7" s="181">
        <f>Tabelle4[[#This Row],[ATD]]-Tabelle4[[#This Row],[STD]]</f>
        <v>2.1527777777777701E-2</v>
      </c>
      <c r="J7" s="182" t="str">
        <f>IF(ISERROR(VLOOKUP(#REF!,'DEL EKAS'!A:A,1,)),"N","Y")</f>
        <v>N</v>
      </c>
      <c r="K7" s="182" t="str">
        <f>IF(ISERROR(VLOOKUP(#REF!,'DEL EKAS'!A:A,1,)),"N","Y")</f>
        <v>N</v>
      </c>
      <c r="L7" s="182" t="str">
        <f>IF(ISERROR(VLOOKUP(#REF!,'DEL EKAS'!A:A,1,)),"N","Y")</f>
        <v>N</v>
      </c>
      <c r="M7" s="182" t="str">
        <f>IF(OR(Tabelle4[[#This Row],[A/N1]]=$D$5,Tabelle4[[#This Row],[A/N2]]=$D$5,Tabelle4[[#This Row],[A/N3]]=$D$5 ),"Y","N")</f>
        <v>N</v>
      </c>
      <c r="N7" s="183" t="str">
        <f>IF(ROUND(Tabelle4[[#This Row],[DL]],7)&lt;=ROUND($D$2,7),"Y","N")</f>
        <v>N</v>
      </c>
      <c r="O7" s="183" t="str">
        <f>IF(Tabelle4[[#This Row],[DL]]&gt;$D$3,"N","Y")</f>
        <v>N</v>
      </c>
      <c r="P7" s="184">
        <v>0.6333333333333333</v>
      </c>
      <c r="Q7" s="184">
        <f>SUM(Tabelle4[[#This Row],[STD]]-Tabelle4[[#This Row],[ door closed]])</f>
        <v>-1.8749999999999933E-2</v>
      </c>
      <c r="R7" s="183" t="str">
        <f>IF(Tabelle4[[#This Row],[dif]]&gt;=D$2,"Y","N")</f>
        <v>N</v>
      </c>
    </row>
    <row r="8" spans="1:18" ht="14.25" customHeight="1">
      <c r="A8" s="197"/>
      <c r="B8" s="178"/>
      <c r="C8" s="186" t="str">
        <f>IF(ISERROR(VLOOKUP(#REF!,'seat inop'!C89:C188,1,)),"N","Y")</f>
        <v>N</v>
      </c>
      <c r="D8" s="180">
        <v>0.78125</v>
      </c>
      <c r="E8" s="180">
        <v>0.76944444444444449</v>
      </c>
      <c r="F8" s="180">
        <f>SUM(Tabelle4[[#This Row],[ATA]]-Tabelle4[[#This Row],[STA]])</f>
        <v>-1.1805555555555514E-2</v>
      </c>
      <c r="G8" s="180">
        <v>0.86111111111111116</v>
      </c>
      <c r="H8" s="180">
        <v>0.86875000000000002</v>
      </c>
      <c r="I8" s="181">
        <f>Tabelle4[[#This Row],[ATD]]-Tabelle4[[#This Row],[STD]]</f>
        <v>7.6388888888888618E-3</v>
      </c>
      <c r="J8" s="182" t="str">
        <f>IF(ISERROR(VLOOKUP(#REF!,'DEL EKAS'!A:A,1,)),"N","Y")</f>
        <v>N</v>
      </c>
      <c r="K8" s="182" t="str">
        <f>IF(ISERROR(VLOOKUP(#REF!,'DEL EKAS'!A:A,1,)),"N","Y")</f>
        <v>N</v>
      </c>
      <c r="L8" s="182" t="str">
        <f>IF(ISERROR(VLOOKUP(#REF!,'DEL EKAS'!A:A,1,)),"N","Y")</f>
        <v>N</v>
      </c>
      <c r="M8" s="182" t="str">
        <f>IF(OR(Tabelle4[[#This Row],[A/N1]]=$D$5,Tabelle4[[#This Row],[A/N2]]=$D$5,Tabelle4[[#This Row],[A/N3]]=$D$5 ),"Y","N")</f>
        <v>N</v>
      </c>
      <c r="N8" s="183" t="str">
        <f>IF(ROUND(Tabelle4[[#This Row],[DL]],7)&lt;=ROUND($D$2,7),"Y","N")</f>
        <v>N</v>
      </c>
      <c r="O8" s="183" t="str">
        <f>IF(Tabelle4[[#This Row],[DL]]&gt;$D$3,"N","Y")</f>
        <v>Y</v>
      </c>
      <c r="P8" s="184">
        <v>0.8520833333333333</v>
      </c>
      <c r="Q8" s="184">
        <f>SUM(Tabelle4[[#This Row],[STD]]-Tabelle4[[#This Row],[ door closed]])</f>
        <v>9.0277777777778567E-3</v>
      </c>
      <c r="R8" s="183" t="str">
        <f>IF(Tabelle4[[#This Row],[dif]]&gt;=D$2,"Y","N")</f>
        <v>Y</v>
      </c>
    </row>
    <row r="9" spans="1:18" ht="14.25" customHeight="1">
      <c r="A9" s="197">
        <v>44227</v>
      </c>
      <c r="B9" s="178"/>
      <c r="C9" s="186" t="str">
        <f>IF(ISERROR(VLOOKUP(#REF!,'seat inop'!C90:C189,1,)),"N","Y")</f>
        <v>N</v>
      </c>
      <c r="D9" s="180">
        <v>0.53125</v>
      </c>
      <c r="E9" s="180">
        <v>0.53611111111111109</v>
      </c>
      <c r="F9" s="180">
        <f>SUM(Tabelle4[[#This Row],[ATA]]-Tabelle4[[#This Row],[STA]])</f>
        <v>4.8611111111110938E-3</v>
      </c>
      <c r="G9" s="180">
        <v>0.61458333333333337</v>
      </c>
      <c r="H9" s="180">
        <v>0.62013888888888891</v>
      </c>
      <c r="I9" s="181">
        <f>Tabelle4[[#This Row],[ATD]]-Tabelle4[[#This Row],[STD]]</f>
        <v>5.5555555555555358E-3</v>
      </c>
      <c r="J9" s="182" t="str">
        <f>IF(ISERROR(VLOOKUP(#REF!,'DEL EKAS'!A:A,1,)),"N","Y")</f>
        <v>N</v>
      </c>
      <c r="K9" s="182" t="str">
        <f>IF(ISERROR(VLOOKUP(#REF!,'DEL EKAS'!A:A,1,)),"N","Y")</f>
        <v>N</v>
      </c>
      <c r="L9" s="182" t="str">
        <f>IF(ISERROR(VLOOKUP(#REF!,'DEL EKAS'!A:A,1,)),"N","Y")</f>
        <v>N</v>
      </c>
      <c r="M9" s="182" t="str">
        <f>IF(OR(Tabelle4[[#This Row],[A/N1]]=$D$5,Tabelle4[[#This Row],[A/N2]]=$D$5,Tabelle4[[#This Row],[A/N3]]=$D$5 ),"Y","N")</f>
        <v>N</v>
      </c>
      <c r="N9" s="183" t="str">
        <f>IF(ROUND(Tabelle4[[#This Row],[DL]],7)&lt;=ROUND($D$2,7),"Y","N")</f>
        <v>N</v>
      </c>
      <c r="O9" s="183" t="str">
        <f>IF(Tabelle4[[#This Row],[DL]]&gt;$D$3,"N","Y")</f>
        <v>Y</v>
      </c>
      <c r="P9" s="184">
        <v>0.61875000000000002</v>
      </c>
      <c r="Q9" s="184">
        <f>SUM(Tabelle4[[#This Row],[STD]]-Tabelle4[[#This Row],[ door closed]])</f>
        <v>-4.1666666666666519E-3</v>
      </c>
      <c r="R9" s="183" t="str">
        <f>IF(Tabelle4[[#This Row],[dif]]&gt;=D$2,"Y","N")</f>
        <v>N</v>
      </c>
    </row>
    <row r="10" spans="1:18" ht="14.25" customHeight="1">
      <c r="A10" s="197"/>
      <c r="B10" s="178"/>
      <c r="C10" s="186" t="str">
        <f>IF(ISERROR(VLOOKUP(#REF!,'seat inop'!C91:C190,1,)),"N","Y")</f>
        <v>N</v>
      </c>
      <c r="D10" s="180">
        <v>0.78125</v>
      </c>
      <c r="E10" s="180">
        <v>0.78472222222222221</v>
      </c>
      <c r="F10" s="180">
        <f>SUM(Tabelle4[[#This Row],[ATA]]-Tabelle4[[#This Row],[STA]])</f>
        <v>3.4722222222222099E-3</v>
      </c>
      <c r="G10" s="180">
        <v>0.86111111111111116</v>
      </c>
      <c r="H10" s="180">
        <v>0.86875000000000002</v>
      </c>
      <c r="I10" s="181">
        <f>Tabelle4[[#This Row],[ATD]]-Tabelle4[[#This Row],[STD]]</f>
        <v>7.6388888888888618E-3</v>
      </c>
      <c r="J10" s="182" t="str">
        <f>IF(ISERROR(VLOOKUP(#REF!,'DEL EKAS'!A:A,1,)),"N","Y")</f>
        <v>N</v>
      </c>
      <c r="K10" s="182" t="str">
        <f>IF(ISERROR(VLOOKUP(#REF!,'DEL EKAS'!A:A,1,)),"N","Y")</f>
        <v>N</v>
      </c>
      <c r="L10" s="182" t="str">
        <f>IF(ISERROR(VLOOKUP(#REF!,'DEL EKAS'!A:A,1,)),"N","Y")</f>
        <v>N</v>
      </c>
      <c r="M10" s="182" t="str">
        <f>IF(OR(Tabelle4[[#This Row],[A/N1]]=$D$5,Tabelle4[[#This Row],[A/N2]]=$D$5,Tabelle4[[#This Row],[A/N3]]=$D$5 ),"Y","N")</f>
        <v>N</v>
      </c>
      <c r="N10" s="183" t="str">
        <f>IF(ROUND(Tabelle4[[#This Row],[DL]],7)&lt;=ROUND($D$2,7),"Y","N")</f>
        <v>N</v>
      </c>
      <c r="O10" s="183" t="str">
        <f>IF(Tabelle4[[#This Row],[DL]]&gt;$D$3,"N","Y")</f>
        <v>Y</v>
      </c>
      <c r="P10" s="184">
        <v>0.86041666666666672</v>
      </c>
      <c r="Q10" s="184">
        <f>SUM(Tabelle4[[#This Row],[STD]]-Tabelle4[[#This Row],[ door closed]])</f>
        <v>6.9444444444444198E-4</v>
      </c>
      <c r="R10" s="183" t="str">
        <f>IF(Tabelle4[[#This Row],[dif]]&gt;=D$2,"Y","N")</f>
        <v>N</v>
      </c>
    </row>
    <row r="11" spans="1:18" ht="14.25" customHeight="1">
      <c r="A11" s="197">
        <v>44255</v>
      </c>
      <c r="B11" s="178"/>
      <c r="C11" s="186" t="str">
        <f>IF(ISERROR(VLOOKUP(#REF!,'seat inop'!C92:C191,1,)),"N","Y")</f>
        <v>N</v>
      </c>
      <c r="D11" s="180">
        <v>0.53125</v>
      </c>
      <c r="E11" s="180">
        <v>0.55208333333333337</v>
      </c>
      <c r="F11" s="180">
        <f>SUM(Tabelle4[[#This Row],[ATA]]-Tabelle4[[#This Row],[STA]])</f>
        <v>2.083333333333337E-2</v>
      </c>
      <c r="G11" s="180">
        <v>0.61458333333333337</v>
      </c>
      <c r="H11" s="180">
        <v>0.625</v>
      </c>
      <c r="I11" s="181">
        <f>Tabelle4[[#This Row],[ATD]]-Tabelle4[[#This Row],[STD]]</f>
        <v>1.041666666666663E-2</v>
      </c>
      <c r="J11" s="182" t="str">
        <f>IF(ISERROR(VLOOKUP(#REF!,'DEL EKAS'!A:A,1,)),"N","Y")</f>
        <v>N</v>
      </c>
      <c r="K11" s="182" t="str">
        <f>IF(ISERROR(VLOOKUP(#REF!,'DEL EKAS'!A:A,1,)),"N","Y")</f>
        <v>N</v>
      </c>
      <c r="L11" s="182" t="str">
        <f>IF(ISERROR(VLOOKUP(#REF!,'DEL EKAS'!A:A,1,)),"N","Y")</f>
        <v>N</v>
      </c>
      <c r="M11" s="182" t="str">
        <f>IF(OR(Tabelle4[[#This Row],[A/N1]]=$D$5,Tabelle4[[#This Row],[A/N2]]=$D$5,Tabelle4[[#This Row],[A/N3]]=$D$5 ),"Y","N")</f>
        <v>N</v>
      </c>
      <c r="N11" s="183" t="str">
        <f>IF(ROUND(Tabelle4[[#This Row],[DL]],7)&lt;=ROUND($D$2,7),"Y","N")</f>
        <v>N</v>
      </c>
      <c r="O11" s="183" t="str">
        <f>IF(Tabelle4[[#This Row],[DL]]&gt;$D$3,"N","Y")</f>
        <v>Y</v>
      </c>
      <c r="P11" s="184">
        <v>0.62152777777777779</v>
      </c>
      <c r="Q11" s="184">
        <f>SUM(Tabelle4[[#This Row],[STD]]-Tabelle4[[#This Row],[ door closed]])</f>
        <v>-6.9444444444444198E-3</v>
      </c>
      <c r="R11" s="183" t="str">
        <f>IF(Tabelle4[[#This Row],[dif]]&gt;=D$2,"Y","N")</f>
        <v>N</v>
      </c>
    </row>
    <row r="12" spans="1:18" ht="14.25" customHeight="1">
      <c r="A12" s="198"/>
      <c r="B12" s="178"/>
      <c r="C12" s="186" t="str">
        <f>IF(ISERROR(VLOOKUP(#REF!,'seat inop'!C93:C192,1,)),"N","Y")</f>
        <v>N</v>
      </c>
      <c r="D12" s="180">
        <v>0.78125</v>
      </c>
      <c r="E12" s="180">
        <v>0.80208333333333337</v>
      </c>
      <c r="F12" s="180">
        <f>SUM(Tabelle4[[#This Row],[ATA]]-Tabelle4[[#This Row],[STA]])</f>
        <v>2.083333333333337E-2</v>
      </c>
      <c r="G12" s="180">
        <v>0.86111111111111116</v>
      </c>
      <c r="H12" s="180">
        <v>0.88124999999999998</v>
      </c>
      <c r="I12" s="181">
        <f>Tabelle4[[#This Row],[ATD]]-Tabelle4[[#This Row],[STD]]</f>
        <v>2.0138888888888817E-2</v>
      </c>
      <c r="J12" s="182" t="str">
        <f>IF(ISERROR(VLOOKUP(#REF!,'DEL EKAS'!A:A,1,)),"N","Y")</f>
        <v>N</v>
      </c>
      <c r="K12" s="182" t="str">
        <f>IF(ISERROR(VLOOKUP(#REF!,'DEL EKAS'!A:A,1,)),"N","Y")</f>
        <v>N</v>
      </c>
      <c r="L12" s="182" t="str">
        <f>IF(ISERROR(VLOOKUP(#REF!,'DEL EKAS'!A:A,1,)),"N","Y")</f>
        <v>N</v>
      </c>
      <c r="M12" s="182" t="str">
        <f>IF(OR(Tabelle4[[#This Row],[A/N1]]=$D$5,Tabelle4[[#This Row],[A/N2]]=$D$5,Tabelle4[[#This Row],[A/N3]]=$D$5 ),"Y","N")</f>
        <v>N</v>
      </c>
      <c r="N12" s="183" t="str">
        <f>IF(ROUND(Tabelle4[[#This Row],[DL]],7)&lt;=ROUND($D$2,7),"Y","N")</f>
        <v>N</v>
      </c>
      <c r="O12" s="183" t="str">
        <f>IF(Tabelle4[[#This Row],[DL]]&gt;$D$3,"N","Y")</f>
        <v>N</v>
      </c>
      <c r="P12" s="184">
        <v>0.88055555555555554</v>
      </c>
      <c r="Q12" s="184">
        <f>SUM(Tabelle4[[#This Row],[STD]]-Tabelle4[[#This Row],[ door closed]])</f>
        <v>-1.9444444444444375E-2</v>
      </c>
      <c r="R12" s="183" t="str">
        <f>IF(Tabelle4[[#This Row],[dif]]&gt;=D$2,"Y","N")</f>
        <v>N</v>
      </c>
    </row>
    <row r="13" spans="1:18" ht="14.25" customHeight="1">
      <c r="A13" s="197" t="s">
        <v>69</v>
      </c>
      <c r="B13" s="178"/>
      <c r="C13" s="186" t="str">
        <f>IF(ISERROR(VLOOKUP(#REF!,'seat inop'!C94:C193,1,)),"N","Y")</f>
        <v>N</v>
      </c>
      <c r="D13" s="180">
        <v>0.53125</v>
      </c>
      <c r="E13" s="180">
        <v>0.54583333333333328</v>
      </c>
      <c r="F13" s="180">
        <f>SUM(Tabelle4[[#This Row],[ATA]]-Tabelle4[[#This Row],[STA]])</f>
        <v>1.4583333333333282E-2</v>
      </c>
      <c r="G13" s="180">
        <v>0.625</v>
      </c>
      <c r="H13" s="180">
        <v>0.62361111111111112</v>
      </c>
      <c r="I13" s="181">
        <f>Tabelle4[[#This Row],[ATD]]-Tabelle4[[#This Row],[STD]]</f>
        <v>-1.388888888888884E-3</v>
      </c>
      <c r="J13" s="182" t="str">
        <f>IF(ISERROR(VLOOKUP(#REF!,'DEL EKAS'!A:A,1,)),"N","Y")</f>
        <v>N</v>
      </c>
      <c r="K13" s="182" t="str">
        <f>IF(ISERROR(VLOOKUP(#REF!,'DEL EKAS'!A:A,1,)),"N","Y")</f>
        <v>N</v>
      </c>
      <c r="L13" s="182" t="str">
        <f>IF(ISERROR(VLOOKUP(#REF!,'DEL EKAS'!A:A,1,)),"N","Y")</f>
        <v>N</v>
      </c>
      <c r="M13" s="182" t="str">
        <f>IF(OR(Tabelle4[[#This Row],[A/N1]]=$D$5,Tabelle4[[#This Row],[A/N2]]=$D$5,Tabelle4[[#This Row],[A/N3]]=$D$5 ),"Y","N")</f>
        <v>N</v>
      </c>
      <c r="N13" s="183" t="str">
        <f>IF(ROUND(Tabelle4[[#This Row],[DL]],7)&lt;=ROUND($D$2,7),"Y","N")</f>
        <v>Y</v>
      </c>
      <c r="O13" s="183" t="str">
        <f>IF(Tabelle4[[#This Row],[DL]]&gt;$D$3,"N","Y")</f>
        <v>Y</v>
      </c>
      <c r="P13" s="184">
        <v>0.62152777777777779</v>
      </c>
      <c r="Q13" s="184">
        <f>SUM(Tabelle4[[#This Row],[STD]]-Tabelle4[[#This Row],[ door closed]])</f>
        <v>3.4722222222222099E-3</v>
      </c>
      <c r="R13" s="183" t="str">
        <f>IF(Tabelle4[[#This Row],[dif]]&gt;=D$2,"Y","N")</f>
        <v>N</v>
      </c>
    </row>
    <row r="14" spans="1:18" ht="14.25" customHeight="1">
      <c r="A14" s="198"/>
      <c r="B14" s="178"/>
      <c r="C14" s="186" t="str">
        <f>IF(ISERROR(VLOOKUP(#REF!,'seat inop'!C95:C194,1,)),"N","Y")</f>
        <v>N</v>
      </c>
      <c r="D14" s="180">
        <v>0.78125</v>
      </c>
      <c r="E14" s="180">
        <v>0.78819444444444442</v>
      </c>
      <c r="F14" s="180">
        <f>SUM(Tabelle4[[#This Row],[ATA]]-Tabelle4[[#This Row],[STA]])</f>
        <v>6.9444444444444198E-3</v>
      </c>
      <c r="G14" s="180">
        <v>0.86111111111111116</v>
      </c>
      <c r="H14" s="180">
        <v>0.88472222222222219</v>
      </c>
      <c r="I14" s="181">
        <f>Tabelle4[[#This Row],[ATD]]-Tabelle4[[#This Row],[STD]]</f>
        <v>2.3611111111111027E-2</v>
      </c>
      <c r="J14" s="182" t="str">
        <f>IF(ISERROR(VLOOKUP(#REF!,'DEL EKAS'!A:A,1,)),"N","Y")</f>
        <v>N</v>
      </c>
      <c r="K14" s="182" t="str">
        <f>IF(ISERROR(VLOOKUP(#REF!,'DEL EKAS'!A:A,1,)),"N","Y")</f>
        <v>N</v>
      </c>
      <c r="L14" s="182" t="str">
        <f>IF(ISERROR(VLOOKUP(#REF!,'DEL EKAS'!A:A,1,)),"N","Y")</f>
        <v>N</v>
      </c>
      <c r="M14" s="182" t="str">
        <f>IF(OR(Tabelle4[[#This Row],[A/N1]]=$D$5,Tabelle4[[#This Row],[A/N2]]=$D$5,Tabelle4[[#This Row],[A/N3]]=$D$5 ),"Y","N")</f>
        <v>N</v>
      </c>
      <c r="N14" s="183" t="str">
        <f>IF(ROUND(Tabelle4[[#This Row],[DL]],7)&lt;=ROUND($D$2,7),"Y","N")</f>
        <v>N</v>
      </c>
      <c r="O14" s="183" t="str">
        <f>IF(Tabelle4[[#This Row],[DL]]&gt;$D$3,"N","Y")</f>
        <v>N</v>
      </c>
      <c r="P14" s="184">
        <v>0.86458333333333337</v>
      </c>
      <c r="Q14" s="184">
        <f>SUM(Tabelle4[[#This Row],[STD]]-Tabelle4[[#This Row],[ door closed]])</f>
        <v>-3.4722222222222099E-3</v>
      </c>
      <c r="R14" s="183" t="str">
        <f>IF(Tabelle4[[#This Row],[dif]]&gt;=D$2,"Y","N")</f>
        <v>N</v>
      </c>
    </row>
    <row r="15" spans="1:18" ht="14.25" customHeight="1">
      <c r="A15" s="197" t="s">
        <v>71</v>
      </c>
      <c r="B15" s="178"/>
      <c r="C15" s="186" t="str">
        <f>IF(ISERROR(VLOOKUP(#REF!,'seat inop'!C96:C195,1,)),"N","Y")</f>
        <v>N</v>
      </c>
      <c r="D15" s="180">
        <v>0.53125</v>
      </c>
      <c r="E15" s="180">
        <v>0.55694444444444446</v>
      </c>
      <c r="F15" s="180">
        <f>SUM(Tabelle4[[#This Row],[ATA]]-Tabelle4[[#This Row],[STA]])</f>
        <v>2.5694444444444464E-2</v>
      </c>
      <c r="G15" s="180">
        <v>0.625</v>
      </c>
      <c r="H15" s="180">
        <v>0.62847222222222221</v>
      </c>
      <c r="I15" s="181">
        <f>Tabelle4[[#This Row],[ATD]]-Tabelle4[[#This Row],[STD]]</f>
        <v>3.4722222222222099E-3</v>
      </c>
      <c r="J15" s="182" t="str">
        <f>IF(ISERROR(VLOOKUP(#REF!,'DEL EKAS'!A:A,1,)),"N","Y")</f>
        <v>N</v>
      </c>
      <c r="K15" s="182" t="str">
        <f>IF(ISERROR(VLOOKUP(#REF!,'DEL EKAS'!A:A,1,)),"N","Y")</f>
        <v>N</v>
      </c>
      <c r="L15" s="182" t="str">
        <f>IF(ISERROR(VLOOKUP(#REF!,'DEL EKAS'!A:A,1,)),"N","Y")</f>
        <v>N</v>
      </c>
      <c r="M15" s="182" t="str">
        <f>IF(OR(Tabelle4[[#This Row],[A/N1]]=$D$5,Tabelle4[[#This Row],[A/N2]]=$D$5,Tabelle4[[#This Row],[A/N3]]=$D$5 ),"Y","N")</f>
        <v>N</v>
      </c>
      <c r="N15" s="183" t="str">
        <f>IF(ROUND(Tabelle4[[#This Row],[DL]],7)&lt;=ROUND($D$2,7),"Y","N")</f>
        <v>Y</v>
      </c>
      <c r="O15" s="183" t="str">
        <f>IF(Tabelle4[[#This Row],[DL]]&gt;$D$3,"N","Y")</f>
        <v>Y</v>
      </c>
      <c r="P15" s="184">
        <v>0.62638888888888888</v>
      </c>
      <c r="Q15" s="184">
        <f>SUM(Tabelle4[[#This Row],[STD]]-Tabelle4[[#This Row],[ door closed]])</f>
        <v>-1.388888888888884E-3</v>
      </c>
      <c r="R15" s="183" t="str">
        <f>IF(Tabelle4[[#This Row],[dif]]&gt;=D$2,"Y","N")</f>
        <v>N</v>
      </c>
    </row>
    <row r="16" spans="1:18" ht="14.25" customHeight="1">
      <c r="A16" s="198"/>
      <c r="B16" s="178"/>
      <c r="C16" s="186" t="str">
        <f>IF(ISERROR(VLOOKUP(#REF!,'seat inop'!C97:C196,1,)),"N","Y")</f>
        <v>N</v>
      </c>
      <c r="D16" s="180">
        <v>0.78125</v>
      </c>
      <c r="E16" s="180">
        <v>0.77986111111111112</v>
      </c>
      <c r="F16" s="180">
        <f>SUM(Tabelle4[[#This Row],[ATA]]-Tabelle4[[#This Row],[STA]])</f>
        <v>-1.388888888888884E-3</v>
      </c>
      <c r="G16" s="180">
        <v>0.86111111111111116</v>
      </c>
      <c r="H16" s="180">
        <v>0.86111111111111116</v>
      </c>
      <c r="I16" s="181">
        <f>Tabelle4[[#This Row],[ATD]]-Tabelle4[[#This Row],[STD]]</f>
        <v>0</v>
      </c>
      <c r="J16" s="182" t="str">
        <f>IF(ISERROR(VLOOKUP(#REF!,'DEL EKAS'!A:A,1,)),"N","Y")</f>
        <v>N</v>
      </c>
      <c r="K16" s="182" t="str">
        <f>IF(ISERROR(VLOOKUP(#REF!,'DEL EKAS'!A:A,1,)),"N","Y")</f>
        <v>N</v>
      </c>
      <c r="L16" s="182" t="str">
        <f>IF(ISERROR(VLOOKUP(#REF!,'DEL EKAS'!A:A,1,)),"N","Y")</f>
        <v>N</v>
      </c>
      <c r="M16" s="182" t="str">
        <f>IF(OR(Tabelle4[[#This Row],[A/N1]]=$D$5,Tabelle4[[#This Row],[A/N2]]=$D$5,Tabelle4[[#This Row],[A/N3]]=$D$5 ),"Y","N")</f>
        <v>N</v>
      </c>
      <c r="N16" s="183" t="str">
        <f>IF(ROUND(Tabelle4[[#This Row],[DL]],7)&lt;=ROUND($D$2,7),"Y","N")</f>
        <v>Y</v>
      </c>
      <c r="O16" s="183" t="str">
        <f>IF(Tabelle4[[#This Row],[DL]]&gt;$D$3,"N","Y")</f>
        <v>Y</v>
      </c>
      <c r="P16" s="184">
        <v>0.85763888888888884</v>
      </c>
      <c r="Q16" s="184">
        <f>SUM(Tabelle4[[#This Row],[STD]]-Tabelle4[[#This Row],[ door closed]])</f>
        <v>3.4722222222223209E-3</v>
      </c>
      <c r="R16" s="183" t="str">
        <f>IF(Tabelle4[[#This Row],[dif]]&gt;=D$2,"Y","N")</f>
        <v>Y</v>
      </c>
    </row>
    <row r="17" spans="1:18" ht="14.25" customHeight="1">
      <c r="A17" s="197" t="s">
        <v>73</v>
      </c>
      <c r="B17" s="178"/>
      <c r="C17" s="186" t="str">
        <f>IF(ISERROR(VLOOKUP(#REF!,'seat inop'!C98:C197,1,)),"N","Y")</f>
        <v>N</v>
      </c>
      <c r="D17" s="180">
        <v>0.53125</v>
      </c>
      <c r="E17" s="180">
        <v>0.54722222222222228</v>
      </c>
      <c r="F17" s="180">
        <f>SUM(Tabelle4[[#This Row],[ATA]]-Tabelle4[[#This Row],[STA]])</f>
        <v>1.5972222222222276E-2</v>
      </c>
      <c r="G17" s="180">
        <v>0.61458333333333337</v>
      </c>
      <c r="H17" s="180">
        <v>0.62291666666666667</v>
      </c>
      <c r="I17" s="181">
        <f>Tabelle4[[#This Row],[ATD]]-Tabelle4[[#This Row],[STD]]</f>
        <v>8.3333333333333037E-3</v>
      </c>
      <c r="J17" s="182" t="str">
        <f>IF(ISERROR(VLOOKUP(#REF!,'DEL EKAS'!A:A,1,)),"N","Y")</f>
        <v>N</v>
      </c>
      <c r="K17" s="182" t="str">
        <f>IF(ISERROR(VLOOKUP(#REF!,'DEL EKAS'!A:A,1,)),"N","Y")</f>
        <v>N</v>
      </c>
      <c r="L17" s="182" t="str">
        <f>IF(ISERROR(VLOOKUP(#REF!,'DEL EKAS'!A:A,1,)),"N","Y")</f>
        <v>N</v>
      </c>
      <c r="M17" s="182" t="str">
        <f>IF(OR(Tabelle4[[#This Row],[A/N1]]=$D$5,Tabelle4[[#This Row],[A/N2]]=$D$5,Tabelle4[[#This Row],[A/N3]]=$D$5 ),"Y","N")</f>
        <v>N</v>
      </c>
      <c r="N17" s="183" t="str">
        <f>IF(ROUND(Tabelle4[[#This Row],[DL]],7)&lt;=ROUND($D$2,7),"Y","N")</f>
        <v>N</v>
      </c>
      <c r="O17" s="183" t="str">
        <f>IF(Tabelle4[[#This Row],[DL]]&gt;$D$3,"N","Y")</f>
        <v>Y</v>
      </c>
      <c r="P17" s="184">
        <v>0.61944444444444446</v>
      </c>
      <c r="Q17" s="184">
        <f>SUM(Tabelle4[[#This Row],[STD]]-Tabelle4[[#This Row],[ door closed]])</f>
        <v>-4.8611111111110938E-3</v>
      </c>
      <c r="R17" s="183" t="str">
        <f>IF(Tabelle4[[#This Row],[dif]]&gt;=D$2,"Y","N")</f>
        <v>N</v>
      </c>
    </row>
    <row r="18" spans="1:18" s="190" customFormat="1" ht="14.25" customHeight="1">
      <c r="A18" s="198"/>
      <c r="B18" s="187"/>
      <c r="C18" s="185" t="str">
        <f>IF(ISERROR(VLOOKUP(#REF!,'seat inop'!C99:C198,1,)),"N","Y")</f>
        <v>N</v>
      </c>
      <c r="D18" s="180">
        <v>0.78125</v>
      </c>
      <c r="E18" s="188">
        <v>0.77847222222222223</v>
      </c>
      <c r="F18" s="180">
        <f>SUM(Tabelle4[[#This Row],[ATA]]-Tabelle4[[#This Row],[STA]])</f>
        <v>-2.7777777777777679E-3</v>
      </c>
      <c r="G18" s="180">
        <v>0.86111111111111116</v>
      </c>
      <c r="H18" s="188">
        <v>0.85902777777777772</v>
      </c>
      <c r="I18" s="189">
        <f>Tabelle4[[#This Row],[ATD]]-Tabelle4[[#This Row],[STD]]</f>
        <v>-2.083333333333437E-3</v>
      </c>
      <c r="J18" s="182" t="str">
        <f>IF(ISERROR(VLOOKUP(#REF!,'DEL EKAS'!A:A,1,)),"N","Y")</f>
        <v>N</v>
      </c>
      <c r="K18" s="182" t="str">
        <f>IF(ISERROR(VLOOKUP(#REF!,'DEL EKAS'!A:A,1,)),"N","Y")</f>
        <v>N</v>
      </c>
      <c r="L18" s="182" t="str">
        <f>IF(ISERROR(VLOOKUP(#REF!,'DEL EKAS'!A:A,1,)),"N","Y")</f>
        <v>N</v>
      </c>
      <c r="M18" s="182" t="str">
        <f>IF(OR(Tabelle4[[#This Row],[A/N1]]=$D$5,Tabelle4[[#This Row],[A/N2]]=$D$5,Tabelle4[[#This Row],[A/N3]]=$D$5 ),"Y","N")</f>
        <v>N</v>
      </c>
      <c r="N18" s="183" t="str">
        <f>IF(ROUND(Tabelle4[[#This Row],[DL]],7)&lt;=ROUND($D$2,7),"Y","N")</f>
        <v>Y</v>
      </c>
      <c r="O18" s="183" t="str">
        <f>IF(Tabelle4[[#This Row],[DL]]&gt;$D$3,"N","Y")</f>
        <v>Y</v>
      </c>
      <c r="P18" s="184">
        <v>0.85555555555555551</v>
      </c>
      <c r="Q18" s="184">
        <f>SUM(Tabelle4[[#This Row],[STD]]-Tabelle4[[#This Row],[ door closed]])</f>
        <v>5.5555555555556468E-3</v>
      </c>
      <c r="R18" s="183" t="str">
        <f>IF(Tabelle4[[#This Row],[dif]]&gt;=D$2,"Y","N")</f>
        <v>Y</v>
      </c>
    </row>
    <row r="19" spans="1:18" ht="14.25" customHeight="1">
      <c r="A19" s="197" t="s">
        <v>75</v>
      </c>
      <c r="B19" s="178"/>
      <c r="C19" s="186" t="str">
        <f>IF(ISERROR(VLOOKUP(#REF!,'seat inop'!C100:C199,1,)),"N","Y")</f>
        <v>N</v>
      </c>
      <c r="D19" s="180">
        <v>0.53125</v>
      </c>
      <c r="E19" s="180">
        <v>0.54166666666666663</v>
      </c>
      <c r="F19" s="180">
        <f>SUM(Tabelle4[[#This Row],[ATA]]-Tabelle4[[#This Row],[STA]])</f>
        <v>1.041666666666663E-2</v>
      </c>
      <c r="G19" s="180">
        <v>0.61458333333333337</v>
      </c>
      <c r="H19" s="180">
        <v>0.61388888888888893</v>
      </c>
      <c r="I19" s="181">
        <f>Tabelle4[[#This Row],[ATD]]-Tabelle4[[#This Row],[STD]]</f>
        <v>-6.9444444444444198E-4</v>
      </c>
      <c r="J19" s="182" t="str">
        <f>IF(ISERROR(VLOOKUP(#REF!,'DEL EKAS'!A:A,1,)),"N","Y")</f>
        <v>N</v>
      </c>
      <c r="K19" s="182" t="str">
        <f>IF(ISERROR(VLOOKUP(#REF!,'DEL EKAS'!A:A,1,)),"N","Y")</f>
        <v>N</v>
      </c>
      <c r="L19" s="182" t="str">
        <f>IF(ISERROR(VLOOKUP(#REF!,'DEL EKAS'!A:A,1,)),"N","Y")</f>
        <v>N</v>
      </c>
      <c r="M19" s="182" t="str">
        <f>IF(OR(Tabelle4[[#This Row],[A/N1]]=$D$5,Tabelle4[[#This Row],[A/N2]]=$D$5,Tabelle4[[#This Row],[A/N3]]=$D$5 ),"Y","N")</f>
        <v>N</v>
      </c>
      <c r="N19" s="183" t="str">
        <f>IF(ROUND(Tabelle4[[#This Row],[DL]],7)&lt;=ROUND($D$2,7),"Y","N")</f>
        <v>Y</v>
      </c>
      <c r="O19" s="183" t="str">
        <f>IF(Tabelle4[[#This Row],[DL]]&gt;$D$3,"N","Y")</f>
        <v>Y</v>
      </c>
      <c r="P19" s="184">
        <v>0.61041666666666672</v>
      </c>
      <c r="Q19" s="184">
        <f>SUM(Tabelle4[[#This Row],[STD]]-Tabelle4[[#This Row],[ door closed]])</f>
        <v>4.1666666666666519E-3</v>
      </c>
      <c r="R19" s="183" t="str">
        <f>IF(Tabelle4[[#This Row],[dif]]&gt;=D$2,"Y","N")</f>
        <v>Y</v>
      </c>
    </row>
    <row r="20" spans="1:18" ht="14.25" customHeight="1">
      <c r="A20" s="198"/>
      <c r="B20" s="178"/>
      <c r="C20" s="186" t="str">
        <f>IF(ISERROR(VLOOKUP(#REF!,'seat inop'!C101:C200,1,)),"N","Y")</f>
        <v>N</v>
      </c>
      <c r="D20" s="180">
        <v>0.78125</v>
      </c>
      <c r="E20" s="180">
        <v>0.77847222222222223</v>
      </c>
      <c r="F20" s="180">
        <f>SUM(Tabelle4[[#This Row],[ATA]]-Tabelle4[[#This Row],[STA]])</f>
        <v>-2.7777777777777679E-3</v>
      </c>
      <c r="G20" s="180">
        <v>0.86111111111111116</v>
      </c>
      <c r="H20" s="180">
        <v>0.86111111111111116</v>
      </c>
      <c r="I20" s="181">
        <f>Tabelle4[[#This Row],[ATD]]-Tabelle4[[#This Row],[STD]]</f>
        <v>0</v>
      </c>
      <c r="J20" s="182" t="str">
        <f>IF(ISERROR(VLOOKUP(#REF!,'DEL EKAS'!A:A,1,)),"N","Y")</f>
        <v>N</v>
      </c>
      <c r="K20" s="182" t="str">
        <f>IF(ISERROR(VLOOKUP(#REF!,'DEL EKAS'!A:A,1,)),"N","Y")</f>
        <v>N</v>
      </c>
      <c r="L20" s="182" t="str">
        <f>IF(ISERROR(VLOOKUP(#REF!,'DEL EKAS'!A:A,1,)),"N","Y")</f>
        <v>N</v>
      </c>
      <c r="M20" s="182" t="str">
        <f>IF(OR(Tabelle4[[#This Row],[A/N1]]=$D$5,Tabelle4[[#This Row],[A/N2]]=$D$5,Tabelle4[[#This Row],[A/N3]]=$D$5 ),"Y","N")</f>
        <v>N</v>
      </c>
      <c r="N20" s="183" t="str">
        <f>IF(ROUND(Tabelle4[[#This Row],[DL]],7)&lt;=ROUND($D$2,7),"Y","N")</f>
        <v>Y</v>
      </c>
      <c r="O20" s="183" t="str">
        <f>IF(Tabelle4[[#This Row],[DL]]&gt;$D$3,"N","Y")</f>
        <v>Y</v>
      </c>
      <c r="P20" s="184">
        <v>0.85624999999999996</v>
      </c>
      <c r="Q20" s="184">
        <f>SUM(Tabelle4[[#This Row],[STD]]-Tabelle4[[#This Row],[ door closed]])</f>
        <v>4.8611111111112049E-3</v>
      </c>
      <c r="R20" s="183" t="str">
        <f>IF(Tabelle4[[#This Row],[dif]]&gt;=D$2,"Y","N")</f>
        <v>Y</v>
      </c>
    </row>
    <row r="21" spans="1:18" ht="14.25" customHeight="1">
      <c r="A21" s="197">
        <v>44408</v>
      </c>
      <c r="B21" s="178"/>
      <c r="C21" s="186" t="str">
        <f>IF(ISERROR(VLOOKUP(#REF!,'seat inop'!C102:C201,1,)),"N","Y")</f>
        <v>N</v>
      </c>
      <c r="D21" s="180">
        <v>0.53125</v>
      </c>
      <c r="E21" s="180">
        <v>0.55138888888888893</v>
      </c>
      <c r="F21" s="180">
        <f>SUM(Tabelle4[[#This Row],[ATA]]-Tabelle4[[#This Row],[STA]])</f>
        <v>2.0138888888888928E-2</v>
      </c>
      <c r="G21" s="180">
        <v>0.61458333333333337</v>
      </c>
      <c r="H21" s="180">
        <v>0.62361111111111112</v>
      </c>
      <c r="I21" s="181">
        <f>Tabelle4[[#This Row],[ATD]]-Tabelle4[[#This Row],[STD]]</f>
        <v>9.0277777777777457E-3</v>
      </c>
      <c r="J21" s="182" t="str">
        <f>IF(ISERROR(VLOOKUP(#REF!,'DEL EKAS'!A:A,1,)),"N","Y")</f>
        <v>N</v>
      </c>
      <c r="K21" s="182" t="str">
        <f>IF(ISERROR(VLOOKUP(#REF!,'DEL EKAS'!A:A,1,)),"N","Y")</f>
        <v>N</v>
      </c>
      <c r="L21" s="182" t="str">
        <f>IF(ISERROR(VLOOKUP(#REF!,'DEL EKAS'!A:A,1,)),"N","Y")</f>
        <v>N</v>
      </c>
      <c r="M21" s="182" t="str">
        <f>IF(OR(Tabelle4[[#This Row],[A/N1]]=$D$5,Tabelle4[[#This Row],[A/N2]]=$D$5,Tabelle4[[#This Row],[A/N3]]=$D$5 ),"Y","N")</f>
        <v>N</v>
      </c>
      <c r="N21" s="183" t="str">
        <f>IF(ROUND(Tabelle4[[#This Row],[DL]],7)&lt;=ROUND($D$2,7),"Y","N")</f>
        <v>N</v>
      </c>
      <c r="O21" s="183" t="str">
        <f>IF(Tabelle4[[#This Row],[DL]]&gt;$D$3,"N","Y")</f>
        <v>Y</v>
      </c>
      <c r="P21" s="184">
        <v>0.62222222222222223</v>
      </c>
      <c r="Q21" s="184">
        <f>SUM(Tabelle4[[#This Row],[STD]]-Tabelle4[[#This Row],[ door closed]])</f>
        <v>-7.6388888888888618E-3</v>
      </c>
      <c r="R21" s="183" t="str">
        <f>IF(Tabelle4[[#This Row],[dif]]&gt;=D$2,"Y","N")</f>
        <v>N</v>
      </c>
    </row>
    <row r="22" spans="1:18" ht="14.25" customHeight="1">
      <c r="A22" s="198"/>
      <c r="B22" s="178"/>
      <c r="C22" s="186" t="str">
        <f>IF(ISERROR(VLOOKUP(#REF!,'seat inop'!C103:C202,1,)),"N","Y")</f>
        <v>N</v>
      </c>
      <c r="D22" s="180">
        <v>0.78125</v>
      </c>
      <c r="E22" s="180">
        <v>0.7895833333333333</v>
      </c>
      <c r="F22" s="180">
        <f>SUM(Tabelle4[[#This Row],[ATA]]-Tabelle4[[#This Row],[STA]])</f>
        <v>8.3333333333333037E-3</v>
      </c>
      <c r="G22" s="180">
        <v>0.86111111111111116</v>
      </c>
      <c r="H22" s="180">
        <v>0.86111111111111116</v>
      </c>
      <c r="I22" s="181">
        <f>Tabelle4[[#This Row],[ATD]]-Tabelle4[[#This Row],[STD]]</f>
        <v>0</v>
      </c>
      <c r="J22" s="182" t="str">
        <f>IF(ISERROR(VLOOKUP(#REF!,'DEL EKAS'!A:A,1,)),"N","Y")</f>
        <v>N</v>
      </c>
      <c r="K22" s="182" t="str">
        <f>IF(ISERROR(VLOOKUP(#REF!,'DEL EKAS'!A:A,1,)),"N","Y")</f>
        <v>N</v>
      </c>
      <c r="L22" s="182" t="str">
        <f>IF(ISERROR(VLOOKUP(#REF!,'DEL EKAS'!A:A,1,)),"N","Y")</f>
        <v>N</v>
      </c>
      <c r="M22" s="182" t="str">
        <f>IF(OR(Tabelle4[[#This Row],[A/N1]]=$D$5,Tabelle4[[#This Row],[A/N2]]=$D$5,Tabelle4[[#This Row],[A/N3]]=$D$5 ),"Y","N")</f>
        <v>N</v>
      </c>
      <c r="N22" s="183" t="str">
        <f>IF(ROUND(Tabelle4[[#This Row],[DL]],7)&lt;=ROUND($D$2,7),"Y","N")</f>
        <v>Y</v>
      </c>
      <c r="O22" s="183" t="str">
        <f>IF(Tabelle4[[#This Row],[DL]]&gt;$D$3,"N","Y")</f>
        <v>Y</v>
      </c>
      <c r="P22" s="184">
        <v>0.85763888888888884</v>
      </c>
      <c r="Q22" s="184">
        <f>SUM(Tabelle4[[#This Row],[STD]]-Tabelle4[[#This Row],[ door closed]])</f>
        <v>3.4722222222223209E-3</v>
      </c>
      <c r="R22" s="183" t="str">
        <f>IF(Tabelle4[[#This Row],[dif]]&gt;=D$2,"Y","N")</f>
        <v>Y</v>
      </c>
    </row>
    <row r="23" spans="1:18" ht="14.25" customHeight="1">
      <c r="A23" s="197">
        <v>44439</v>
      </c>
      <c r="B23" s="178"/>
      <c r="C23" s="186" t="str">
        <f>IF(ISERROR(VLOOKUP(#REF!,'seat inop'!C104:C203,1,)),"N","Y")</f>
        <v>N</v>
      </c>
      <c r="D23" s="180">
        <v>0.53125</v>
      </c>
      <c r="E23" s="180">
        <v>0.53472222222222221</v>
      </c>
      <c r="F23" s="180">
        <f>SUM(Tabelle4[[#This Row],[ATA]]-Tabelle4[[#This Row],[STA]])</f>
        <v>3.4722222222222099E-3</v>
      </c>
      <c r="G23" s="180">
        <v>0.61458333333333337</v>
      </c>
      <c r="H23" s="180">
        <v>0.61388888888888893</v>
      </c>
      <c r="I23" s="181">
        <f>Tabelle4[[#This Row],[ATD]]-Tabelle4[[#This Row],[STD]]</f>
        <v>-6.9444444444444198E-4</v>
      </c>
      <c r="J23" s="182" t="str">
        <f>IF(ISERROR(VLOOKUP(#REF!,'DEL EKAS'!A:A,1,)),"N","Y")</f>
        <v>N</v>
      </c>
      <c r="K23" s="182" t="str">
        <f>IF(ISERROR(VLOOKUP(#REF!,'DEL EKAS'!A:A,1,)),"N","Y")</f>
        <v>N</v>
      </c>
      <c r="L23" s="182" t="str">
        <f>IF(ISERROR(VLOOKUP(#REF!,'DEL EKAS'!A:A,1,)),"N","Y")</f>
        <v>N</v>
      </c>
      <c r="M23" s="182" t="str">
        <f>IF(OR(Tabelle4[[#This Row],[A/N1]]=$D$5,Tabelle4[[#This Row],[A/N2]]=$D$5,Tabelle4[[#This Row],[A/N3]]=$D$5 ),"Y","N")</f>
        <v>N</v>
      </c>
      <c r="N23" s="183" t="str">
        <f>IF(ROUND(Tabelle4[[#This Row],[DL]],7)&lt;=ROUND($D$2,7),"Y","N")</f>
        <v>Y</v>
      </c>
      <c r="O23" s="183" t="str">
        <f>IF(Tabelle4[[#This Row],[DL]]&gt;$D$3,"N","Y")</f>
        <v>Y</v>
      </c>
      <c r="P23" s="184">
        <v>0.60347222222222219</v>
      </c>
      <c r="Q23" s="184">
        <f>SUM(Tabelle4[[#This Row],[STD]]-Tabelle4[[#This Row],[ door closed]])</f>
        <v>1.1111111111111183E-2</v>
      </c>
      <c r="R23" s="183" t="str">
        <f>IF(Tabelle4[[#This Row],[dif]]&gt;=D$2,"Y","N")</f>
        <v>Y</v>
      </c>
    </row>
    <row r="24" spans="1:18" ht="14.25" customHeight="1">
      <c r="A24" s="198"/>
      <c r="B24" s="178"/>
      <c r="C24" s="186" t="str">
        <f>IF(ISERROR(VLOOKUP(#REF!,'seat inop'!C105:C204,1,)),"N","Y")</f>
        <v>N</v>
      </c>
      <c r="D24" s="180">
        <v>0.78125</v>
      </c>
      <c r="E24" s="180"/>
      <c r="F24" s="180">
        <f>SUM(Tabelle4[[#This Row],[ATA]]-Tabelle4[[#This Row],[STA]])</f>
        <v>-0.78125</v>
      </c>
      <c r="G24" s="180">
        <v>0.86111111111111116</v>
      </c>
      <c r="H24" s="180"/>
      <c r="I24" s="181">
        <f>Tabelle4[[#This Row],[ATD]]-Tabelle4[[#This Row],[STD]]</f>
        <v>-0.86111111111111116</v>
      </c>
      <c r="J24" s="182" t="str">
        <f>IF(ISERROR(VLOOKUP(#REF!,'DEL EKAS'!A:A,1,)),"N","Y")</f>
        <v>N</v>
      </c>
      <c r="K24" s="182" t="str">
        <f>IF(ISERROR(VLOOKUP(#REF!,'DEL EKAS'!A:A,1,)),"N","Y")</f>
        <v>N</v>
      </c>
      <c r="L24" s="182" t="str">
        <f>IF(ISERROR(VLOOKUP(#REF!,'DEL EKAS'!A:A,1,)),"N","Y")</f>
        <v>N</v>
      </c>
      <c r="M24" s="182" t="str">
        <f>IF(OR(Tabelle4[[#This Row],[A/N1]]=$D$5,Tabelle4[[#This Row],[A/N2]]=$D$5,Tabelle4[[#This Row],[A/N3]]=$D$5 ),"Y","N")</f>
        <v>N</v>
      </c>
      <c r="N24" s="183" t="str">
        <f>IF(ROUND(Tabelle4[[#This Row],[DL]],7)&lt;=ROUND($D$2,7),"Y","N")</f>
        <v>Y</v>
      </c>
      <c r="O24" s="183" t="str">
        <f>IF(Tabelle4[[#This Row],[DL]]&gt;$D$3,"N","Y")</f>
        <v>Y</v>
      </c>
      <c r="P24" s="184"/>
      <c r="Q24" s="184">
        <f>SUM(Tabelle4[[#This Row],[STD]]-Tabelle4[[#This Row],[ door closed]])</f>
        <v>0.86111111111111116</v>
      </c>
      <c r="R24" s="183" t="str">
        <f>IF(Tabelle4[[#This Row],[dif]]&gt;=D$2,"Y","N")</f>
        <v>Y</v>
      </c>
    </row>
    <row r="25" spans="1:18" ht="14.25" customHeight="1">
      <c r="A25" s="197">
        <v>44469</v>
      </c>
      <c r="B25" s="178"/>
      <c r="C25" s="186" t="str">
        <f>IF(ISERROR(VLOOKUP(#REF!,'seat inop'!C106:C205,1,)),"N","Y")</f>
        <v>N</v>
      </c>
      <c r="D25" s="180">
        <v>0.53125</v>
      </c>
      <c r="E25" s="180"/>
      <c r="F25" s="180">
        <f>SUM(Tabelle4[[#This Row],[ATA]]-Tabelle4[[#This Row],[STA]])</f>
        <v>-0.53125</v>
      </c>
      <c r="G25" s="180">
        <v>0.61458333333333337</v>
      </c>
      <c r="H25" s="180"/>
      <c r="I25" s="181">
        <f>Tabelle4[[#This Row],[ATD]]-Tabelle4[[#This Row],[STD]]</f>
        <v>-0.61458333333333337</v>
      </c>
      <c r="J25" s="182" t="str">
        <f>IF(ISERROR(VLOOKUP(#REF!,'DEL EKAS'!A:A,1,)),"N","Y")</f>
        <v>N</v>
      </c>
      <c r="K25" s="182" t="str">
        <f>IF(ISERROR(VLOOKUP(#REF!,'DEL EKAS'!A:A,1,)),"N","Y")</f>
        <v>N</v>
      </c>
      <c r="L25" s="182" t="str">
        <f>IF(ISERROR(VLOOKUP(#REF!,'DEL EKAS'!A:A,1,)),"N","Y")</f>
        <v>N</v>
      </c>
      <c r="M25" s="182" t="str">
        <f>IF(OR(Tabelle4[[#This Row],[A/N1]]=$D$5,Tabelle4[[#This Row],[A/N2]]=$D$5,Tabelle4[[#This Row],[A/N3]]=$D$5 ),"Y","N")</f>
        <v>N</v>
      </c>
      <c r="N25" s="183" t="str">
        <f>IF(ROUND(Tabelle4[[#This Row],[DL]],7)&lt;=ROUND($D$2,7),"Y","N")</f>
        <v>Y</v>
      </c>
      <c r="O25" s="183" t="str">
        <f>IF(Tabelle4[[#This Row],[DL]]&gt;$D$3,"N","Y")</f>
        <v>Y</v>
      </c>
      <c r="P25" s="184"/>
      <c r="Q25" s="184">
        <f>SUM(Tabelle4[[#This Row],[STD]]-Tabelle4[[#This Row],[ door closed]])</f>
        <v>0.61458333333333337</v>
      </c>
      <c r="R25" s="183" t="str">
        <f>IF(Tabelle4[[#This Row],[dif]]&gt;=D$2,"Y","N")</f>
        <v>Y</v>
      </c>
    </row>
    <row r="26" spans="1:18" ht="14.25" customHeight="1">
      <c r="A26" s="198"/>
      <c r="B26" s="178"/>
      <c r="C26" s="186" t="str">
        <f>IF(ISERROR(VLOOKUP(#REF!,'seat inop'!C107:C206,1,)),"N","Y")</f>
        <v>N</v>
      </c>
      <c r="D26" s="180">
        <v>0.78125</v>
      </c>
      <c r="E26" s="180"/>
      <c r="F26" s="180">
        <f>SUM(Tabelle4[[#This Row],[ATA]]-Tabelle4[[#This Row],[STA]])</f>
        <v>-0.78125</v>
      </c>
      <c r="G26" s="180">
        <v>0.86111111111111116</v>
      </c>
      <c r="H26" s="180"/>
      <c r="I26" s="181">
        <f>Tabelle4[[#This Row],[ATD]]-Tabelle4[[#This Row],[STD]]</f>
        <v>-0.86111111111111116</v>
      </c>
      <c r="J26" s="182" t="str">
        <f>IF(ISERROR(VLOOKUP(#REF!,'DEL EKAS'!A:A,1,)),"N","Y")</f>
        <v>N</v>
      </c>
      <c r="K26" s="182" t="str">
        <f>IF(ISERROR(VLOOKUP(#REF!,'DEL EKAS'!A:A,1,)),"N","Y")</f>
        <v>N</v>
      </c>
      <c r="L26" s="182" t="str">
        <f>IF(ISERROR(VLOOKUP(#REF!,'DEL EKAS'!A:A,1,)),"N","Y")</f>
        <v>N</v>
      </c>
      <c r="M26" s="182" t="str">
        <f>IF(OR(Tabelle4[[#This Row],[A/N1]]=$D$5,Tabelle4[[#This Row],[A/N2]]=$D$5,Tabelle4[[#This Row],[A/N3]]=$D$5 ),"Y","N")</f>
        <v>N</v>
      </c>
      <c r="N26" s="183" t="str">
        <f>IF(ROUND(Tabelle4[[#This Row],[DL]],7)&lt;=ROUND($D$2,7),"Y","N")</f>
        <v>Y</v>
      </c>
      <c r="O26" s="183" t="str">
        <f>IF(Tabelle4[[#This Row],[DL]]&gt;$D$3,"N","Y")</f>
        <v>Y</v>
      </c>
      <c r="P26" s="184"/>
      <c r="Q26" s="184">
        <f>SUM(Tabelle4[[#This Row],[STD]]-Tabelle4[[#This Row],[ door closed]])</f>
        <v>0.86111111111111116</v>
      </c>
      <c r="R26" s="183" t="str">
        <f>IF(Tabelle4[[#This Row],[dif]]&gt;=D$2,"Y","N")</f>
        <v>Y</v>
      </c>
    </row>
    <row r="27" spans="1:18" ht="14.25" customHeight="1">
      <c r="A27" s="197">
        <v>44500</v>
      </c>
      <c r="B27" s="178"/>
      <c r="C27" s="186" t="str">
        <f>IF(ISERROR(VLOOKUP(#REF!,'seat inop'!C108:C207,1,)),"N","Y")</f>
        <v>N</v>
      </c>
      <c r="D27" s="180">
        <v>0.53125</v>
      </c>
      <c r="E27" s="180"/>
      <c r="F27" s="180">
        <f>SUM(Tabelle4[[#This Row],[ATA]]-Tabelle4[[#This Row],[STA]])</f>
        <v>-0.53125</v>
      </c>
      <c r="G27" s="180">
        <v>0.61458333333333337</v>
      </c>
      <c r="H27" s="180"/>
      <c r="I27" s="181">
        <f>Tabelle4[[#This Row],[ATD]]-Tabelle4[[#This Row],[STD]]</f>
        <v>-0.61458333333333337</v>
      </c>
      <c r="J27" s="182" t="str">
        <f>IF(ISERROR(VLOOKUP(#REF!,'DEL EKAS'!A:A,1,)),"N","Y")</f>
        <v>N</v>
      </c>
      <c r="K27" s="182" t="str">
        <f>IF(ISERROR(VLOOKUP(#REF!,'DEL EKAS'!A:A,1,)),"N","Y")</f>
        <v>N</v>
      </c>
      <c r="L27" s="182" t="str">
        <f>IF(ISERROR(VLOOKUP(#REF!,'DEL EKAS'!A:A,1,)),"N","Y")</f>
        <v>N</v>
      </c>
      <c r="M27" s="182" t="str">
        <f>IF(OR(Tabelle4[[#This Row],[A/N1]]=$D$5,Tabelle4[[#This Row],[A/N2]]=$D$5,Tabelle4[[#This Row],[A/N3]]=$D$5 ),"Y","N")</f>
        <v>N</v>
      </c>
      <c r="N27" s="183" t="str">
        <f>IF(ROUND(Tabelle4[[#This Row],[DL]],7)&lt;=ROUND($D$2,7),"Y","N")</f>
        <v>Y</v>
      </c>
      <c r="O27" s="183" t="str">
        <f>IF(Tabelle4[[#This Row],[DL]]&gt;$D$3,"N","Y")</f>
        <v>Y</v>
      </c>
      <c r="P27" s="184"/>
      <c r="Q27" s="184">
        <f>SUM(Tabelle4[[#This Row],[STD]]-Tabelle4[[#This Row],[ door closed]])</f>
        <v>0.61458333333333337</v>
      </c>
      <c r="R27" s="183" t="str">
        <f>IF(Tabelle4[[#This Row],[dif]]&gt;=D$2,"Y","N")</f>
        <v>Y</v>
      </c>
    </row>
    <row r="28" spans="1:18" ht="14.25" customHeight="1">
      <c r="A28" s="198"/>
      <c r="B28" s="178"/>
      <c r="C28" s="186" t="str">
        <f>IF(ISERROR(VLOOKUP(#REF!,'seat inop'!C109:C208,1,)),"N","Y")</f>
        <v>N</v>
      </c>
      <c r="D28" s="180">
        <v>0.78125</v>
      </c>
      <c r="E28" s="180"/>
      <c r="F28" s="180">
        <f>SUM(Tabelle4[[#This Row],[ATA]]-Tabelle4[[#This Row],[STA]])</f>
        <v>-0.78125</v>
      </c>
      <c r="G28" s="180">
        <v>0.86111111111111116</v>
      </c>
      <c r="H28" s="180"/>
      <c r="I28" s="181">
        <f>Tabelle4[[#This Row],[ATD]]-Tabelle4[[#This Row],[STD]]</f>
        <v>-0.86111111111111116</v>
      </c>
      <c r="J28" s="182" t="str">
        <f>IF(ISERROR(VLOOKUP(#REF!,'DEL EKAS'!A:A,1,)),"N","Y")</f>
        <v>N</v>
      </c>
      <c r="K28" s="182" t="str">
        <f>IF(ISERROR(VLOOKUP(#REF!,'DEL EKAS'!A:A,1,)),"N","Y")</f>
        <v>N</v>
      </c>
      <c r="L28" s="182" t="str">
        <f>IF(ISERROR(VLOOKUP(#REF!,'DEL EKAS'!A:A,1,)),"N","Y")</f>
        <v>N</v>
      </c>
      <c r="M28" s="182" t="str">
        <f>IF(OR(Tabelle4[[#This Row],[A/N1]]=$D$5,Tabelle4[[#This Row],[A/N2]]=$D$5,Tabelle4[[#This Row],[A/N3]]=$D$5 ),"Y","N")</f>
        <v>N</v>
      </c>
      <c r="N28" s="183" t="str">
        <f>IF(ROUND(Tabelle4[[#This Row],[DL]],7)&lt;=ROUND($D$2,7),"Y","N")</f>
        <v>Y</v>
      </c>
      <c r="O28" s="183" t="str">
        <f>IF(Tabelle4[[#This Row],[DL]]&gt;$D$3,"N","Y")</f>
        <v>Y</v>
      </c>
      <c r="P28" s="184"/>
      <c r="Q28" s="184">
        <f>SUM(Tabelle4[[#This Row],[STD]]-Tabelle4[[#This Row],[ door closed]])</f>
        <v>0.86111111111111116</v>
      </c>
      <c r="R28" s="183" t="str">
        <f>IF(Tabelle4[[#This Row],[dif]]&gt;=D$2,"Y","N")</f>
        <v>Y</v>
      </c>
    </row>
    <row r="29" spans="1:18" ht="14.25" customHeight="1">
      <c r="A29" s="197">
        <v>44530</v>
      </c>
      <c r="B29" s="178"/>
      <c r="C29" s="186" t="str">
        <f>IF(ISERROR(VLOOKUP(#REF!,'seat inop'!C110:C209,1,)),"N","Y")</f>
        <v>N</v>
      </c>
      <c r="D29" s="180">
        <v>0.53125</v>
      </c>
      <c r="E29" s="180"/>
      <c r="F29" s="180">
        <f>SUM(Tabelle4[[#This Row],[ATA]]-Tabelle4[[#This Row],[STA]])</f>
        <v>-0.53125</v>
      </c>
      <c r="G29" s="180">
        <v>0.61458333333333337</v>
      </c>
      <c r="H29" s="180"/>
      <c r="I29" s="181">
        <f>Tabelle4[[#This Row],[ATD]]-Tabelle4[[#This Row],[STD]]</f>
        <v>-0.61458333333333337</v>
      </c>
      <c r="J29" s="182" t="str">
        <f>IF(ISERROR(VLOOKUP(#REF!,'DEL EKAS'!A:A,1,)),"N","Y")</f>
        <v>N</v>
      </c>
      <c r="K29" s="182" t="str">
        <f>IF(ISERROR(VLOOKUP(#REF!,'DEL EKAS'!A:A,1,)),"N","Y")</f>
        <v>N</v>
      </c>
      <c r="L29" s="182" t="str">
        <f>IF(ISERROR(VLOOKUP(#REF!,'DEL EKAS'!A:A,1,)),"N","Y")</f>
        <v>N</v>
      </c>
      <c r="M29" s="182" t="str">
        <f>IF(OR(Tabelle4[[#This Row],[A/N1]]=$D$5,Tabelle4[[#This Row],[A/N2]]=$D$5,Tabelle4[[#This Row],[A/N3]]=$D$5 ),"Y","N")</f>
        <v>N</v>
      </c>
      <c r="N29" s="183" t="str">
        <f>IF(ROUND(Tabelle4[[#This Row],[DL]],7)&lt;=ROUND($D$2,7),"Y","N")</f>
        <v>Y</v>
      </c>
      <c r="O29" s="183" t="str">
        <f>IF(Tabelle4[[#This Row],[DL]]&gt;$D$3,"N","Y")</f>
        <v>Y</v>
      </c>
      <c r="P29" s="184"/>
      <c r="Q29" s="184">
        <f>SUM(Tabelle4[[#This Row],[STD]]-Tabelle4[[#This Row],[ door closed]])</f>
        <v>0.61458333333333337</v>
      </c>
      <c r="R29" s="183" t="str">
        <f>IF(Tabelle4[[#This Row],[dif]]&gt;=D$2,"Y","N")</f>
        <v>Y</v>
      </c>
    </row>
    <row r="30" spans="1:18" ht="14.25" customHeight="1">
      <c r="A30" s="198"/>
      <c r="B30" s="178"/>
      <c r="C30" s="186" t="str">
        <f>IF(ISERROR(VLOOKUP(#REF!,'seat inop'!C111:C210,1,)),"N","Y")</f>
        <v>N</v>
      </c>
      <c r="D30" s="180">
        <v>0.78125</v>
      </c>
      <c r="E30" s="180"/>
      <c r="F30" s="180">
        <f>SUM(Tabelle4[[#This Row],[ATA]]-Tabelle4[[#This Row],[STA]])</f>
        <v>-0.78125</v>
      </c>
      <c r="G30" s="180">
        <v>0.86111111111111116</v>
      </c>
      <c r="H30" s="180"/>
      <c r="I30" s="181">
        <f>Tabelle4[[#This Row],[ATD]]-Tabelle4[[#This Row],[STD]]</f>
        <v>-0.86111111111111116</v>
      </c>
      <c r="J30" s="182" t="str">
        <f>IF(ISERROR(VLOOKUP(#REF!,'DEL EKAS'!A:A,1,)),"N","Y")</f>
        <v>N</v>
      </c>
      <c r="K30" s="182" t="str">
        <f>IF(ISERROR(VLOOKUP(#REF!,'DEL EKAS'!A:A,1,)),"N","Y")</f>
        <v>N</v>
      </c>
      <c r="L30" s="182" t="str">
        <f>IF(ISERROR(VLOOKUP(#REF!,'DEL EKAS'!A:A,1,)),"N","Y")</f>
        <v>N</v>
      </c>
      <c r="M30" s="182" t="str">
        <f>IF(OR(Tabelle4[[#This Row],[A/N1]]=$D$5,Tabelle4[[#This Row],[A/N2]]=$D$5,Tabelle4[[#This Row],[A/N3]]=$D$5 ),"Y","N")</f>
        <v>N</v>
      </c>
      <c r="N30" s="183" t="str">
        <f>IF(ROUND(Tabelle4[[#This Row],[DL]],7)&lt;=ROUND($D$2,7),"Y","N")</f>
        <v>Y</v>
      </c>
      <c r="O30" s="183" t="str">
        <f>IF(Tabelle4[[#This Row],[DL]]&gt;$D$3,"N","Y")</f>
        <v>Y</v>
      </c>
      <c r="P30" s="184"/>
      <c r="Q30" s="184">
        <f>SUM(Tabelle4[[#This Row],[STD]]-Tabelle4[[#This Row],[ door closed]])</f>
        <v>0.86111111111111116</v>
      </c>
      <c r="R30" s="183" t="str">
        <f>IF(Tabelle4[[#This Row],[dif]]&gt;=D$2,"Y","N")</f>
        <v>Y</v>
      </c>
    </row>
    <row r="31" spans="1:18" ht="14.25" customHeight="1">
      <c r="A31" s="197" t="s">
        <v>77</v>
      </c>
      <c r="B31" s="178"/>
      <c r="C31" s="186" t="str">
        <f>IF(ISERROR(VLOOKUP(#REF!,'seat inop'!C112:C211,1,)),"N","Y")</f>
        <v>N</v>
      </c>
      <c r="D31" s="180">
        <v>0.53125</v>
      </c>
      <c r="E31" s="180"/>
      <c r="F31" s="180">
        <f>SUM(Tabelle4[[#This Row],[ATA]]-Tabelle4[[#This Row],[STA]])</f>
        <v>-0.53125</v>
      </c>
      <c r="G31" s="180">
        <v>0.61458333333333337</v>
      </c>
      <c r="H31" s="180"/>
      <c r="I31" s="181">
        <f>Tabelle4[[#This Row],[ATD]]-Tabelle4[[#This Row],[STD]]</f>
        <v>-0.61458333333333337</v>
      </c>
      <c r="J31" s="182" t="str">
        <f>IF(ISERROR(VLOOKUP(#REF!,'DEL EKAS'!A:A,1,)),"N","Y")</f>
        <v>N</v>
      </c>
      <c r="K31" s="182" t="str">
        <f>IF(ISERROR(VLOOKUP(#REF!,'DEL EKAS'!A:A,1,)),"N","Y")</f>
        <v>N</v>
      </c>
      <c r="L31" s="182" t="str">
        <f>IF(ISERROR(VLOOKUP(#REF!,'DEL EKAS'!A:A,1,)),"N","Y")</f>
        <v>N</v>
      </c>
      <c r="M31" s="182" t="str">
        <f>IF(OR(Tabelle4[[#This Row],[A/N1]]=$D$5,Tabelle4[[#This Row],[A/N2]]=$D$5,Tabelle4[[#This Row],[A/N3]]=$D$5 ),"Y","N")</f>
        <v>N</v>
      </c>
      <c r="N31" s="183" t="str">
        <f>IF(ROUND(Tabelle4[[#This Row],[DL]],7)&lt;=ROUND($D$2,7),"Y","N")</f>
        <v>Y</v>
      </c>
      <c r="O31" s="183" t="str">
        <f>IF(Tabelle4[[#This Row],[DL]]&gt;$D$3,"N","Y")</f>
        <v>Y</v>
      </c>
      <c r="P31" s="184"/>
      <c r="Q31" s="184">
        <f>SUM(Tabelle4[[#This Row],[STD]]-Tabelle4[[#This Row],[ door closed]])</f>
        <v>0.61458333333333337</v>
      </c>
      <c r="R31" s="183" t="str">
        <f>IF(Tabelle4[[#This Row],[dif]]&gt;=D$2,"Y","N")</f>
        <v>Y</v>
      </c>
    </row>
    <row r="32" spans="1:18" ht="14.25" customHeight="1">
      <c r="A32" s="198"/>
      <c r="B32" s="178"/>
      <c r="C32" s="186" t="str">
        <f>IF(ISERROR(VLOOKUP(#REF!,'seat inop'!C113:C212,1,)),"N","Y")</f>
        <v>N</v>
      </c>
      <c r="D32" s="180">
        <v>0.78125</v>
      </c>
      <c r="E32" s="180"/>
      <c r="F32" s="180">
        <f>SUM(Tabelle4[[#This Row],[ATA]]-Tabelle4[[#This Row],[STA]])</f>
        <v>-0.78125</v>
      </c>
      <c r="G32" s="180">
        <v>0.86111111111111116</v>
      </c>
      <c r="H32" s="180"/>
      <c r="I32" s="181">
        <f>Tabelle4[[#This Row],[ATD]]-Tabelle4[[#This Row],[STD]]</f>
        <v>-0.86111111111111116</v>
      </c>
      <c r="J32" s="182" t="str">
        <f>IF(ISERROR(VLOOKUP(#REF!,'DEL EKAS'!A:A,1,)),"N","Y")</f>
        <v>N</v>
      </c>
      <c r="K32" s="182" t="str">
        <f>IF(ISERROR(VLOOKUP(#REF!,'DEL EKAS'!A:A,1,)),"N","Y")</f>
        <v>N</v>
      </c>
      <c r="L32" s="182" t="str">
        <f>IF(ISERROR(VLOOKUP(#REF!,'DEL EKAS'!A:A,1,)),"N","Y")</f>
        <v>N</v>
      </c>
      <c r="M32" s="182" t="str">
        <f>IF(OR(Tabelle4[[#This Row],[A/N1]]=$D$5,Tabelle4[[#This Row],[A/N2]]=$D$5,Tabelle4[[#This Row],[A/N3]]=$D$5 ),"Y","N")</f>
        <v>N</v>
      </c>
      <c r="N32" s="183" t="str">
        <f>IF(ROUND(Tabelle4[[#This Row],[DL]],7)&lt;=ROUND($D$2,7),"Y","N")</f>
        <v>Y</v>
      </c>
      <c r="O32" s="183" t="str">
        <f>IF(Tabelle4[[#This Row],[DL]]&gt;$D$3,"N","Y")</f>
        <v>Y</v>
      </c>
      <c r="P32" s="184"/>
      <c r="Q32" s="184">
        <f>SUM(Tabelle4[[#This Row],[STD]]-Tabelle4[[#This Row],[ door closed]])</f>
        <v>0.86111111111111116</v>
      </c>
      <c r="R32" s="183" t="str">
        <f>IF(Tabelle4[[#This Row],[dif]]&gt;=D$2,"Y","N")</f>
        <v>Y</v>
      </c>
    </row>
    <row r="33" spans="1:18" ht="14.25" customHeight="1">
      <c r="A33" s="197" t="s">
        <v>78</v>
      </c>
      <c r="B33" s="178"/>
      <c r="C33" s="186" t="str">
        <f>IF(ISERROR(VLOOKUP(#REF!,'seat inop'!C114:C213,1,)),"N","Y")</f>
        <v>N</v>
      </c>
      <c r="D33" s="180">
        <v>0.53125</v>
      </c>
      <c r="E33" s="180"/>
      <c r="F33" s="180">
        <f>SUM(Tabelle4[[#This Row],[ATA]]-Tabelle4[[#This Row],[STA]])</f>
        <v>-0.53125</v>
      </c>
      <c r="G33" s="180">
        <v>0.625</v>
      </c>
      <c r="H33" s="180"/>
      <c r="I33" s="181">
        <f>Tabelle4[[#This Row],[ATD]]-Tabelle4[[#This Row],[STD]]</f>
        <v>-0.625</v>
      </c>
      <c r="J33" s="182" t="str">
        <f>IF(ISERROR(VLOOKUP(#REF!,'DEL EKAS'!A:A,1,)),"N","Y")</f>
        <v>N</v>
      </c>
      <c r="K33" s="182" t="str">
        <f>IF(ISERROR(VLOOKUP(#REF!,'DEL EKAS'!A:A,1,)),"N","Y")</f>
        <v>N</v>
      </c>
      <c r="L33" s="182" t="str">
        <f>IF(ISERROR(VLOOKUP(#REF!,'DEL EKAS'!A:A,1,)),"N","Y")</f>
        <v>N</v>
      </c>
      <c r="M33" s="182" t="str">
        <f>IF(OR(Tabelle4[[#This Row],[A/N1]]=$D$5,Tabelle4[[#This Row],[A/N2]]=$D$5,Tabelle4[[#This Row],[A/N3]]=$D$5 ),"Y","N")</f>
        <v>N</v>
      </c>
      <c r="N33" s="183" t="str">
        <f>IF(ROUND(Tabelle4[[#This Row],[DL]],7)&lt;=ROUND($D$2,7),"Y","N")</f>
        <v>Y</v>
      </c>
      <c r="O33" s="183" t="str">
        <f>IF(Tabelle4[[#This Row],[DL]]&gt;$D$3,"N","Y")</f>
        <v>Y</v>
      </c>
      <c r="P33" s="184"/>
      <c r="Q33" s="184">
        <f>SUM(Tabelle4[[#This Row],[STD]]-Tabelle4[[#This Row],[ door closed]])</f>
        <v>0.625</v>
      </c>
      <c r="R33" s="183" t="str">
        <f>IF(Tabelle4[[#This Row],[dif]]&gt;=D$2,"Y","N")</f>
        <v>Y</v>
      </c>
    </row>
    <row r="34" spans="1:18" ht="14.25" customHeight="1">
      <c r="A34" s="198"/>
      <c r="B34" s="178"/>
      <c r="C34" s="186" t="str">
        <f>IF(ISERROR(VLOOKUP(#REF!,'seat inop'!C115:C214,1,)),"N","Y")</f>
        <v>N</v>
      </c>
      <c r="D34" s="180">
        <v>0.78125</v>
      </c>
      <c r="E34" s="180"/>
      <c r="F34" s="180">
        <f>SUM(Tabelle4[[#This Row],[ATA]]-Tabelle4[[#This Row],[STA]])</f>
        <v>-0.78125</v>
      </c>
      <c r="G34" s="180">
        <v>0.86111111111111116</v>
      </c>
      <c r="H34" s="180"/>
      <c r="I34" s="181">
        <f>Tabelle4[[#This Row],[ATD]]-Tabelle4[[#This Row],[STD]]</f>
        <v>-0.86111111111111116</v>
      </c>
      <c r="J34" s="182" t="str">
        <f>IF(ISERROR(VLOOKUP(#REF!,'DEL EKAS'!A:A,1,)),"N","Y")</f>
        <v>N</v>
      </c>
      <c r="K34" s="182" t="str">
        <f>IF(ISERROR(VLOOKUP(#REF!,'DEL EKAS'!A:A,1,)),"N","Y")</f>
        <v>N</v>
      </c>
      <c r="L34" s="182" t="str">
        <f>IF(ISERROR(VLOOKUP(#REF!,'DEL EKAS'!A:A,1,)),"N","Y")</f>
        <v>N</v>
      </c>
      <c r="M34" s="182" t="str">
        <f>IF(OR(Tabelle4[[#This Row],[A/N1]]=$D$5,Tabelle4[[#This Row],[A/N2]]=$D$5,Tabelle4[[#This Row],[A/N3]]=$D$5 ),"Y","N")</f>
        <v>N</v>
      </c>
      <c r="N34" s="183" t="str">
        <f>IF(ROUND(Tabelle4[[#This Row],[DL]],7)&lt;=ROUND($D$2,7),"Y","N")</f>
        <v>Y</v>
      </c>
      <c r="O34" s="183" t="str">
        <f>IF(Tabelle4[[#This Row],[DL]]&gt;$D$3,"N","Y")</f>
        <v>Y</v>
      </c>
      <c r="P34" s="184"/>
      <c r="Q34" s="184">
        <f>SUM(Tabelle4[[#This Row],[STD]]-Tabelle4[[#This Row],[ door closed]])</f>
        <v>0.86111111111111116</v>
      </c>
      <c r="R34" s="183" t="str">
        <f>IF(Tabelle4[[#This Row],[dif]]&gt;=D$2,"Y","N")</f>
        <v>Y</v>
      </c>
    </row>
    <row r="35" spans="1:18" ht="14.25" customHeight="1">
      <c r="A35" s="197" t="s">
        <v>79</v>
      </c>
      <c r="B35" s="178"/>
      <c r="C35" s="186" t="str">
        <f>IF(ISERROR(VLOOKUP(#REF!,'seat inop'!C116:C215,1,)),"N","Y")</f>
        <v>N</v>
      </c>
      <c r="D35" s="180">
        <v>0.53125</v>
      </c>
      <c r="E35" s="180"/>
      <c r="F35" s="180">
        <f>SUM(Tabelle4[[#This Row],[ATA]]-Tabelle4[[#This Row],[STA]])</f>
        <v>-0.53125</v>
      </c>
      <c r="G35" s="180">
        <v>0.625</v>
      </c>
      <c r="H35" s="180"/>
      <c r="I35" s="181">
        <f>Tabelle4[[#This Row],[ATD]]-Tabelle4[[#This Row],[STD]]</f>
        <v>-0.625</v>
      </c>
      <c r="J35" s="182" t="str">
        <f>IF(ISERROR(VLOOKUP(#REF!,'DEL EKAS'!A:A,1,)),"N","Y")</f>
        <v>N</v>
      </c>
      <c r="K35" s="182" t="str">
        <f>IF(ISERROR(VLOOKUP(#REF!,'DEL EKAS'!A:A,1,)),"N","Y")</f>
        <v>N</v>
      </c>
      <c r="L35" s="182" t="str">
        <f>IF(ISERROR(VLOOKUP(#REF!,'DEL EKAS'!A:A,1,)),"N","Y")</f>
        <v>N</v>
      </c>
      <c r="M35" s="182" t="str">
        <f>IF(OR(Tabelle4[[#This Row],[A/N1]]=$D$5,Tabelle4[[#This Row],[A/N2]]=$D$5,Tabelle4[[#This Row],[A/N3]]=$D$5 ),"Y","N")</f>
        <v>N</v>
      </c>
      <c r="N35" s="183" t="str">
        <f>IF(ROUND(Tabelle4[[#This Row],[DL]],7)&lt;=ROUND($D$2,7),"Y","N")</f>
        <v>Y</v>
      </c>
      <c r="O35" s="183" t="str">
        <f>IF(Tabelle4[[#This Row],[DL]]&gt;$D$3,"N","Y")</f>
        <v>Y</v>
      </c>
      <c r="P35" s="184"/>
      <c r="Q35" s="184">
        <f>SUM(Tabelle4[[#This Row],[STD]]-Tabelle4[[#This Row],[ door closed]])</f>
        <v>0.625</v>
      </c>
      <c r="R35" s="183" t="str">
        <f>IF(Tabelle4[[#This Row],[dif]]&gt;=D$2,"Y","N")</f>
        <v>Y</v>
      </c>
    </row>
    <row r="36" spans="1:18" ht="14.25" customHeight="1">
      <c r="A36" s="198"/>
      <c r="B36" s="178"/>
      <c r="C36" s="186" t="str">
        <f>IF(ISERROR(VLOOKUP(#REF!,'seat inop'!C117:C216,1,)),"N","Y")</f>
        <v>N</v>
      </c>
      <c r="D36" s="180">
        <v>0.78125</v>
      </c>
      <c r="E36" s="180"/>
      <c r="F36" s="180">
        <f>SUM(Tabelle4[[#This Row],[ATA]]-Tabelle4[[#This Row],[STA]])</f>
        <v>-0.78125</v>
      </c>
      <c r="G36" s="180">
        <v>0.86111111111111116</v>
      </c>
      <c r="H36" s="180"/>
      <c r="I36" s="181">
        <f>Tabelle4[[#This Row],[ATD]]-Tabelle4[[#This Row],[STD]]</f>
        <v>-0.86111111111111116</v>
      </c>
      <c r="J36" s="182" t="str">
        <f>IF(ISERROR(VLOOKUP(#REF!,'DEL EKAS'!A:A,1,)),"N","Y")</f>
        <v>N</v>
      </c>
      <c r="K36" s="182" t="str">
        <f>IF(ISERROR(VLOOKUP(#REF!,'DEL EKAS'!A:A,1,)),"N","Y")</f>
        <v>N</v>
      </c>
      <c r="L36" s="182" t="str">
        <f>IF(ISERROR(VLOOKUP(#REF!,'DEL EKAS'!A:A,1,)),"N","Y")</f>
        <v>N</v>
      </c>
      <c r="M36" s="182" t="str">
        <f>IF(OR(Tabelle4[[#This Row],[A/N1]]=$D$5,Tabelle4[[#This Row],[A/N2]]=$D$5,Tabelle4[[#This Row],[A/N3]]=$D$5 ),"Y","N")</f>
        <v>N</v>
      </c>
      <c r="N36" s="183" t="str">
        <f>IF(ROUND(Tabelle4[[#This Row],[DL]],7)&lt;=ROUND($D$2,7),"Y","N")</f>
        <v>Y</v>
      </c>
      <c r="O36" s="183" t="str">
        <f>IF(Tabelle4[[#This Row],[DL]]&gt;$D$3,"N","Y")</f>
        <v>Y</v>
      </c>
      <c r="P36" s="184"/>
      <c r="Q36" s="184">
        <f>SUM(Tabelle4[[#This Row],[STD]]-Tabelle4[[#This Row],[ door closed]])</f>
        <v>0.86111111111111116</v>
      </c>
      <c r="R36" s="183" t="str">
        <f>IF(Tabelle4[[#This Row],[dif]]&gt;=D$2,"Y","N")</f>
        <v>Y</v>
      </c>
    </row>
    <row r="37" spans="1:18" ht="14.25" customHeight="1">
      <c r="A37" s="197" t="s">
        <v>80</v>
      </c>
      <c r="B37" s="178"/>
      <c r="C37" s="186" t="str">
        <f>IF(ISERROR(VLOOKUP(#REF!,'seat inop'!C118:C217,1,)),"N","Y")</f>
        <v>N</v>
      </c>
      <c r="D37" s="180">
        <v>0.53125</v>
      </c>
      <c r="E37" s="180"/>
      <c r="F37" s="180">
        <f>SUM(Tabelle4[[#This Row],[ATA]]-Tabelle4[[#This Row],[STA]])</f>
        <v>-0.53125</v>
      </c>
      <c r="G37" s="180">
        <v>0.61458333333333337</v>
      </c>
      <c r="H37" s="180"/>
      <c r="I37" s="181">
        <f>Tabelle4[[#This Row],[ATD]]-Tabelle4[[#This Row],[STD]]</f>
        <v>-0.61458333333333337</v>
      </c>
      <c r="J37" s="182" t="str">
        <f>IF(ISERROR(VLOOKUP(#REF!,'DEL EKAS'!A:A,1,)),"N","Y")</f>
        <v>N</v>
      </c>
      <c r="K37" s="182" t="str">
        <f>IF(ISERROR(VLOOKUP(#REF!,'DEL EKAS'!A:A,1,)),"N","Y")</f>
        <v>N</v>
      </c>
      <c r="L37" s="182" t="str">
        <f>IF(ISERROR(VLOOKUP(#REF!,'DEL EKAS'!A:A,1,)),"N","Y")</f>
        <v>N</v>
      </c>
      <c r="M37" s="182" t="str">
        <f>IF(OR(Tabelle4[[#This Row],[A/N1]]=$D$5,Tabelle4[[#This Row],[A/N2]]=$D$5,Tabelle4[[#This Row],[A/N3]]=$D$5 ),"Y","N")</f>
        <v>N</v>
      </c>
      <c r="N37" s="183" t="str">
        <f>IF(ROUND(Tabelle4[[#This Row],[DL]],7)&lt;=ROUND($D$2,7),"Y","N")</f>
        <v>Y</v>
      </c>
      <c r="O37" s="183" t="str">
        <f>IF(Tabelle4[[#This Row],[DL]]&gt;$D$3,"N","Y")</f>
        <v>Y</v>
      </c>
      <c r="P37" s="184"/>
      <c r="Q37" s="184">
        <f>SUM(Tabelle4[[#This Row],[STD]]-Tabelle4[[#This Row],[ door closed]])</f>
        <v>0.61458333333333337</v>
      </c>
      <c r="R37" s="183" t="str">
        <f>IF(Tabelle4[[#This Row],[dif]]&gt;=D$2,"Y","N")</f>
        <v>Y</v>
      </c>
    </row>
    <row r="38" spans="1:18" ht="14.25" customHeight="1">
      <c r="A38" s="198"/>
      <c r="B38" s="178"/>
      <c r="C38" s="186" t="str">
        <f>IF(ISERROR(VLOOKUP(#REF!,'seat inop'!C119:C218,1,)),"N","Y")</f>
        <v>N</v>
      </c>
      <c r="D38" s="180">
        <v>0.78125</v>
      </c>
      <c r="E38" s="180"/>
      <c r="F38" s="180">
        <f>SUM(Tabelle4[[#This Row],[ATA]]-Tabelle4[[#This Row],[STA]])</f>
        <v>-0.78125</v>
      </c>
      <c r="G38" s="180">
        <v>0.86111111111111116</v>
      </c>
      <c r="H38" s="180"/>
      <c r="I38" s="181">
        <f>Tabelle4[[#This Row],[ATD]]-Tabelle4[[#This Row],[STD]]</f>
        <v>-0.86111111111111116</v>
      </c>
      <c r="J38" s="182" t="str">
        <f>IF(ISERROR(VLOOKUP(#REF!,'DEL EKAS'!A:A,1,)),"N","Y")</f>
        <v>N</v>
      </c>
      <c r="K38" s="182" t="str">
        <f>IF(ISERROR(VLOOKUP(#REF!,'DEL EKAS'!A:A,1,)),"N","Y")</f>
        <v>N</v>
      </c>
      <c r="L38" s="182" t="str">
        <f>IF(ISERROR(VLOOKUP(#REF!,'DEL EKAS'!A:A,1,)),"N","Y")</f>
        <v>N</v>
      </c>
      <c r="M38" s="182" t="str">
        <f>IF(OR(Tabelle4[[#This Row],[A/N1]]=$D$5,Tabelle4[[#This Row],[A/N2]]=$D$5,Tabelle4[[#This Row],[A/N3]]=$D$5 ),"Y","N")</f>
        <v>N</v>
      </c>
      <c r="N38" s="183" t="str">
        <f>IF(ROUND(Tabelle4[[#This Row],[DL]],7)&lt;=ROUND($D$2,7),"Y","N")</f>
        <v>Y</v>
      </c>
      <c r="O38" s="183" t="str">
        <f>IF(Tabelle4[[#This Row],[DL]]&gt;$D$3,"N","Y")</f>
        <v>Y</v>
      </c>
      <c r="P38" s="184"/>
      <c r="Q38" s="184">
        <f>SUM(Tabelle4[[#This Row],[STD]]-Tabelle4[[#This Row],[ door closed]])</f>
        <v>0.86111111111111116</v>
      </c>
      <c r="R38" s="183" t="str">
        <f>IF(Tabelle4[[#This Row],[dif]]&gt;=D$2,"Y","N")</f>
        <v>Y</v>
      </c>
    </row>
    <row r="39" spans="1:18" ht="14.25" customHeight="1">
      <c r="A39" s="197" t="s">
        <v>81</v>
      </c>
      <c r="B39" s="178"/>
      <c r="C39" s="186" t="str">
        <f>IF(ISERROR(VLOOKUP(#REF!,'seat inop'!C120:C219,1,)),"N","Y")</f>
        <v>N</v>
      </c>
      <c r="D39" s="180">
        <v>0.53125</v>
      </c>
      <c r="E39" s="180"/>
      <c r="F39" s="180">
        <f>SUM(Tabelle4[[#This Row],[ATA]]-Tabelle4[[#This Row],[STA]])</f>
        <v>-0.53125</v>
      </c>
      <c r="G39" s="180">
        <v>0.61458333333333337</v>
      </c>
      <c r="H39" s="180"/>
      <c r="I39" s="181">
        <f>Tabelle4[[#This Row],[ATD]]-Tabelle4[[#This Row],[STD]]</f>
        <v>-0.61458333333333337</v>
      </c>
      <c r="J39" s="182" t="str">
        <f>IF(ISERROR(VLOOKUP(#REF!,'DEL EKAS'!A:A,1,)),"N","Y")</f>
        <v>N</v>
      </c>
      <c r="K39" s="182" t="str">
        <f>IF(ISERROR(VLOOKUP(#REF!,'DEL EKAS'!A:A,1,)),"N","Y")</f>
        <v>N</v>
      </c>
      <c r="L39" s="182" t="str">
        <f>IF(ISERROR(VLOOKUP(#REF!,'DEL EKAS'!A:A,1,)),"N","Y")</f>
        <v>N</v>
      </c>
      <c r="M39" s="182" t="str">
        <f>IF(OR(Tabelle4[[#This Row],[A/N1]]=$D$5,Tabelle4[[#This Row],[A/N2]]=$D$5,Tabelle4[[#This Row],[A/N3]]=$D$5 ),"Y","N")</f>
        <v>N</v>
      </c>
      <c r="N39" s="183" t="str">
        <f>IF(ROUND(Tabelle4[[#This Row],[DL]],7)&lt;=ROUND($D$2,7),"Y","N")</f>
        <v>Y</v>
      </c>
      <c r="O39" s="183" t="str">
        <f>IF(Tabelle4[[#This Row],[DL]]&gt;$D$3,"N","Y")</f>
        <v>Y</v>
      </c>
      <c r="P39" s="184"/>
      <c r="Q39" s="184">
        <f>SUM(Tabelle4[[#This Row],[STD]]-Tabelle4[[#This Row],[ door closed]])</f>
        <v>0.61458333333333337</v>
      </c>
      <c r="R39" s="183" t="str">
        <f>IF(Tabelle4[[#This Row],[dif]]&gt;=D$2,"Y","N")</f>
        <v>Y</v>
      </c>
    </row>
    <row r="40" spans="1:18" ht="14.25" customHeight="1">
      <c r="A40" s="198"/>
      <c r="B40" s="178"/>
      <c r="C40" s="186" t="str">
        <f>IF(ISERROR(VLOOKUP(#REF!,'seat inop'!C121:C220,1,)),"N","Y")</f>
        <v>N</v>
      </c>
      <c r="D40" s="180">
        <v>0.78125</v>
      </c>
      <c r="E40" s="180"/>
      <c r="F40" s="180">
        <f>SUM(Tabelle4[[#This Row],[ATA]]-Tabelle4[[#This Row],[STA]])</f>
        <v>-0.78125</v>
      </c>
      <c r="G40" s="180">
        <v>0.86111111111111116</v>
      </c>
      <c r="H40" s="180"/>
      <c r="I40" s="181">
        <f>Tabelle4[[#This Row],[ATD]]-Tabelle4[[#This Row],[STD]]</f>
        <v>-0.86111111111111116</v>
      </c>
      <c r="J40" s="182" t="str">
        <f>IF(ISERROR(VLOOKUP(#REF!,'DEL EKAS'!A:A,1,)),"N","Y")</f>
        <v>N</v>
      </c>
      <c r="K40" s="182" t="str">
        <f>IF(ISERROR(VLOOKUP(#REF!,'DEL EKAS'!A:A,1,)),"N","Y")</f>
        <v>N</v>
      </c>
      <c r="L40" s="182" t="str">
        <f>IF(ISERROR(VLOOKUP(#REF!,'DEL EKAS'!A:A,1,)),"N","Y")</f>
        <v>N</v>
      </c>
      <c r="M40" s="182" t="str">
        <f>IF(OR(Tabelle4[[#This Row],[A/N1]]=$D$5,Tabelle4[[#This Row],[A/N2]]=$D$5,Tabelle4[[#This Row],[A/N3]]=$D$5 ),"Y","N")</f>
        <v>N</v>
      </c>
      <c r="N40" s="183" t="str">
        <f>IF(ROUND(Tabelle4[[#This Row],[DL]],7)&lt;=ROUND($D$2,7),"Y","N")</f>
        <v>Y</v>
      </c>
      <c r="O40" s="183" t="str">
        <f>IF(Tabelle4[[#This Row],[DL]]&gt;$D$3,"N","Y")</f>
        <v>Y</v>
      </c>
      <c r="P40" s="184"/>
      <c r="Q40" s="184">
        <f>SUM(Tabelle4[[#This Row],[STD]]-Tabelle4[[#This Row],[ door closed]])</f>
        <v>0.86111111111111116</v>
      </c>
      <c r="R40" s="183" t="str">
        <f>IF(Tabelle4[[#This Row],[dif]]&gt;=D$2,"Y","N")</f>
        <v>Y</v>
      </c>
    </row>
    <row r="41" spans="1:18" ht="14.25" customHeight="1">
      <c r="A41" s="197" t="s">
        <v>82</v>
      </c>
      <c r="B41" s="178"/>
      <c r="C41" s="186" t="str">
        <f>IF(ISERROR(VLOOKUP(#REF!,'seat inop'!C122:C221,1,)),"N","Y")</f>
        <v>N</v>
      </c>
      <c r="D41" s="180">
        <v>0.53125</v>
      </c>
      <c r="E41" s="180"/>
      <c r="F41" s="180">
        <f>SUM(Tabelle4[[#This Row],[ATA]]-Tabelle4[[#This Row],[STA]])</f>
        <v>-0.53125</v>
      </c>
      <c r="G41" s="180">
        <v>0.61458333333333337</v>
      </c>
      <c r="H41" s="180"/>
      <c r="I41" s="181">
        <f>Tabelle4[[#This Row],[ATD]]-Tabelle4[[#This Row],[STD]]</f>
        <v>-0.61458333333333337</v>
      </c>
      <c r="J41" s="182" t="str">
        <f>IF(ISERROR(VLOOKUP(#REF!,'DEL EKAS'!A:A,1,)),"N","Y")</f>
        <v>N</v>
      </c>
      <c r="K41" s="182" t="str">
        <f>IF(ISERROR(VLOOKUP(#REF!,'DEL EKAS'!A:A,1,)),"N","Y")</f>
        <v>N</v>
      </c>
      <c r="L41" s="182" t="str">
        <f>IF(ISERROR(VLOOKUP(#REF!,'DEL EKAS'!A:A,1,)),"N","Y")</f>
        <v>N</v>
      </c>
      <c r="M41" s="182" t="str">
        <f>IF(OR(Tabelle4[[#This Row],[A/N1]]=$D$5,Tabelle4[[#This Row],[A/N2]]=$D$5,Tabelle4[[#This Row],[A/N3]]=$D$5 ),"Y","N")</f>
        <v>N</v>
      </c>
      <c r="N41" s="183" t="str">
        <f>IF(ROUND(Tabelle4[[#This Row],[DL]],7)&lt;=ROUND($D$2,7),"Y","N")</f>
        <v>Y</v>
      </c>
      <c r="O41" s="183" t="str">
        <f>IF(Tabelle4[[#This Row],[DL]]&gt;$D$3,"N","Y")</f>
        <v>Y</v>
      </c>
      <c r="P41" s="184"/>
      <c r="Q41" s="184">
        <f>SUM(Tabelle4[[#This Row],[STD]]-Tabelle4[[#This Row],[ door closed]])</f>
        <v>0.61458333333333337</v>
      </c>
      <c r="R41" s="183" t="str">
        <f>IF(Tabelle4[[#This Row],[dif]]&gt;=D$2,"Y","N")</f>
        <v>Y</v>
      </c>
    </row>
    <row r="42" spans="1:18" ht="14.25" customHeight="1">
      <c r="A42" s="198"/>
      <c r="B42" s="178"/>
      <c r="C42" s="186" t="str">
        <f>IF(ISERROR(VLOOKUP(#REF!,'seat inop'!C123:C222,1,)),"N","Y")</f>
        <v>N</v>
      </c>
      <c r="D42" s="180">
        <v>0.78125</v>
      </c>
      <c r="E42" s="180"/>
      <c r="F42" s="180">
        <f>SUM(Tabelle4[[#This Row],[ATA]]-Tabelle4[[#This Row],[STA]])</f>
        <v>-0.78125</v>
      </c>
      <c r="G42" s="180">
        <v>0.86111111111111116</v>
      </c>
      <c r="H42" s="180"/>
      <c r="I42" s="181">
        <f>Tabelle4[[#This Row],[ATD]]-Tabelle4[[#This Row],[STD]]</f>
        <v>-0.86111111111111116</v>
      </c>
      <c r="J42" s="182" t="str">
        <f>IF(ISERROR(VLOOKUP(#REF!,'DEL EKAS'!A:A,1,)),"N","Y")</f>
        <v>N</v>
      </c>
      <c r="K42" s="182" t="str">
        <f>IF(ISERROR(VLOOKUP(#REF!,'DEL EKAS'!A:A,1,)),"N","Y")</f>
        <v>N</v>
      </c>
      <c r="L42" s="182" t="str">
        <f>IF(ISERROR(VLOOKUP(#REF!,'DEL EKAS'!A:A,1,)),"N","Y")</f>
        <v>N</v>
      </c>
      <c r="M42" s="182" t="str">
        <f>IF(OR(Tabelle4[[#This Row],[A/N1]]=$D$5,Tabelle4[[#This Row],[A/N2]]=$D$5,Tabelle4[[#This Row],[A/N3]]=$D$5 ),"Y","N")</f>
        <v>N</v>
      </c>
      <c r="N42" s="183" t="str">
        <f>IF(ROUND(Tabelle4[[#This Row],[DL]],7)&lt;=ROUND($D$2,7),"Y","N")</f>
        <v>Y</v>
      </c>
      <c r="O42" s="183" t="str">
        <f>IF(Tabelle4[[#This Row],[DL]]&gt;$D$3,"N","Y")</f>
        <v>Y</v>
      </c>
      <c r="P42" s="184"/>
      <c r="Q42" s="184">
        <f>SUM(Tabelle4[[#This Row],[STD]]-Tabelle4[[#This Row],[ door closed]])</f>
        <v>0.86111111111111116</v>
      </c>
      <c r="R42" s="183" t="str">
        <f>IF(Tabelle4[[#This Row],[dif]]&gt;=D$2,"Y","N")</f>
        <v>Y</v>
      </c>
    </row>
    <row r="43" spans="1:18" ht="14.25" customHeight="1">
      <c r="A43" s="197" t="s">
        <v>83</v>
      </c>
      <c r="B43" s="178"/>
      <c r="C43" s="186" t="str">
        <f>IF(ISERROR(VLOOKUP(#REF!,'seat inop'!C124:C223,1,)),"N","Y")</f>
        <v>N</v>
      </c>
      <c r="D43" s="180">
        <v>0.53125</v>
      </c>
      <c r="E43" s="180"/>
      <c r="F43" s="180">
        <f>SUM(Tabelle4[[#This Row],[ATA]]-Tabelle4[[#This Row],[STA]])</f>
        <v>-0.53125</v>
      </c>
      <c r="G43" s="180">
        <v>0.61458333333333337</v>
      </c>
      <c r="H43" s="180"/>
      <c r="I43" s="181">
        <f>Tabelle4[[#This Row],[ATD]]-Tabelle4[[#This Row],[STD]]</f>
        <v>-0.61458333333333337</v>
      </c>
      <c r="J43" s="182" t="str">
        <f>IF(ISERROR(VLOOKUP(#REF!,'DEL EKAS'!A:A,1,)),"N","Y")</f>
        <v>N</v>
      </c>
      <c r="K43" s="182" t="s">
        <v>31</v>
      </c>
      <c r="L43" s="182" t="str">
        <f>IF(ISERROR(VLOOKUP(#REF!,'DEL EKAS'!A:A,1,)),"N","Y")</f>
        <v>N</v>
      </c>
      <c r="M43" s="182" t="str">
        <f>IF(OR(Tabelle4[[#This Row],[A/N1]]=$D$5,Tabelle4[[#This Row],[A/N2]]=$D$5,Tabelle4[[#This Row],[A/N3]]=$D$5 ),"Y","N")</f>
        <v>N</v>
      </c>
      <c r="N43" s="183" t="str">
        <f>IF(ROUND(Tabelle4[[#This Row],[DL]],7)&lt;=ROUND($D$2,7),"Y","N")</f>
        <v>Y</v>
      </c>
      <c r="O43" s="183" t="str">
        <f>IF(Tabelle4[[#This Row],[DL]]&gt;$D$3,"N","Y")</f>
        <v>Y</v>
      </c>
      <c r="P43" s="184"/>
      <c r="Q43" s="184">
        <f>SUM(Tabelle4[[#This Row],[STD]]-Tabelle4[[#This Row],[ door closed]])</f>
        <v>0.61458333333333337</v>
      </c>
      <c r="R43" s="183" t="str">
        <f>IF(Tabelle4[[#This Row],[dif]]&gt;=D$2,"Y","N")</f>
        <v>Y</v>
      </c>
    </row>
    <row r="44" spans="1:18" ht="14.25" customHeight="1">
      <c r="A44" s="198"/>
      <c r="B44" s="178"/>
      <c r="C44" s="186" t="str">
        <f>IF(ISERROR(VLOOKUP(#REF!,'seat inop'!C125:C224,1,)),"N","Y")</f>
        <v>N</v>
      </c>
      <c r="D44" s="180">
        <v>0.78125</v>
      </c>
      <c r="E44" s="180"/>
      <c r="F44" s="180">
        <f>SUM(Tabelle4[[#This Row],[ATA]]-Tabelle4[[#This Row],[STA]])</f>
        <v>-0.78125</v>
      </c>
      <c r="G44" s="180">
        <v>0.86111111111111116</v>
      </c>
      <c r="H44" s="180"/>
      <c r="I44" s="181">
        <f>Tabelle4[[#This Row],[ATD]]-Tabelle4[[#This Row],[STD]]</f>
        <v>-0.86111111111111116</v>
      </c>
      <c r="J44" s="182" t="str">
        <f>IF(ISERROR(VLOOKUP(#REF!,'DEL EKAS'!A:A,1,)),"N","Y")</f>
        <v>N</v>
      </c>
      <c r="K44" s="182" t="str">
        <f>IF(ISERROR(VLOOKUP(#REF!,'DEL EKAS'!A:A,1,)),"N","Y")</f>
        <v>N</v>
      </c>
      <c r="L44" s="182" t="str">
        <f>IF(ISERROR(VLOOKUP(#REF!,'DEL EKAS'!A:A,1,)),"N","Y")</f>
        <v>N</v>
      </c>
      <c r="M44" s="182" t="str">
        <f>IF(OR(Tabelle4[[#This Row],[A/N1]]=$D$5,Tabelle4[[#This Row],[A/N2]]=$D$5,Tabelle4[[#This Row],[A/N3]]=$D$5 ),"Y","N")</f>
        <v>N</v>
      </c>
      <c r="N44" s="183" t="str">
        <f>IF(ROUND(Tabelle4[[#This Row],[DL]],7)&lt;=ROUND($D$2,7),"Y","N")</f>
        <v>Y</v>
      </c>
      <c r="O44" s="183" t="str">
        <f>IF(Tabelle4[[#This Row],[DL]]&gt;$D$3,"N","Y")</f>
        <v>Y</v>
      </c>
      <c r="P44" s="184"/>
      <c r="Q44" s="184">
        <f>SUM(Tabelle4[[#This Row],[STD]]-Tabelle4[[#This Row],[ door closed]])</f>
        <v>0.86111111111111116</v>
      </c>
      <c r="R44" s="183" t="str">
        <f>IF(Tabelle4[[#This Row],[dif]]&gt;=D$2,"Y","N")</f>
        <v>Y</v>
      </c>
    </row>
    <row r="45" spans="1:18" ht="14.25" customHeight="1">
      <c r="A45" s="197" t="s">
        <v>84</v>
      </c>
      <c r="B45" s="178"/>
      <c r="C45" s="186" t="str">
        <f>IF(ISERROR(VLOOKUP(#REF!,'seat inop'!C126:C225,1,)),"N","Y")</f>
        <v>N</v>
      </c>
      <c r="D45" s="180">
        <v>0.53125</v>
      </c>
      <c r="E45" s="180"/>
      <c r="F45" s="180">
        <f>SUM(Tabelle4[[#This Row],[ATA]]-Tabelle4[[#This Row],[STA]])</f>
        <v>-0.53125</v>
      </c>
      <c r="G45" s="180">
        <v>0.61458333333333337</v>
      </c>
      <c r="H45" s="180"/>
      <c r="I45" s="181">
        <f>Tabelle4[[#This Row],[ATD]]-Tabelle4[[#This Row],[STD]]</f>
        <v>-0.61458333333333337</v>
      </c>
      <c r="J45" s="182" t="str">
        <f>IF(ISERROR(VLOOKUP(#REF!,'DEL EKAS'!A:A,1,)),"N","Y")</f>
        <v>N</v>
      </c>
      <c r="K45" s="182" t="str">
        <f>IF(ISERROR(VLOOKUP(#REF!,'DEL EKAS'!A:A,1,)),"N","Y")</f>
        <v>N</v>
      </c>
      <c r="L45" s="182" t="str">
        <f>IF(ISERROR(VLOOKUP(#REF!,'DEL EKAS'!A:A,1,)),"N","Y")</f>
        <v>N</v>
      </c>
      <c r="M45" s="182" t="str">
        <f>IF(OR(Tabelle4[[#This Row],[A/N1]]=$D$5,Tabelle4[[#This Row],[A/N2]]=$D$5,Tabelle4[[#This Row],[A/N3]]=$D$5 ),"Y","N")</f>
        <v>N</v>
      </c>
      <c r="N45" s="183" t="str">
        <f>IF(ROUND(Tabelle4[[#This Row],[DL]],7)&lt;=ROUND($D$2,7),"Y","N")</f>
        <v>Y</v>
      </c>
      <c r="O45" s="183" t="str">
        <f>IF(Tabelle4[[#This Row],[DL]]&gt;$D$3,"N","Y")</f>
        <v>Y</v>
      </c>
      <c r="P45" s="184"/>
      <c r="Q45" s="184">
        <f>SUM(Tabelle4[[#This Row],[STD]]-Tabelle4[[#This Row],[ door closed]])</f>
        <v>0.61458333333333337</v>
      </c>
      <c r="R45" s="183" t="str">
        <f>IF(Tabelle4[[#This Row],[dif]]&gt;=D$2,"Y","N")</f>
        <v>Y</v>
      </c>
    </row>
    <row r="46" spans="1:18" ht="14.25" customHeight="1">
      <c r="A46" s="198"/>
      <c r="B46" s="178"/>
      <c r="C46" s="186" t="str">
        <f>IF(ISERROR(VLOOKUP(#REF!,'seat inop'!C127:C226,1,)),"N","Y")</f>
        <v>N</v>
      </c>
      <c r="D46" s="180">
        <v>0.78125</v>
      </c>
      <c r="E46" s="180"/>
      <c r="F46" s="180">
        <f>SUM(Tabelle4[[#This Row],[ATA]]-Tabelle4[[#This Row],[STA]])</f>
        <v>-0.78125</v>
      </c>
      <c r="G46" s="180">
        <v>0.86111111111111116</v>
      </c>
      <c r="H46" s="180"/>
      <c r="I46" s="181">
        <f>Tabelle4[[#This Row],[ATD]]-Tabelle4[[#This Row],[STD]]</f>
        <v>-0.86111111111111116</v>
      </c>
      <c r="J46" s="182" t="str">
        <f>IF(ISERROR(VLOOKUP(#REF!,'DEL EKAS'!A:A,1,)),"N","Y")</f>
        <v>N</v>
      </c>
      <c r="K46" s="182" t="str">
        <f>IF(ISERROR(VLOOKUP(#REF!,'DEL EKAS'!A:A,1,)),"N","Y")</f>
        <v>N</v>
      </c>
      <c r="L46" s="182" t="str">
        <f>IF(ISERROR(VLOOKUP(#REF!,'DEL EKAS'!A:A,1,)),"N","Y")</f>
        <v>N</v>
      </c>
      <c r="M46" s="182" t="str">
        <f>IF(OR(Tabelle4[[#This Row],[A/N1]]=$D$5,Tabelle4[[#This Row],[A/N2]]=$D$5,Tabelle4[[#This Row],[A/N3]]=$D$5 ),"Y","N")</f>
        <v>N</v>
      </c>
      <c r="N46" s="183" t="str">
        <f>IF(ROUND(Tabelle4[[#This Row],[DL]],7)&lt;=ROUND($D$2,7),"Y","N")</f>
        <v>Y</v>
      </c>
      <c r="O46" s="183" t="str">
        <f>IF(Tabelle4[[#This Row],[DL]]&gt;$D$3,"N","Y")</f>
        <v>Y</v>
      </c>
      <c r="P46" s="184"/>
      <c r="Q46" s="184">
        <f>SUM(Tabelle4[[#This Row],[STD]]-Tabelle4[[#This Row],[ door closed]])</f>
        <v>0.86111111111111116</v>
      </c>
      <c r="R46" s="183" t="str">
        <f>IF(Tabelle4[[#This Row],[dif]]&gt;=D$2,"Y","N")</f>
        <v>Y</v>
      </c>
    </row>
    <row r="47" spans="1:18" ht="14.25" customHeight="1">
      <c r="A47" s="197" t="s">
        <v>85</v>
      </c>
      <c r="B47" s="178"/>
      <c r="C47" s="186" t="str">
        <f>IF(ISERROR(VLOOKUP(#REF!,'seat inop'!C128:C227,1,)),"N","Y")</f>
        <v>N</v>
      </c>
      <c r="D47" s="180">
        <v>0.53125</v>
      </c>
      <c r="E47" s="180"/>
      <c r="F47" s="180">
        <f>SUM(Tabelle4[[#This Row],[ATA]]-Tabelle4[[#This Row],[STA]])</f>
        <v>-0.53125</v>
      </c>
      <c r="G47" s="180">
        <v>0.625</v>
      </c>
      <c r="H47" s="180"/>
      <c r="I47" s="181">
        <f>Tabelle4[[#This Row],[ATD]]-Tabelle4[[#This Row],[STD]]</f>
        <v>-0.625</v>
      </c>
      <c r="J47" s="182" t="str">
        <f>IF(ISERROR(VLOOKUP(#REF!,'DEL EKAS'!A:A,1,)),"N","Y")</f>
        <v>N</v>
      </c>
      <c r="K47" s="182" t="str">
        <f>IF(ISERROR(VLOOKUP(#REF!,'DEL EKAS'!A:A,1,)),"N","Y")</f>
        <v>N</v>
      </c>
      <c r="L47" s="182" t="str">
        <f>IF(ISERROR(VLOOKUP(#REF!,'DEL EKAS'!A:A,1,)),"N","Y")</f>
        <v>N</v>
      </c>
      <c r="M47" s="182" t="str">
        <f>IF(OR(Tabelle4[[#This Row],[A/N1]]=$D$5,Tabelle4[[#This Row],[A/N2]]=$D$5,Tabelle4[[#This Row],[A/N3]]=$D$5 ),"Y","N")</f>
        <v>N</v>
      </c>
      <c r="N47" s="183" t="str">
        <f>IF(ROUND(Tabelle4[[#This Row],[DL]],7)&lt;=ROUND($D$2,7),"Y","N")</f>
        <v>Y</v>
      </c>
      <c r="O47" s="183" t="str">
        <f>IF(Tabelle4[[#This Row],[DL]]&gt;$D$3,"N","Y")</f>
        <v>Y</v>
      </c>
      <c r="P47" s="184"/>
      <c r="Q47" s="184">
        <f>SUM(Tabelle4[[#This Row],[STD]]-Tabelle4[[#This Row],[ door closed]])</f>
        <v>0.625</v>
      </c>
      <c r="R47" s="183" t="str">
        <f>IF(Tabelle4[[#This Row],[dif]]&gt;=D$2,"Y","N")</f>
        <v>Y</v>
      </c>
    </row>
    <row r="48" spans="1:18" ht="14.25" customHeight="1">
      <c r="A48" s="198"/>
      <c r="B48" s="178"/>
      <c r="C48" s="186" t="str">
        <f>IF(ISERROR(VLOOKUP(#REF!,'seat inop'!C129:C228,1,)),"N","Y")</f>
        <v>N</v>
      </c>
      <c r="D48" s="180">
        <v>0.78125</v>
      </c>
      <c r="E48" s="180"/>
      <c r="F48" s="180">
        <f>SUM(Tabelle4[[#This Row],[ATA]]-Tabelle4[[#This Row],[STA]])</f>
        <v>-0.78125</v>
      </c>
      <c r="G48" s="180">
        <v>0.86111111111111116</v>
      </c>
      <c r="H48" s="180"/>
      <c r="I48" s="181">
        <f>Tabelle4[[#This Row],[ATD]]-Tabelle4[[#This Row],[STD]]</f>
        <v>-0.86111111111111116</v>
      </c>
      <c r="J48" s="182" t="str">
        <f>IF(ISERROR(VLOOKUP(#REF!,'DEL EKAS'!A:A,1,)),"N","Y")</f>
        <v>N</v>
      </c>
      <c r="K48" s="182" t="str">
        <f>IF(ISERROR(VLOOKUP(#REF!,'DEL EKAS'!A:A,1,)),"N","Y")</f>
        <v>N</v>
      </c>
      <c r="L48" s="182" t="str">
        <f>IF(ISERROR(VLOOKUP(#REF!,'DEL EKAS'!A:A,1,)),"N","Y")</f>
        <v>N</v>
      </c>
      <c r="M48" s="182" t="str">
        <f>IF(OR(Tabelle4[[#This Row],[A/N1]]=$D$5,Tabelle4[[#This Row],[A/N2]]=$D$5,Tabelle4[[#This Row],[A/N3]]=$D$5 ),"Y","N")</f>
        <v>N</v>
      </c>
      <c r="N48" s="183" t="str">
        <f>IF(ROUND(Tabelle4[[#This Row],[DL]],7)&lt;=ROUND($D$2,7),"Y","N")</f>
        <v>Y</v>
      </c>
      <c r="O48" s="183" t="str">
        <f>IF(Tabelle4[[#This Row],[DL]]&gt;$D$3,"N","Y")</f>
        <v>Y</v>
      </c>
      <c r="P48" s="184"/>
      <c r="Q48" s="184">
        <f>SUM(Tabelle4[[#This Row],[STD]]-Tabelle4[[#This Row],[ door closed]])</f>
        <v>0.86111111111111116</v>
      </c>
      <c r="R48" s="183" t="str">
        <f>IF(Tabelle4[[#This Row],[dif]]&gt;=D$2,"Y","N")</f>
        <v>Y</v>
      </c>
    </row>
    <row r="49" spans="1:18" ht="14.25" customHeight="1">
      <c r="A49" s="197" t="s">
        <v>86</v>
      </c>
      <c r="B49" s="178"/>
      <c r="C49" s="186" t="str">
        <f>IF(ISERROR(VLOOKUP(#REF!,'seat inop'!C130:C229,1,)),"N","Y")</f>
        <v>N</v>
      </c>
      <c r="D49" s="180">
        <v>0.53125</v>
      </c>
      <c r="E49" s="180"/>
      <c r="F49" s="180">
        <f>SUM(Tabelle4[[#This Row],[ATA]]-Tabelle4[[#This Row],[STA]])</f>
        <v>-0.53125</v>
      </c>
      <c r="G49" s="180">
        <v>0.625</v>
      </c>
      <c r="H49" s="180"/>
      <c r="I49" s="181">
        <f>Tabelle4[[#This Row],[ATD]]-Tabelle4[[#This Row],[STD]]</f>
        <v>-0.625</v>
      </c>
      <c r="J49" s="182" t="str">
        <f>IF(ISERROR(VLOOKUP(#REF!,'DEL EKAS'!A:A,1,)),"N","Y")</f>
        <v>N</v>
      </c>
      <c r="K49" s="182" t="str">
        <f>IF(ISERROR(VLOOKUP(#REF!,'DEL EKAS'!A:A,1,)),"N","Y")</f>
        <v>N</v>
      </c>
      <c r="L49" s="182" t="str">
        <f>IF(ISERROR(VLOOKUP(#REF!,'DEL EKAS'!A:A,1,)),"N","Y")</f>
        <v>N</v>
      </c>
      <c r="M49" s="182" t="str">
        <f>IF(OR(Tabelle4[[#This Row],[A/N1]]=$D$5,Tabelle4[[#This Row],[A/N2]]=$D$5,Tabelle4[[#This Row],[A/N3]]=$D$5 ),"Y","N")</f>
        <v>N</v>
      </c>
      <c r="N49" s="183" t="str">
        <f>IF(ROUND(Tabelle4[[#This Row],[DL]],7)&lt;=ROUND($D$2,7),"Y","N")</f>
        <v>Y</v>
      </c>
      <c r="O49" s="183" t="str">
        <f>IF(Tabelle4[[#This Row],[DL]]&gt;$D$3,"N","Y")</f>
        <v>Y</v>
      </c>
      <c r="P49" s="184"/>
      <c r="Q49" s="184">
        <f>SUM(Tabelle4[[#This Row],[STD]]-Tabelle4[[#This Row],[ door closed]])</f>
        <v>0.625</v>
      </c>
      <c r="R49" s="183" t="str">
        <f>IF(Tabelle4[[#This Row],[dif]]&gt;=D$2,"Y","N")</f>
        <v>Y</v>
      </c>
    </row>
    <row r="50" spans="1:18" ht="14.25" customHeight="1">
      <c r="A50" s="198"/>
      <c r="B50" s="178"/>
      <c r="C50" s="186" t="str">
        <f>IF(ISERROR(VLOOKUP(#REF!,'seat inop'!C131:C230,1,)),"N","Y")</f>
        <v>N</v>
      </c>
      <c r="D50" s="180">
        <v>0.78125</v>
      </c>
      <c r="E50" s="180"/>
      <c r="F50" s="180">
        <f>SUM(Tabelle4[[#This Row],[ATA]]-Tabelle4[[#This Row],[STA]])</f>
        <v>-0.78125</v>
      </c>
      <c r="G50" s="180">
        <v>0.86111111111111116</v>
      </c>
      <c r="H50" s="180"/>
      <c r="I50" s="181">
        <f>Tabelle4[[#This Row],[ATD]]-Tabelle4[[#This Row],[STD]]</f>
        <v>-0.86111111111111116</v>
      </c>
      <c r="J50" s="182" t="str">
        <f>IF(ISERROR(VLOOKUP(#REF!,'DEL EKAS'!A:A,1,)),"N","Y")</f>
        <v>N</v>
      </c>
      <c r="K50" s="182" t="str">
        <f>IF(ISERROR(VLOOKUP(#REF!,'DEL EKAS'!A:A,1,)),"N","Y")</f>
        <v>N</v>
      </c>
      <c r="L50" s="182" t="str">
        <f>IF(ISERROR(VLOOKUP(#REF!,'DEL EKAS'!A:A,1,)),"N","Y")</f>
        <v>N</v>
      </c>
      <c r="M50" s="182" t="str">
        <f>IF(OR(Tabelle4[[#This Row],[A/N1]]=$D$5,Tabelle4[[#This Row],[A/N2]]=$D$5,Tabelle4[[#This Row],[A/N3]]=$D$5 ),"Y","N")</f>
        <v>N</v>
      </c>
      <c r="N50" s="183" t="str">
        <f>IF(ROUND(Tabelle4[[#This Row],[DL]],7)&lt;=ROUND($D$2,7),"Y","N")</f>
        <v>Y</v>
      </c>
      <c r="O50" s="183" t="str">
        <f>IF(Tabelle4[[#This Row],[DL]]&gt;$D$3,"N","Y")</f>
        <v>Y</v>
      </c>
      <c r="P50" s="184"/>
      <c r="Q50" s="184">
        <f>SUM(Tabelle4[[#This Row],[STD]]-Tabelle4[[#This Row],[ door closed]])</f>
        <v>0.86111111111111116</v>
      </c>
      <c r="R50" s="183" t="str">
        <f>IF(Tabelle4[[#This Row],[dif]]&gt;=D$2,"Y","N")</f>
        <v>Y</v>
      </c>
    </row>
    <row r="51" spans="1:18" ht="14.25" customHeight="1">
      <c r="A51" s="197" t="s">
        <v>87</v>
      </c>
      <c r="B51" s="178"/>
      <c r="C51" s="186" t="str">
        <f>IF(ISERROR(VLOOKUP(#REF!,'seat inop'!C132:C231,1,)),"N","Y")</f>
        <v>N</v>
      </c>
      <c r="D51" s="180">
        <v>0.53125</v>
      </c>
      <c r="E51" s="180"/>
      <c r="F51" s="180">
        <f>SUM(Tabelle4[[#This Row],[ATA]]-Tabelle4[[#This Row],[STA]])</f>
        <v>-0.53125</v>
      </c>
      <c r="G51" s="180">
        <v>0.61458333333333337</v>
      </c>
      <c r="H51" s="180"/>
      <c r="I51" s="181">
        <f>Tabelle4[[#This Row],[ATD]]-Tabelle4[[#This Row],[STD]]</f>
        <v>-0.61458333333333337</v>
      </c>
      <c r="J51" s="182" t="str">
        <f>IF(ISERROR(VLOOKUP(#REF!,'DEL EKAS'!A:A,1,)),"N","Y")</f>
        <v>N</v>
      </c>
      <c r="K51" s="182" t="str">
        <f>IF(ISERROR(VLOOKUP(#REF!,'DEL EKAS'!A:A,1,)),"N","Y")</f>
        <v>N</v>
      </c>
      <c r="L51" s="182" t="str">
        <f>IF(ISERROR(VLOOKUP(#REF!,'DEL EKAS'!A:A,1,)),"N","Y")</f>
        <v>N</v>
      </c>
      <c r="M51" s="182" t="str">
        <f>IF(OR(Tabelle4[[#This Row],[A/N1]]=$D$5,Tabelle4[[#This Row],[A/N2]]=$D$5,Tabelle4[[#This Row],[A/N3]]=$D$5 ),"Y","N")</f>
        <v>N</v>
      </c>
      <c r="N51" s="183" t="str">
        <f>IF(ROUND(Tabelle4[[#This Row],[DL]],7)&lt;=ROUND($D$2,7),"Y","N")</f>
        <v>Y</v>
      </c>
      <c r="O51" s="183" t="str">
        <f>IF(Tabelle4[[#This Row],[DL]]&gt;$D$3,"N","Y")</f>
        <v>Y</v>
      </c>
      <c r="P51" s="184"/>
      <c r="Q51" s="184">
        <f>SUM(Tabelle4[[#This Row],[STD]]-Tabelle4[[#This Row],[ door closed]])</f>
        <v>0.61458333333333337</v>
      </c>
      <c r="R51" s="183" t="str">
        <f>IF(Tabelle4[[#This Row],[dif]]&gt;=D$2,"Y","N")</f>
        <v>Y</v>
      </c>
    </row>
    <row r="52" spans="1:18" ht="14.25" customHeight="1">
      <c r="A52" s="198"/>
      <c r="B52" s="178"/>
      <c r="C52" s="186" t="str">
        <f>IF(ISERROR(VLOOKUP(#REF!,'seat inop'!C133:C232,1,)),"N","Y")</f>
        <v>N</v>
      </c>
      <c r="D52" s="180">
        <v>0.78125</v>
      </c>
      <c r="E52" s="180"/>
      <c r="F52" s="180">
        <f>SUM(Tabelle4[[#This Row],[ATA]]-Tabelle4[[#This Row],[STA]])</f>
        <v>-0.78125</v>
      </c>
      <c r="G52" s="180">
        <v>0.86111111111111116</v>
      </c>
      <c r="H52" s="180"/>
      <c r="I52" s="181">
        <f>Tabelle4[[#This Row],[ATD]]-Tabelle4[[#This Row],[STD]]</f>
        <v>-0.86111111111111116</v>
      </c>
      <c r="J52" s="182" t="str">
        <f>IF(ISERROR(VLOOKUP(#REF!,'DEL EKAS'!A:A,1,)),"N","Y")</f>
        <v>N</v>
      </c>
      <c r="K52" s="182" t="str">
        <f>IF(ISERROR(VLOOKUP(#REF!,'DEL EKAS'!A:A,1,)),"N","Y")</f>
        <v>N</v>
      </c>
      <c r="L52" s="182" t="str">
        <f>IF(ISERROR(VLOOKUP(#REF!,'DEL EKAS'!A:A,1,)),"N","Y")</f>
        <v>N</v>
      </c>
      <c r="M52" s="182" t="str">
        <f>IF(OR(Tabelle4[[#This Row],[A/N1]]=$D$5,Tabelle4[[#This Row],[A/N2]]=$D$5,Tabelle4[[#This Row],[A/N3]]=$D$5 ),"Y","N")</f>
        <v>N</v>
      </c>
      <c r="N52" s="183" t="str">
        <f>IF(ROUND(Tabelle4[[#This Row],[DL]],7)&lt;=ROUND($D$2,7),"Y","N")</f>
        <v>Y</v>
      </c>
      <c r="O52" s="183" t="str">
        <f>IF(Tabelle4[[#This Row],[DL]]&gt;$D$3,"N","Y")</f>
        <v>Y</v>
      </c>
      <c r="P52" s="184"/>
      <c r="Q52" s="184">
        <f>SUM(Tabelle4[[#This Row],[STD]]-Tabelle4[[#This Row],[ door closed]])</f>
        <v>0.86111111111111116</v>
      </c>
      <c r="R52" s="183" t="str">
        <f>IF(Tabelle4[[#This Row],[dif]]&gt;=D$2,"Y","N")</f>
        <v>Y</v>
      </c>
    </row>
    <row r="53" spans="1:18" ht="14.25" customHeight="1">
      <c r="A53" s="197" t="s">
        <v>88</v>
      </c>
      <c r="B53" s="178"/>
      <c r="C53" s="186" t="str">
        <f>IF(ISERROR(VLOOKUP(#REF!,'seat inop'!C136:C235,1,)),"N","Y")</f>
        <v>N</v>
      </c>
      <c r="D53" s="180">
        <v>0.53125</v>
      </c>
      <c r="E53" s="180"/>
      <c r="F53" s="180">
        <f>SUM(Tabelle4[[#This Row],[ATA]]-Tabelle4[[#This Row],[STA]])</f>
        <v>-0.53125</v>
      </c>
      <c r="G53" s="180">
        <v>0.61458333333333337</v>
      </c>
      <c r="H53" s="180"/>
      <c r="I53" s="181">
        <f>Tabelle4[[#This Row],[ATD]]-Tabelle4[[#This Row],[STD]]</f>
        <v>-0.61458333333333337</v>
      </c>
      <c r="J53" s="182" t="str">
        <f>IF(ISERROR(VLOOKUP(#REF!,'DEL EKAS'!A:A,1,)),"N","Y")</f>
        <v>N</v>
      </c>
      <c r="K53" s="182" t="str">
        <f>IF(ISERROR(VLOOKUP(#REF!,'DEL EKAS'!A:A,1,)),"N","Y")</f>
        <v>N</v>
      </c>
      <c r="L53" s="182" t="str">
        <f>IF(ISERROR(VLOOKUP(#REF!,'DEL EKAS'!A:A,1,)),"N","Y")</f>
        <v>N</v>
      </c>
      <c r="M53" s="182" t="str">
        <f>IF(OR(Tabelle4[[#This Row],[A/N1]]=$D$5,Tabelle4[[#This Row],[A/N2]]=$D$5,Tabelle4[[#This Row],[A/N3]]=$D$5 ),"Y","N")</f>
        <v>N</v>
      </c>
      <c r="N53" s="183" t="str">
        <f>IF(ROUND(Tabelle4[[#This Row],[DL]],7)&lt;=ROUND($D$2,7),"Y","N")</f>
        <v>Y</v>
      </c>
      <c r="O53" s="183" t="str">
        <f>IF(Tabelle4[[#This Row],[DL]]&gt;$D$3,"N","Y")</f>
        <v>Y</v>
      </c>
      <c r="P53" s="184"/>
      <c r="Q53" s="184">
        <f>SUM(Tabelle4[[#This Row],[STD]]-Tabelle4[[#This Row],[ door closed]])</f>
        <v>0.61458333333333337</v>
      </c>
      <c r="R53" s="183" t="str">
        <f>IF(Tabelle4[[#This Row],[dif]]&gt;=D$2,"Y","N")</f>
        <v>Y</v>
      </c>
    </row>
    <row r="54" spans="1:18" ht="14.25" customHeight="1">
      <c r="A54" s="198"/>
      <c r="B54" s="178"/>
      <c r="C54" s="186" t="str">
        <f>IF(ISERROR(VLOOKUP(#REF!,'seat inop'!C137:C236,1,)),"N","Y")</f>
        <v>N</v>
      </c>
      <c r="D54" s="180">
        <v>0.78125</v>
      </c>
      <c r="E54" s="180"/>
      <c r="F54" s="180">
        <f>SUM(Tabelle4[[#This Row],[ATA]]-Tabelle4[[#This Row],[STA]])</f>
        <v>-0.78125</v>
      </c>
      <c r="G54" s="180">
        <v>0.86111111111111116</v>
      </c>
      <c r="H54" s="180"/>
      <c r="I54" s="181">
        <f>Tabelle4[[#This Row],[ATD]]-Tabelle4[[#This Row],[STD]]</f>
        <v>-0.86111111111111116</v>
      </c>
      <c r="J54" s="182" t="str">
        <f>IF(ISERROR(VLOOKUP(#REF!,'DEL EKAS'!A:A,1,)),"N","Y")</f>
        <v>N</v>
      </c>
      <c r="K54" s="182" t="str">
        <f>IF(ISERROR(VLOOKUP(#REF!,'DEL EKAS'!A:A,1,)),"N","Y")</f>
        <v>N</v>
      </c>
      <c r="L54" s="182" t="str">
        <f>IF(ISERROR(VLOOKUP(#REF!,'DEL EKAS'!A:A,1,)),"N","Y")</f>
        <v>N</v>
      </c>
      <c r="M54" s="182" t="str">
        <f>IF(OR(Tabelle4[[#This Row],[A/N1]]=$D$5,Tabelle4[[#This Row],[A/N2]]=$D$5,Tabelle4[[#This Row],[A/N3]]=$D$5 ),"Y","N")</f>
        <v>N</v>
      </c>
      <c r="N54" s="183" t="str">
        <f>IF(ROUND(Tabelle4[[#This Row],[DL]],7)&lt;=ROUND($D$2,7),"Y","N")</f>
        <v>Y</v>
      </c>
      <c r="O54" s="183" t="str">
        <f>IF(Tabelle4[[#This Row],[DL]]&gt;$D$3,"N","Y")</f>
        <v>Y</v>
      </c>
      <c r="P54" s="184"/>
      <c r="Q54" s="184">
        <f>SUM(Tabelle4[[#This Row],[STD]]-Tabelle4[[#This Row],[ door closed]])</f>
        <v>0.86111111111111116</v>
      </c>
      <c r="R54" s="183" t="str">
        <f>IF(Tabelle4[[#This Row],[dif]]&gt;=D$2,"Y","N")</f>
        <v>Y</v>
      </c>
    </row>
    <row r="55" spans="1:18" ht="14.25" customHeight="1">
      <c r="A55" s="197" t="s">
        <v>89</v>
      </c>
      <c r="B55" s="180"/>
      <c r="C55" s="186" t="str">
        <f>IF(ISERROR(VLOOKUP(#REF!,'seat inop'!C138:C237,1,)),"N","Y")</f>
        <v>N</v>
      </c>
      <c r="D55" s="180">
        <v>0.53125</v>
      </c>
      <c r="E55" s="180"/>
      <c r="F55" s="180">
        <f>SUM(Tabelle4[[#This Row],[ATA]]-Tabelle4[[#This Row],[STA]])</f>
        <v>-0.53125</v>
      </c>
      <c r="G55" s="180">
        <v>0.61458333333333337</v>
      </c>
      <c r="H55" s="180"/>
      <c r="I55" s="181">
        <f>Tabelle4[[#This Row],[ATD]]-Tabelle4[[#This Row],[STD]]</f>
        <v>-0.61458333333333337</v>
      </c>
      <c r="J55" s="182" t="str">
        <f>IF(ISERROR(VLOOKUP(#REF!,'DEL EKAS'!A:A,1,)),"N","Y")</f>
        <v>N</v>
      </c>
      <c r="K55" s="182" t="str">
        <f>IF(ISERROR(VLOOKUP(#REF!,'DEL EKAS'!A:A,1,)),"N","Y")</f>
        <v>N</v>
      </c>
      <c r="L55" s="182" t="str">
        <f>IF(ISERROR(VLOOKUP(#REF!,'DEL EKAS'!A:A,1,)),"N","Y")</f>
        <v>N</v>
      </c>
      <c r="M55" s="182" t="str">
        <f>IF(OR(Tabelle4[[#This Row],[A/N1]]=$D$5,Tabelle4[[#This Row],[A/N2]]=$D$5,Tabelle4[[#This Row],[A/N3]]=$D$5 ),"Y","N")</f>
        <v>N</v>
      </c>
      <c r="N55" s="183" t="str">
        <f>IF(ROUND(Tabelle4[[#This Row],[DL]],7)&lt;=ROUND($D$2,7),"Y","N")</f>
        <v>Y</v>
      </c>
      <c r="O55" s="183" t="str">
        <f>IF(Tabelle4[[#This Row],[DL]]&gt;$D$3,"N","Y")</f>
        <v>Y</v>
      </c>
      <c r="P55" s="184"/>
      <c r="Q55" s="184">
        <f>SUM(Tabelle4[[#This Row],[STD]]-Tabelle4[[#This Row],[ door closed]])</f>
        <v>0.61458333333333337</v>
      </c>
      <c r="R55" s="183" t="str">
        <f>IF(Tabelle4[[#This Row],[dif]]&gt;=D$2,"Y","N")</f>
        <v>Y</v>
      </c>
    </row>
    <row r="56" spans="1:18" ht="14.25" customHeight="1">
      <c r="A56" s="198"/>
      <c r="B56" s="178"/>
      <c r="C56" s="186" t="str">
        <f>IF(ISERROR(VLOOKUP(#REF!,'seat inop'!C139:C238,1,)),"N","Y")</f>
        <v>N</v>
      </c>
      <c r="D56" s="180">
        <v>0.78125</v>
      </c>
      <c r="E56" s="180"/>
      <c r="F56" s="180">
        <f>SUM(Tabelle4[[#This Row],[ATA]]-Tabelle4[[#This Row],[STA]])</f>
        <v>-0.78125</v>
      </c>
      <c r="G56" s="180">
        <v>0.86111111111111116</v>
      </c>
      <c r="H56" s="180"/>
      <c r="I56" s="181">
        <f>Tabelle4[[#This Row],[ATD]]-Tabelle4[[#This Row],[STD]]</f>
        <v>-0.86111111111111116</v>
      </c>
      <c r="J56" s="182" t="str">
        <f>IF(ISERROR(VLOOKUP(#REF!,'DEL EKAS'!A:A,1,)),"N","Y")</f>
        <v>N</v>
      </c>
      <c r="K56" s="182" t="str">
        <f>IF(ISERROR(VLOOKUP(#REF!,'DEL EKAS'!A:A,1,)),"N","Y")</f>
        <v>N</v>
      </c>
      <c r="L56" s="182" t="str">
        <f>IF(ISERROR(VLOOKUP(#REF!,'DEL EKAS'!A:A,1,)),"N","Y")</f>
        <v>N</v>
      </c>
      <c r="M56" s="182" t="str">
        <f>IF(OR(Tabelle4[[#This Row],[A/N1]]=$D$5,Tabelle4[[#This Row],[A/N2]]=$D$5,Tabelle4[[#This Row],[A/N3]]=$D$5 ),"Y","N")</f>
        <v>N</v>
      </c>
      <c r="N56" s="183" t="str">
        <f>IF(ROUND(Tabelle4[[#This Row],[DL]],7)&lt;=ROUND($D$2,7),"Y","N")</f>
        <v>Y</v>
      </c>
      <c r="O56" s="183" t="str">
        <f>IF(Tabelle4[[#This Row],[DL]]&gt;$D$3,"N","Y")</f>
        <v>Y</v>
      </c>
      <c r="P56" s="184"/>
      <c r="Q56" s="184">
        <f>SUM(Tabelle4[[#This Row],[STD]]-Tabelle4[[#This Row],[ door closed]])</f>
        <v>0.86111111111111116</v>
      </c>
      <c r="R56" s="183" t="str">
        <f>IF(Tabelle4[[#This Row],[dif]]&gt;=D$2,"Y","N")</f>
        <v>Y</v>
      </c>
    </row>
    <row r="57" spans="1:18" ht="14.25" customHeight="1">
      <c r="A57" s="197" t="s">
        <v>90</v>
      </c>
      <c r="B57" s="178"/>
      <c r="C57" s="186" t="str">
        <f>IF(ISERROR(VLOOKUP(#REF!,'seat inop'!C140:C239,1,)),"N","Y")</f>
        <v>N</v>
      </c>
      <c r="D57" s="180">
        <v>0.53125</v>
      </c>
      <c r="E57" s="180"/>
      <c r="F57" s="180">
        <f>SUM(Tabelle4[[#This Row],[ATA]]-Tabelle4[[#This Row],[STA]])</f>
        <v>-0.53125</v>
      </c>
      <c r="G57" s="180">
        <v>0.61458333333333337</v>
      </c>
      <c r="H57" s="180"/>
      <c r="I57" s="181">
        <f>Tabelle4[[#This Row],[ATD]]-Tabelle4[[#This Row],[STD]]</f>
        <v>-0.61458333333333337</v>
      </c>
      <c r="J57" s="182" t="str">
        <f>IF(ISERROR(VLOOKUP(#REF!,'DEL EKAS'!A:A,1,)),"N","Y")</f>
        <v>N</v>
      </c>
      <c r="K57" s="182" t="str">
        <f>IF(ISERROR(VLOOKUP(#REF!,'DEL EKAS'!A:A,1,)),"N","Y")</f>
        <v>N</v>
      </c>
      <c r="L57" s="182" t="str">
        <f>IF(ISERROR(VLOOKUP(#REF!,'DEL EKAS'!A:A,1,)),"N","Y")</f>
        <v>N</v>
      </c>
      <c r="M57" s="182" t="str">
        <f>IF(OR(Tabelle4[[#This Row],[A/N1]]=$D$5,Tabelle4[[#This Row],[A/N2]]=$D$5,Tabelle4[[#This Row],[A/N3]]=$D$5 ),"Y","N")</f>
        <v>N</v>
      </c>
      <c r="N57" s="183" t="str">
        <f>IF(ROUND(Tabelle4[[#This Row],[DL]],7)&lt;=ROUND($D$2,7),"Y","N")</f>
        <v>Y</v>
      </c>
      <c r="O57" s="183" t="str">
        <f>IF(Tabelle4[[#This Row],[DL]]&gt;$D$3,"N","Y")</f>
        <v>Y</v>
      </c>
      <c r="P57" s="184"/>
      <c r="Q57" s="184">
        <f>SUM(Tabelle4[[#This Row],[STD]]-Tabelle4[[#This Row],[ door closed]])</f>
        <v>0.61458333333333337</v>
      </c>
      <c r="R57" s="183" t="str">
        <f>IF(Tabelle4[[#This Row],[dif]]&gt;=D$2,"Y","N")</f>
        <v>Y</v>
      </c>
    </row>
    <row r="58" spans="1:18" ht="14.25" customHeight="1">
      <c r="A58" s="198"/>
      <c r="B58" s="178"/>
      <c r="C58" s="186" t="str">
        <f>IF(ISERROR(VLOOKUP(#REF!,'seat inop'!C141:C240,1,)),"N","Y")</f>
        <v>N</v>
      </c>
      <c r="D58" s="180">
        <v>0.78125</v>
      </c>
      <c r="E58" s="180"/>
      <c r="F58" s="180">
        <f>SUM(Tabelle4[[#This Row],[ATA]]-Tabelle4[[#This Row],[STA]])</f>
        <v>-0.78125</v>
      </c>
      <c r="G58" s="180">
        <v>0.86111111111111116</v>
      </c>
      <c r="H58" s="180"/>
      <c r="I58" s="181">
        <f>Tabelle4[[#This Row],[ATD]]-Tabelle4[[#This Row],[STD]]</f>
        <v>-0.86111111111111116</v>
      </c>
      <c r="J58" s="182" t="str">
        <f>IF(ISERROR(VLOOKUP(#REF!,'DEL EKAS'!A:A,1,)),"N","Y")</f>
        <v>N</v>
      </c>
      <c r="K58" s="182" t="str">
        <f>IF(ISERROR(VLOOKUP(#REF!,'DEL EKAS'!A:A,1,)),"N","Y")</f>
        <v>N</v>
      </c>
      <c r="L58" s="182" t="str">
        <f>IF(ISERROR(VLOOKUP(#REF!,'DEL EKAS'!A:A,1,)),"N","Y")</f>
        <v>N</v>
      </c>
      <c r="M58" s="182" t="str">
        <f>IF(OR(Tabelle4[[#This Row],[A/N1]]=$D$5,Tabelle4[[#This Row],[A/N2]]=$D$5,Tabelle4[[#This Row],[A/N3]]=$D$5 ),"Y","N")</f>
        <v>N</v>
      </c>
      <c r="N58" s="183" t="str">
        <f>IF(ROUND(Tabelle4[[#This Row],[DL]],7)&lt;=ROUND($D$2,7),"Y","N")</f>
        <v>Y</v>
      </c>
      <c r="O58" s="183" t="str">
        <f>IF(Tabelle4[[#This Row],[DL]]&gt;$D$3,"N","Y")</f>
        <v>Y</v>
      </c>
      <c r="P58" s="184"/>
      <c r="Q58" s="184">
        <f>SUM(Tabelle4[[#This Row],[STD]]-Tabelle4[[#This Row],[ door closed]])</f>
        <v>0.86111111111111116</v>
      </c>
      <c r="R58" s="183" t="str">
        <f>IF(Tabelle4[[#This Row],[dif]]&gt;=D$2,"Y","N")</f>
        <v>Y</v>
      </c>
    </row>
    <row r="59" spans="1:18" ht="14.25" customHeight="1">
      <c r="A59" s="197" t="s">
        <v>91</v>
      </c>
      <c r="B59" s="178"/>
      <c r="C59" s="186" t="str">
        <f>IF(ISERROR(VLOOKUP(#REF!,'seat inop'!C142:C241,1,)),"N","Y")</f>
        <v>N</v>
      </c>
      <c r="D59" s="180">
        <v>0.53125</v>
      </c>
      <c r="E59" s="180"/>
      <c r="F59" s="180">
        <f>SUM(Tabelle4[[#This Row],[ATA]]-Tabelle4[[#This Row],[STA]])</f>
        <v>-0.53125</v>
      </c>
      <c r="G59" s="180">
        <v>0.61458333333333337</v>
      </c>
      <c r="H59" s="180"/>
      <c r="I59" s="181">
        <f>Tabelle4[[#This Row],[ATD]]-Tabelle4[[#This Row],[STD]]</f>
        <v>-0.61458333333333337</v>
      </c>
      <c r="J59" s="182" t="str">
        <f>IF(ISERROR(VLOOKUP(#REF!,'DEL EKAS'!A:A,1,)),"N","Y")</f>
        <v>N</v>
      </c>
      <c r="K59" s="182" t="str">
        <f>IF(ISERROR(VLOOKUP(#REF!,'DEL EKAS'!A:A,1,)),"N","Y")</f>
        <v>N</v>
      </c>
      <c r="L59" s="182" t="str">
        <f>IF(ISERROR(VLOOKUP(#REF!,'DEL EKAS'!A:A,1,)),"N","Y")</f>
        <v>N</v>
      </c>
      <c r="M59" s="182" t="str">
        <f>IF(OR(Tabelle4[[#This Row],[A/N1]]=$D$5,Tabelle4[[#This Row],[A/N2]]=$D$5,Tabelle4[[#This Row],[A/N3]]=$D$5 ),"Y","N")</f>
        <v>N</v>
      </c>
      <c r="N59" s="183" t="str">
        <f>IF(ROUND(Tabelle4[[#This Row],[DL]],7)&lt;=ROUND($D$2,7),"Y","N")</f>
        <v>Y</v>
      </c>
      <c r="O59" s="183" t="str">
        <f>IF(Tabelle4[[#This Row],[DL]]&gt;$D$3,"N","Y")</f>
        <v>Y</v>
      </c>
      <c r="P59" s="184"/>
      <c r="Q59" s="184">
        <f>SUM(Tabelle4[[#This Row],[STD]]-Tabelle4[[#This Row],[ door closed]])</f>
        <v>0.61458333333333337</v>
      </c>
      <c r="R59" s="183" t="str">
        <f>IF(Tabelle4[[#This Row],[dif]]&gt;=D$2,"Y","N")</f>
        <v>Y</v>
      </c>
    </row>
    <row r="60" spans="1:18" ht="14.25" customHeight="1">
      <c r="A60" s="198"/>
      <c r="B60" s="178"/>
      <c r="C60" s="186" t="str">
        <f>IF(ISERROR(VLOOKUP(#REF!,'seat inop'!C143:C242,1,)),"N","Y")</f>
        <v>N</v>
      </c>
      <c r="D60" s="180">
        <v>0.78125</v>
      </c>
      <c r="E60" s="180"/>
      <c r="F60" s="180">
        <f>SUM(Tabelle4[[#This Row],[ATA]]-Tabelle4[[#This Row],[STA]])</f>
        <v>-0.78125</v>
      </c>
      <c r="G60" s="180">
        <v>0.86111111111111116</v>
      </c>
      <c r="H60" s="180"/>
      <c r="I60" s="181">
        <f>Tabelle4[[#This Row],[ATD]]-Tabelle4[[#This Row],[STD]]</f>
        <v>-0.86111111111111116</v>
      </c>
      <c r="J60" s="182" t="str">
        <f>IF(ISERROR(VLOOKUP(#REF!,'DEL EKAS'!A:A,1,)),"N","Y")</f>
        <v>N</v>
      </c>
      <c r="K60" s="182" t="str">
        <f>IF(ISERROR(VLOOKUP(#REF!,'DEL EKAS'!A:A,1,)),"N","Y")</f>
        <v>N</v>
      </c>
      <c r="L60" s="182" t="str">
        <f>IF(ISERROR(VLOOKUP(#REF!,'DEL EKAS'!A:A,1,)),"N","Y")</f>
        <v>N</v>
      </c>
      <c r="M60" s="182" t="str">
        <f>IF(OR(Tabelle4[[#This Row],[A/N1]]=$D$5,Tabelle4[[#This Row],[A/N2]]=$D$5,Tabelle4[[#This Row],[A/N3]]=$D$5 ),"Y","N")</f>
        <v>N</v>
      </c>
      <c r="N60" s="183" t="str">
        <f>IF(ROUND(Tabelle4[[#This Row],[DL]],7)&lt;=ROUND($D$2,7),"Y","N")</f>
        <v>Y</v>
      </c>
      <c r="O60" s="183" t="str">
        <f>IF(Tabelle4[[#This Row],[DL]]&gt;$D$3,"N","Y")</f>
        <v>Y</v>
      </c>
      <c r="P60" s="184"/>
      <c r="Q60" s="184">
        <f>SUM(Tabelle4[[#This Row],[STD]]-Tabelle4[[#This Row],[ door closed]])</f>
        <v>0.86111111111111116</v>
      </c>
      <c r="R60" s="183" t="str">
        <f>IF(Tabelle4[[#This Row],[dif]]&gt;=D$2,"Y","N")</f>
        <v>Y</v>
      </c>
    </row>
    <row r="61" spans="1:18" ht="14.25" customHeight="1">
      <c r="A61" s="197" t="s">
        <v>92</v>
      </c>
      <c r="B61" s="178"/>
      <c r="C61" s="186" t="str">
        <f>IF(ISERROR(VLOOKUP(#REF!,'seat inop'!C144:C243,1,)),"N","Y")</f>
        <v>N</v>
      </c>
      <c r="D61" s="180">
        <v>0.53125</v>
      </c>
      <c r="E61" s="180"/>
      <c r="F61" s="180">
        <f>SUM(Tabelle4[[#This Row],[ATA]]-Tabelle4[[#This Row],[STA]])</f>
        <v>-0.53125</v>
      </c>
      <c r="G61" s="180">
        <v>0.625</v>
      </c>
      <c r="H61" s="180"/>
      <c r="I61" s="181">
        <f>Tabelle4[[#This Row],[ATD]]-Tabelle4[[#This Row],[STD]]</f>
        <v>-0.625</v>
      </c>
      <c r="J61" s="182" t="str">
        <f>IF(ISERROR(VLOOKUP(#REF!,'DEL EKAS'!A:A,1,)),"N","Y")</f>
        <v>N</v>
      </c>
      <c r="K61" s="182" t="str">
        <f>IF(ISERROR(VLOOKUP(#REF!,'DEL EKAS'!A:A,1,)),"N","Y")</f>
        <v>N</v>
      </c>
      <c r="L61" s="182" t="str">
        <f>IF(ISERROR(VLOOKUP(#REF!,'DEL EKAS'!A:A,1,)),"N","Y")</f>
        <v>N</v>
      </c>
      <c r="M61" s="182" t="str">
        <f>IF(OR(Tabelle4[[#This Row],[A/N1]]=$D$5,Tabelle4[[#This Row],[A/N2]]=$D$5,Tabelle4[[#This Row],[A/N3]]=$D$5 ),"Y","N")</f>
        <v>N</v>
      </c>
      <c r="N61" s="183" t="str">
        <f>IF(ROUND(Tabelle4[[#This Row],[DL]],7)&lt;=ROUND($D$2,7),"Y","N")</f>
        <v>Y</v>
      </c>
      <c r="O61" s="183" t="str">
        <f>IF(Tabelle4[[#This Row],[DL]]&gt;$D$3,"N","Y")</f>
        <v>Y</v>
      </c>
      <c r="P61" s="184"/>
      <c r="Q61" s="184">
        <f>SUM(Tabelle4[[#This Row],[STD]]-Tabelle4[[#This Row],[ door closed]])</f>
        <v>0.625</v>
      </c>
      <c r="R61" s="183" t="str">
        <f>IF(Tabelle4[[#This Row],[dif]]&gt;=D$2,"Y","N")</f>
        <v>Y</v>
      </c>
    </row>
    <row r="62" spans="1:18" ht="14.25" customHeight="1">
      <c r="A62" s="198"/>
      <c r="B62" s="178"/>
      <c r="C62" s="186" t="str">
        <f>IF(ISERROR(VLOOKUP(#REF!,'seat inop'!C145:C244,1,)),"N","Y")</f>
        <v>N</v>
      </c>
      <c r="D62" s="180">
        <v>0.78125</v>
      </c>
      <c r="E62" s="180"/>
      <c r="F62" s="180">
        <f>SUM(Tabelle4[[#This Row],[ATA]]-Tabelle4[[#This Row],[STA]])</f>
        <v>-0.78125</v>
      </c>
      <c r="G62" s="180">
        <v>0.86111111111111116</v>
      </c>
      <c r="H62" s="180"/>
      <c r="I62" s="181">
        <f>Tabelle4[[#This Row],[ATD]]-Tabelle4[[#This Row],[STD]]</f>
        <v>-0.86111111111111116</v>
      </c>
      <c r="J62" s="182" t="str">
        <f>IF(ISERROR(VLOOKUP(#REF!,'DEL EKAS'!A:A,1,)),"N","Y")</f>
        <v>N</v>
      </c>
      <c r="K62" s="182" t="str">
        <f>IF(ISERROR(VLOOKUP(#REF!,'DEL EKAS'!A:A,1,)),"N","Y")</f>
        <v>N</v>
      </c>
      <c r="L62" s="182" t="str">
        <f>IF(ISERROR(VLOOKUP(#REF!,'DEL EKAS'!A:A,1,)),"N","Y")</f>
        <v>N</v>
      </c>
      <c r="M62" s="182" t="str">
        <f>IF(OR(Tabelle4[[#This Row],[A/N1]]=$D$5,Tabelle4[[#This Row],[A/N2]]=$D$5,Tabelle4[[#This Row],[A/N3]]=$D$5 ),"Y","N")</f>
        <v>N</v>
      </c>
      <c r="N62" s="183" t="str">
        <f>IF(ROUND(Tabelle4[[#This Row],[DL]],7)&lt;=ROUND($D$2,7),"Y","N")</f>
        <v>Y</v>
      </c>
      <c r="O62" s="183" t="str">
        <f>IF(Tabelle4[[#This Row],[DL]]&gt;$D$3,"N","Y")</f>
        <v>Y</v>
      </c>
      <c r="P62" s="184"/>
      <c r="Q62" s="184">
        <f>SUM(Tabelle4[[#This Row],[STD]]-Tabelle4[[#This Row],[ door closed]])</f>
        <v>0.86111111111111116</v>
      </c>
      <c r="R62" s="183" t="str">
        <f>IF(Tabelle4[[#This Row],[dif]]&gt;=D$2,"Y","N")</f>
        <v>Y</v>
      </c>
    </row>
    <row r="63" spans="1:18" ht="14.25" customHeight="1">
      <c r="A63" s="197" t="s">
        <v>93</v>
      </c>
      <c r="B63" s="178"/>
      <c r="C63" s="186" t="str">
        <f>IF(ISERROR(VLOOKUP(#REF!,'seat inop'!C146:C245,1,)),"N","Y")</f>
        <v>N</v>
      </c>
      <c r="D63" s="180">
        <v>0.53125</v>
      </c>
      <c r="E63" s="180"/>
      <c r="F63" s="180">
        <f>SUM(Tabelle4[[#This Row],[ATA]]-Tabelle4[[#This Row],[STA]])</f>
        <v>-0.53125</v>
      </c>
      <c r="G63" s="180">
        <v>0.625</v>
      </c>
      <c r="H63" s="180"/>
      <c r="I63" s="181">
        <f>Tabelle4[[#This Row],[ATD]]-Tabelle4[[#This Row],[STD]]</f>
        <v>-0.625</v>
      </c>
      <c r="J63" s="182" t="str">
        <f>IF(ISERROR(VLOOKUP(#REF!,'DEL EKAS'!A:A,1,)),"N","Y")</f>
        <v>N</v>
      </c>
      <c r="K63" s="182" t="str">
        <f>IF(ISERROR(VLOOKUP(#REF!,'DEL EKAS'!A:A,1,)),"N","Y")</f>
        <v>N</v>
      </c>
      <c r="L63" s="182" t="str">
        <f>IF(ISERROR(VLOOKUP(#REF!,'DEL EKAS'!A:A,1,)),"N","Y")</f>
        <v>N</v>
      </c>
      <c r="M63" s="182" t="str">
        <f>IF(OR(Tabelle4[[#This Row],[A/N1]]=$D$5,Tabelle4[[#This Row],[A/N2]]=$D$5,Tabelle4[[#This Row],[A/N3]]=$D$5 ),"Y","N")</f>
        <v>N</v>
      </c>
      <c r="N63" s="183" t="str">
        <f>IF(ROUND(Tabelle4[[#This Row],[DL]],7)&lt;=ROUND($D$2,7),"Y","N")</f>
        <v>Y</v>
      </c>
      <c r="O63" s="183" t="str">
        <f>IF(Tabelle4[[#This Row],[DL]]&gt;$D$3,"N","Y")</f>
        <v>Y</v>
      </c>
      <c r="P63" s="184"/>
      <c r="Q63" s="184">
        <f>SUM(Tabelle4[[#This Row],[STD]]-Tabelle4[[#This Row],[ door closed]])</f>
        <v>0.625</v>
      </c>
      <c r="R63" s="183" t="str">
        <f>IF(Tabelle4[[#This Row],[dif]]&gt;=D$2,"Y","N")</f>
        <v>Y</v>
      </c>
    </row>
    <row r="64" spans="1:18" ht="14.25" customHeight="1">
      <c r="A64" s="198"/>
      <c r="B64" s="178"/>
      <c r="C64" s="186" t="str">
        <f>IF(ISERROR(VLOOKUP(#REF!,'seat inop'!C147:C246,1,)),"N","Y")</f>
        <v>N</v>
      </c>
      <c r="D64" s="180">
        <v>0.78125</v>
      </c>
      <c r="E64" s="180"/>
      <c r="F64" s="180">
        <f>SUM(Tabelle4[[#This Row],[ATA]]-Tabelle4[[#This Row],[STA]])</f>
        <v>-0.78125</v>
      </c>
      <c r="G64" s="180">
        <v>0.86111111111111116</v>
      </c>
      <c r="H64" s="180"/>
      <c r="I64" s="181">
        <f>Tabelle4[[#This Row],[ATD]]-Tabelle4[[#This Row],[STD]]</f>
        <v>-0.86111111111111116</v>
      </c>
      <c r="J64" s="182" t="str">
        <f>IF(ISERROR(VLOOKUP(#REF!,'DEL EKAS'!A:A,1,)),"N","Y")</f>
        <v>N</v>
      </c>
      <c r="K64" s="182" t="str">
        <f>IF(ISERROR(VLOOKUP(#REF!,'DEL EKAS'!A:A,1,)),"N","Y")</f>
        <v>N</v>
      </c>
      <c r="L64" s="182" t="str">
        <f>IF(ISERROR(VLOOKUP(#REF!,'DEL EKAS'!A:A,1,)),"N","Y")</f>
        <v>N</v>
      </c>
      <c r="M64" s="182" t="str">
        <f>IF(OR(Tabelle4[[#This Row],[A/N1]]=$D$5,Tabelle4[[#This Row],[A/N2]]=$D$5,Tabelle4[[#This Row],[A/N3]]=$D$5 ),"Y","N")</f>
        <v>N</v>
      </c>
      <c r="N64" s="183" t="str">
        <f>IF(ROUND(Tabelle4[[#This Row],[DL]],7)&lt;=ROUND($D$2,7),"Y","N")</f>
        <v>Y</v>
      </c>
      <c r="O64" s="183" t="str">
        <f>IF(Tabelle4[[#This Row],[DL]]&gt;$D$3,"N","Y")</f>
        <v>Y</v>
      </c>
      <c r="P64" s="184"/>
      <c r="Q64" s="184">
        <f>SUM(Tabelle4[[#This Row],[STD]]-Tabelle4[[#This Row],[ door closed]])</f>
        <v>0.86111111111111116</v>
      </c>
      <c r="R64" s="183" t="str">
        <f>IF(Tabelle4[[#This Row],[dif]]&gt;=D$2,"Y","N")</f>
        <v>Y</v>
      </c>
    </row>
    <row r="65" spans="1:18" ht="14.25" customHeight="1">
      <c r="A65" s="197" t="s">
        <v>94</v>
      </c>
      <c r="B65" s="178"/>
      <c r="C65" s="186" t="str">
        <f>IF(ISERROR(VLOOKUP(#REF!,'seat inop'!C148:C247,1,)),"N","Y")</f>
        <v>N</v>
      </c>
      <c r="D65" s="180">
        <v>0.53125</v>
      </c>
      <c r="E65" s="180"/>
      <c r="F65" s="180">
        <f>SUM(Tabelle4[[#This Row],[ATA]]-Tabelle4[[#This Row],[STA]])</f>
        <v>-0.53125</v>
      </c>
      <c r="G65" s="180">
        <v>0.61458333333333337</v>
      </c>
      <c r="H65" s="180"/>
      <c r="I65" s="181"/>
      <c r="J65" s="182" t="str">
        <f>IF(ISERROR(VLOOKUP(#REF!,'DEL EKAS'!A:A,1,)),"N","Y")</f>
        <v>N</v>
      </c>
      <c r="K65" s="182" t="str">
        <f>IF(ISERROR(VLOOKUP(#REF!,'DEL EKAS'!A:A,1,)),"N","Y")</f>
        <v>N</v>
      </c>
      <c r="L65" s="182" t="str">
        <f>IF(ISERROR(VLOOKUP(#REF!,'DEL EKAS'!A:A,1,)),"N","Y")</f>
        <v>N</v>
      </c>
      <c r="M65" s="182" t="str">
        <f>IF(OR(Tabelle4[[#This Row],[A/N1]]=$D$5,Tabelle4[[#This Row],[A/N2]]=$D$5,Tabelle4[[#This Row],[A/N3]]=$D$5 ),"Y","N")</f>
        <v>N</v>
      </c>
      <c r="N65" s="183" t="str">
        <f>IF(ROUND(Tabelle4[[#This Row],[DL]],7)&lt;=ROUND($D$2,7),"Y","N")</f>
        <v>Y</v>
      </c>
      <c r="O65" s="183" t="str">
        <f>IF(Tabelle4[[#This Row],[DL]]&gt;$D$3,"N","Y")</f>
        <v>Y</v>
      </c>
      <c r="P65" s="184"/>
      <c r="Q65" s="184"/>
      <c r="R65" s="183"/>
    </row>
    <row r="66" spans="1:18" ht="14.25" customHeight="1">
      <c r="A66" s="198"/>
      <c r="B66" s="178"/>
      <c r="C66" s="186" t="str">
        <f>IF(ISERROR(VLOOKUP(#REF!,'seat inop'!C147:C246,1,)),"N","Y")</f>
        <v>N</v>
      </c>
      <c r="D66" s="180">
        <v>0.78125</v>
      </c>
      <c r="E66" s="180"/>
      <c r="F66" s="180">
        <f>SUM(Tabelle4[[#This Row],[ATA]]-Tabelle4[[#This Row],[STA]])</f>
        <v>-0.78125</v>
      </c>
      <c r="G66" s="180">
        <v>0.86111111111111116</v>
      </c>
      <c r="H66" s="180"/>
      <c r="I66" s="181">
        <f>Tabelle4[[#This Row],[ATD]]-Tabelle4[[#This Row],[STD]]</f>
        <v>-0.86111111111111116</v>
      </c>
      <c r="J66" s="182" t="str">
        <f>IF(ISERROR(VLOOKUP(#REF!,'DEL EKAS'!A:A,1,)),"N","Y")</f>
        <v>N</v>
      </c>
      <c r="K66" s="182" t="str">
        <f>IF(ISERROR(VLOOKUP(#REF!,'DEL EKAS'!A:A,1,)),"N","Y")</f>
        <v>N</v>
      </c>
      <c r="L66" s="182" t="str">
        <f>IF(ISERROR(VLOOKUP(#REF!,'DEL EKAS'!A:A,1,)),"N","Y")</f>
        <v>N</v>
      </c>
      <c r="M66" s="182" t="str">
        <f>IF(OR(Tabelle4[[#This Row],[A/N1]]=$D$5,Tabelle4[[#This Row],[A/N2]]=$D$5,Tabelle4[[#This Row],[A/N3]]=$D$5 ),"Y","N")</f>
        <v>N</v>
      </c>
      <c r="N66" s="183" t="str">
        <f>IF(ROUND(Tabelle4[[#This Row],[DL]],7)&lt;=ROUND($D$2,7),"Y","N")</f>
        <v>Y</v>
      </c>
      <c r="O66" s="183" t="str">
        <f>IF(Tabelle4[[#This Row],[DL]]&gt;$D$3,"N","Y")</f>
        <v>Y</v>
      </c>
      <c r="P66" s="184"/>
      <c r="Q66" s="184">
        <f>SUM(Tabelle4[[#This Row],[STD]]-Tabelle4[[#This Row],[ door closed]])</f>
        <v>0.86111111111111116</v>
      </c>
      <c r="R66" s="183" t="str">
        <f>IF(Tabelle4[[#This Row],[dif]]&gt;=D$2,"Y","N")</f>
        <v>Y</v>
      </c>
    </row>
    <row r="67" spans="1:18" ht="14.25" customHeight="1">
      <c r="A67" s="197" t="s">
        <v>95</v>
      </c>
      <c r="B67" s="178"/>
      <c r="C67" s="186"/>
      <c r="D67" s="180"/>
      <c r="E67" s="180"/>
      <c r="F67" s="180">
        <f>SUM(Tabelle4[[#This Row],[ATA]]-Tabelle4[[#This Row],[STA]])</f>
        <v>0</v>
      </c>
      <c r="G67" s="180"/>
      <c r="H67" s="180"/>
      <c r="I67" s="181">
        <f>Tabelle4[[#This Row],[ATD]]-Tabelle4[[#This Row],[STD]]</f>
        <v>0</v>
      </c>
      <c r="J67" s="182"/>
      <c r="K67" s="182"/>
      <c r="L67" s="182"/>
      <c r="M67" s="182"/>
      <c r="N67" s="183"/>
      <c r="O67" s="183"/>
      <c r="P67" s="184"/>
      <c r="Q67" s="184"/>
      <c r="R67" s="183"/>
    </row>
    <row r="68" spans="1:18" ht="14.25" customHeight="1">
      <c r="A68" s="198"/>
      <c r="B68" s="178"/>
      <c r="C68" s="186"/>
      <c r="D68" s="180"/>
      <c r="E68" s="180"/>
      <c r="F68" s="180">
        <f>SUM(Tabelle4[[#This Row],[ATA]]-Tabelle4[[#This Row],[STA]])</f>
        <v>0</v>
      </c>
      <c r="G68" s="180"/>
      <c r="H68" s="180"/>
      <c r="I68" s="181">
        <f>Tabelle4[[#This Row],[ATD]]-Tabelle4[[#This Row],[STD]]</f>
        <v>0</v>
      </c>
      <c r="J68" s="182"/>
      <c r="K68" s="182"/>
      <c r="L68" s="182"/>
      <c r="M68" s="182"/>
      <c r="N68" s="183"/>
      <c r="O68" s="183"/>
      <c r="P68" s="184"/>
      <c r="Q68" s="184"/>
      <c r="R68" s="183"/>
    </row>
    <row r="69" spans="1:18">
      <c r="A69" s="199" t="s">
        <v>96</v>
      </c>
      <c r="B69" s="178"/>
      <c r="C69" s="191" t="str">
        <f>IF(ISERROR(VLOOKUP(#REF!,'seat inop'!C150:C249,1,)),"N","Y")</f>
        <v>N</v>
      </c>
      <c r="D69" s="178"/>
      <c r="E69" s="178"/>
      <c r="F69" s="180">
        <f>SUM(Tabelle4[[#This Row],[ATA]]-Tabelle4[[#This Row],[STA]])</f>
        <v>0</v>
      </c>
      <c r="G69" s="178"/>
      <c r="H69" s="178"/>
      <c r="I69" s="181">
        <f>Tabelle4[[#This Row],[ATD]]-Tabelle4[[#This Row],[STD]]</f>
        <v>0</v>
      </c>
      <c r="J69" s="182"/>
      <c r="K69" s="182"/>
      <c r="L69" s="182"/>
      <c r="M69" s="182"/>
      <c r="N69" s="183"/>
      <c r="O69" s="183"/>
      <c r="P69" s="183"/>
      <c r="Q69" s="184"/>
      <c r="R69" s="183"/>
    </row>
    <row r="70" spans="1:18">
      <c r="B70" s="176"/>
      <c r="C70" s="192"/>
      <c r="G70" s="193"/>
      <c r="H70" s="193"/>
      <c r="I70" s="194">
        <f>SUMIFS(I7:I68,N7:N68,"n")</f>
        <v>0.11388888888888848</v>
      </c>
      <c r="J70" s="176"/>
      <c r="K70" s="176"/>
      <c r="L70" s="176"/>
      <c r="M70" s="176">
        <f>COUNTIF(Tabelle4[A/N],"Y")</f>
        <v>0</v>
      </c>
      <c r="N70" s="176">
        <f>COUNTIF(Tabelle4[OT+3 90%],"N")</f>
        <v>9</v>
      </c>
      <c r="O70" s="176">
        <f>COUNTIF(Tabelle4[OT+15 95%],"N")</f>
        <v>3</v>
      </c>
      <c r="P70" s="176"/>
      <c r="Q70" s="176"/>
      <c r="R70" s="176">
        <f>COUNTIF(Tabelle4[RTG
(Target 65%)],"N")</f>
        <v>10</v>
      </c>
    </row>
  </sheetData>
  <sheetProtection formatColumns="0"/>
  <phoneticPr fontId="16" type="noConversion"/>
  <conditionalFormatting sqref="F7:F68">
    <cfRule type="cellIs" dxfId="34" priority="87" operator="lessThan">
      <formula>0</formula>
    </cfRule>
  </conditionalFormatting>
  <conditionalFormatting sqref="J7:M69">
    <cfRule type="containsText" dxfId="33" priority="90" operator="containsText" text="Y">
      <formula>NOT(ISERROR(SEARCH("Y",J7)))</formula>
    </cfRule>
  </conditionalFormatting>
  <conditionalFormatting sqref="N7:Q69">
    <cfRule type="containsText" dxfId="32" priority="89" operator="containsText" text="N">
      <formula>NOT(ISERROR(SEARCH("N",N7)))</formula>
    </cfRule>
  </conditionalFormatting>
  <conditionalFormatting sqref="R7:R69">
    <cfRule type="containsText" dxfId="31" priority="92" operator="containsText" text="N">
      <formula>NOT(ISERROR(SEARCH("N",R7)))</formula>
    </cfRule>
  </conditionalFormatting>
  <dataValidations count="4">
    <dataValidation allowBlank="1" showInputMessage="1" showErrorMessage="1" errorTitle="Dont touch" error="dont touch" sqref="B2:B4" xr:uid="{00000000-0002-0000-0100-000000000000}"/>
    <dataValidation allowBlank="1" showInputMessage="1" sqref="D4" xr:uid="{00000000-0002-0000-0100-000001000000}"/>
    <dataValidation type="list" allowBlank="1" showInputMessage="1" showErrorMessage="1" errorTitle="Dont touch" error="dont touch" sqref="D3" xr:uid="{00000000-0002-0000-0100-000002000000}">
      <formula1>"00:15"</formula1>
    </dataValidation>
    <dataValidation type="list" allowBlank="1" errorTitle="Dont touch" error="dont touch" sqref="D2" xr:uid="{00000000-0002-0000-0100-000003000000}">
      <formula1>"00:03"</formula1>
    </dataValidation>
  </dataValidations>
  <pageMargins left="0.7" right="0.7" top="0.78740157499999996" bottom="0.78740157499999996" header="0.3" footer="0.3"/>
  <pageSetup paperSize="9" scale="42" fitToWidth="0" orientation="landscape" r:id="rId1"/>
  <headerFooter>
    <oddFooter>&amp;L&amp;1#&amp;"Calibri"&amp;6&amp;K737373BUSINESS DOCUMENT  This document is intended for business use and should be distributed to intended recipients only.</oddFooter>
  </headerFooter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75"/>
  <sheetViews>
    <sheetView topLeftCell="E2" workbookViewId="0">
      <selection activeCell="E2" sqref="E2"/>
    </sheetView>
  </sheetViews>
  <sheetFormatPr baseColWidth="10" defaultColWidth="8.88671875" defaultRowHeight="14.4"/>
  <cols>
    <col min="1" max="1" width="44.33203125" customWidth="1"/>
    <col min="2" max="8" width="6.6640625" customWidth="1"/>
    <col min="257" max="257" width="44.33203125" customWidth="1"/>
    <col min="258" max="258" width="18.6640625" customWidth="1"/>
    <col min="259" max="259" width="10.33203125" customWidth="1"/>
    <col min="260" max="260" width="10.6640625" customWidth="1"/>
    <col min="261" max="261" width="9.33203125" customWidth="1"/>
    <col min="262" max="262" width="10.44140625" customWidth="1"/>
    <col min="263" max="264" width="9.33203125" customWidth="1"/>
    <col min="513" max="513" width="44.33203125" customWidth="1"/>
    <col min="514" max="514" width="18.6640625" customWidth="1"/>
    <col min="515" max="515" width="10.33203125" customWidth="1"/>
    <col min="516" max="516" width="10.6640625" customWidth="1"/>
    <col min="517" max="517" width="9.33203125" customWidth="1"/>
    <col min="518" max="518" width="10.44140625" customWidth="1"/>
    <col min="519" max="520" width="9.33203125" customWidth="1"/>
    <col min="769" max="769" width="44.33203125" customWidth="1"/>
    <col min="770" max="770" width="18.6640625" customWidth="1"/>
    <col min="771" max="771" width="10.33203125" customWidth="1"/>
    <col min="772" max="772" width="10.6640625" customWidth="1"/>
    <col min="773" max="773" width="9.33203125" customWidth="1"/>
    <col min="774" max="774" width="10.44140625" customWidth="1"/>
    <col min="775" max="776" width="9.33203125" customWidth="1"/>
    <col min="1025" max="1025" width="44.33203125" customWidth="1"/>
    <col min="1026" max="1026" width="18.6640625" customWidth="1"/>
    <col min="1027" max="1027" width="10.33203125" customWidth="1"/>
    <col min="1028" max="1028" width="10.6640625" customWidth="1"/>
    <col min="1029" max="1029" width="9.33203125" customWidth="1"/>
    <col min="1030" max="1030" width="10.44140625" customWidth="1"/>
    <col min="1031" max="1032" width="9.33203125" customWidth="1"/>
    <col min="1281" max="1281" width="44.33203125" customWidth="1"/>
    <col min="1282" max="1282" width="18.6640625" customWidth="1"/>
    <col min="1283" max="1283" width="10.33203125" customWidth="1"/>
    <col min="1284" max="1284" width="10.6640625" customWidth="1"/>
    <col min="1285" max="1285" width="9.33203125" customWidth="1"/>
    <col min="1286" max="1286" width="10.44140625" customWidth="1"/>
    <col min="1287" max="1288" width="9.33203125" customWidth="1"/>
    <col min="1537" max="1537" width="44.33203125" customWidth="1"/>
    <col min="1538" max="1538" width="18.6640625" customWidth="1"/>
    <col min="1539" max="1539" width="10.33203125" customWidth="1"/>
    <col min="1540" max="1540" width="10.6640625" customWidth="1"/>
    <col min="1541" max="1541" width="9.33203125" customWidth="1"/>
    <col min="1542" max="1542" width="10.44140625" customWidth="1"/>
    <col min="1543" max="1544" width="9.33203125" customWidth="1"/>
    <col min="1793" max="1793" width="44.33203125" customWidth="1"/>
    <col min="1794" max="1794" width="18.6640625" customWidth="1"/>
    <col min="1795" max="1795" width="10.33203125" customWidth="1"/>
    <col min="1796" max="1796" width="10.6640625" customWidth="1"/>
    <col min="1797" max="1797" width="9.33203125" customWidth="1"/>
    <col min="1798" max="1798" width="10.44140625" customWidth="1"/>
    <col min="1799" max="1800" width="9.33203125" customWidth="1"/>
    <col min="2049" max="2049" width="44.33203125" customWidth="1"/>
    <col min="2050" max="2050" width="18.6640625" customWidth="1"/>
    <col min="2051" max="2051" width="10.33203125" customWidth="1"/>
    <col min="2052" max="2052" width="10.6640625" customWidth="1"/>
    <col min="2053" max="2053" width="9.33203125" customWidth="1"/>
    <col min="2054" max="2054" width="10.44140625" customWidth="1"/>
    <col min="2055" max="2056" width="9.33203125" customWidth="1"/>
    <col min="2305" max="2305" width="44.33203125" customWidth="1"/>
    <col min="2306" max="2306" width="18.6640625" customWidth="1"/>
    <col min="2307" max="2307" width="10.33203125" customWidth="1"/>
    <col min="2308" max="2308" width="10.6640625" customWidth="1"/>
    <col min="2309" max="2309" width="9.33203125" customWidth="1"/>
    <col min="2310" max="2310" width="10.44140625" customWidth="1"/>
    <col min="2311" max="2312" width="9.33203125" customWidth="1"/>
    <col min="2561" max="2561" width="44.33203125" customWidth="1"/>
    <col min="2562" max="2562" width="18.6640625" customWidth="1"/>
    <col min="2563" max="2563" width="10.33203125" customWidth="1"/>
    <col min="2564" max="2564" width="10.6640625" customWidth="1"/>
    <col min="2565" max="2565" width="9.33203125" customWidth="1"/>
    <col min="2566" max="2566" width="10.44140625" customWidth="1"/>
    <col min="2567" max="2568" width="9.33203125" customWidth="1"/>
    <col min="2817" max="2817" width="44.33203125" customWidth="1"/>
    <col min="2818" max="2818" width="18.6640625" customWidth="1"/>
    <col min="2819" max="2819" width="10.33203125" customWidth="1"/>
    <col min="2820" max="2820" width="10.6640625" customWidth="1"/>
    <col min="2821" max="2821" width="9.33203125" customWidth="1"/>
    <col min="2822" max="2822" width="10.44140625" customWidth="1"/>
    <col min="2823" max="2824" width="9.33203125" customWidth="1"/>
    <col min="3073" max="3073" width="44.33203125" customWidth="1"/>
    <col min="3074" max="3074" width="18.6640625" customWidth="1"/>
    <col min="3075" max="3075" width="10.33203125" customWidth="1"/>
    <col min="3076" max="3076" width="10.6640625" customWidth="1"/>
    <col min="3077" max="3077" width="9.33203125" customWidth="1"/>
    <col min="3078" max="3078" width="10.44140625" customWidth="1"/>
    <col min="3079" max="3080" width="9.33203125" customWidth="1"/>
    <col min="3329" max="3329" width="44.33203125" customWidth="1"/>
    <col min="3330" max="3330" width="18.6640625" customWidth="1"/>
    <col min="3331" max="3331" width="10.33203125" customWidth="1"/>
    <col min="3332" max="3332" width="10.6640625" customWidth="1"/>
    <col min="3333" max="3333" width="9.33203125" customWidth="1"/>
    <col min="3334" max="3334" width="10.44140625" customWidth="1"/>
    <col min="3335" max="3336" width="9.33203125" customWidth="1"/>
    <col min="3585" max="3585" width="44.33203125" customWidth="1"/>
    <col min="3586" max="3586" width="18.6640625" customWidth="1"/>
    <col min="3587" max="3587" width="10.33203125" customWidth="1"/>
    <col min="3588" max="3588" width="10.6640625" customWidth="1"/>
    <col min="3589" max="3589" width="9.33203125" customWidth="1"/>
    <col min="3590" max="3590" width="10.44140625" customWidth="1"/>
    <col min="3591" max="3592" width="9.33203125" customWidth="1"/>
    <col min="3841" max="3841" width="44.33203125" customWidth="1"/>
    <col min="3842" max="3842" width="18.6640625" customWidth="1"/>
    <col min="3843" max="3843" width="10.33203125" customWidth="1"/>
    <col min="3844" max="3844" width="10.6640625" customWidth="1"/>
    <col min="3845" max="3845" width="9.33203125" customWidth="1"/>
    <col min="3846" max="3846" width="10.44140625" customWidth="1"/>
    <col min="3847" max="3848" width="9.33203125" customWidth="1"/>
    <col min="4097" max="4097" width="44.33203125" customWidth="1"/>
    <col min="4098" max="4098" width="18.6640625" customWidth="1"/>
    <col min="4099" max="4099" width="10.33203125" customWidth="1"/>
    <col min="4100" max="4100" width="10.6640625" customWidth="1"/>
    <col min="4101" max="4101" width="9.33203125" customWidth="1"/>
    <col min="4102" max="4102" width="10.44140625" customWidth="1"/>
    <col min="4103" max="4104" width="9.33203125" customWidth="1"/>
    <col min="4353" max="4353" width="44.33203125" customWidth="1"/>
    <col min="4354" max="4354" width="18.6640625" customWidth="1"/>
    <col min="4355" max="4355" width="10.33203125" customWidth="1"/>
    <col min="4356" max="4356" width="10.6640625" customWidth="1"/>
    <col min="4357" max="4357" width="9.33203125" customWidth="1"/>
    <col min="4358" max="4358" width="10.44140625" customWidth="1"/>
    <col min="4359" max="4360" width="9.33203125" customWidth="1"/>
    <col min="4609" max="4609" width="44.33203125" customWidth="1"/>
    <col min="4610" max="4610" width="18.6640625" customWidth="1"/>
    <col min="4611" max="4611" width="10.33203125" customWidth="1"/>
    <col min="4612" max="4612" width="10.6640625" customWidth="1"/>
    <col min="4613" max="4613" width="9.33203125" customWidth="1"/>
    <col min="4614" max="4614" width="10.44140625" customWidth="1"/>
    <col min="4615" max="4616" width="9.33203125" customWidth="1"/>
    <col min="4865" max="4865" width="44.33203125" customWidth="1"/>
    <col min="4866" max="4866" width="18.6640625" customWidth="1"/>
    <col min="4867" max="4867" width="10.33203125" customWidth="1"/>
    <col min="4868" max="4868" width="10.6640625" customWidth="1"/>
    <col min="4869" max="4869" width="9.33203125" customWidth="1"/>
    <col min="4870" max="4870" width="10.44140625" customWidth="1"/>
    <col min="4871" max="4872" width="9.33203125" customWidth="1"/>
    <col min="5121" max="5121" width="44.33203125" customWidth="1"/>
    <col min="5122" max="5122" width="18.6640625" customWidth="1"/>
    <col min="5123" max="5123" width="10.33203125" customWidth="1"/>
    <col min="5124" max="5124" width="10.6640625" customWidth="1"/>
    <col min="5125" max="5125" width="9.33203125" customWidth="1"/>
    <col min="5126" max="5126" width="10.44140625" customWidth="1"/>
    <col min="5127" max="5128" width="9.33203125" customWidth="1"/>
    <col min="5377" max="5377" width="44.33203125" customWidth="1"/>
    <col min="5378" max="5378" width="18.6640625" customWidth="1"/>
    <col min="5379" max="5379" width="10.33203125" customWidth="1"/>
    <col min="5380" max="5380" width="10.6640625" customWidth="1"/>
    <col min="5381" max="5381" width="9.33203125" customWidth="1"/>
    <col min="5382" max="5382" width="10.44140625" customWidth="1"/>
    <col min="5383" max="5384" width="9.33203125" customWidth="1"/>
    <col min="5633" max="5633" width="44.33203125" customWidth="1"/>
    <col min="5634" max="5634" width="18.6640625" customWidth="1"/>
    <col min="5635" max="5635" width="10.33203125" customWidth="1"/>
    <col min="5636" max="5636" width="10.6640625" customWidth="1"/>
    <col min="5637" max="5637" width="9.33203125" customWidth="1"/>
    <col min="5638" max="5638" width="10.44140625" customWidth="1"/>
    <col min="5639" max="5640" width="9.33203125" customWidth="1"/>
    <col min="5889" max="5889" width="44.33203125" customWidth="1"/>
    <col min="5890" max="5890" width="18.6640625" customWidth="1"/>
    <col min="5891" max="5891" width="10.33203125" customWidth="1"/>
    <col min="5892" max="5892" width="10.6640625" customWidth="1"/>
    <col min="5893" max="5893" width="9.33203125" customWidth="1"/>
    <col min="5894" max="5894" width="10.44140625" customWidth="1"/>
    <col min="5895" max="5896" width="9.33203125" customWidth="1"/>
    <col min="6145" max="6145" width="44.33203125" customWidth="1"/>
    <col min="6146" max="6146" width="18.6640625" customWidth="1"/>
    <col min="6147" max="6147" width="10.33203125" customWidth="1"/>
    <col min="6148" max="6148" width="10.6640625" customWidth="1"/>
    <col min="6149" max="6149" width="9.33203125" customWidth="1"/>
    <col min="6150" max="6150" width="10.44140625" customWidth="1"/>
    <col min="6151" max="6152" width="9.33203125" customWidth="1"/>
    <col min="6401" max="6401" width="44.33203125" customWidth="1"/>
    <col min="6402" max="6402" width="18.6640625" customWidth="1"/>
    <col min="6403" max="6403" width="10.33203125" customWidth="1"/>
    <col min="6404" max="6404" width="10.6640625" customWidth="1"/>
    <col min="6405" max="6405" width="9.33203125" customWidth="1"/>
    <col min="6406" max="6406" width="10.44140625" customWidth="1"/>
    <col min="6407" max="6408" width="9.33203125" customWidth="1"/>
    <col min="6657" max="6657" width="44.33203125" customWidth="1"/>
    <col min="6658" max="6658" width="18.6640625" customWidth="1"/>
    <col min="6659" max="6659" width="10.33203125" customWidth="1"/>
    <col min="6660" max="6660" width="10.6640625" customWidth="1"/>
    <col min="6661" max="6661" width="9.33203125" customWidth="1"/>
    <col min="6662" max="6662" width="10.44140625" customWidth="1"/>
    <col min="6663" max="6664" width="9.33203125" customWidth="1"/>
    <col min="6913" max="6913" width="44.33203125" customWidth="1"/>
    <col min="6914" max="6914" width="18.6640625" customWidth="1"/>
    <col min="6915" max="6915" width="10.33203125" customWidth="1"/>
    <col min="6916" max="6916" width="10.6640625" customWidth="1"/>
    <col min="6917" max="6917" width="9.33203125" customWidth="1"/>
    <col min="6918" max="6918" width="10.44140625" customWidth="1"/>
    <col min="6919" max="6920" width="9.33203125" customWidth="1"/>
    <col min="7169" max="7169" width="44.33203125" customWidth="1"/>
    <col min="7170" max="7170" width="18.6640625" customWidth="1"/>
    <col min="7171" max="7171" width="10.33203125" customWidth="1"/>
    <col min="7172" max="7172" width="10.6640625" customWidth="1"/>
    <col min="7173" max="7173" width="9.33203125" customWidth="1"/>
    <col min="7174" max="7174" width="10.44140625" customWidth="1"/>
    <col min="7175" max="7176" width="9.33203125" customWidth="1"/>
    <col min="7425" max="7425" width="44.33203125" customWidth="1"/>
    <col min="7426" max="7426" width="18.6640625" customWidth="1"/>
    <col min="7427" max="7427" width="10.33203125" customWidth="1"/>
    <col min="7428" max="7428" width="10.6640625" customWidth="1"/>
    <col min="7429" max="7429" width="9.33203125" customWidth="1"/>
    <col min="7430" max="7430" width="10.44140625" customWidth="1"/>
    <col min="7431" max="7432" width="9.33203125" customWidth="1"/>
    <col min="7681" max="7681" width="44.33203125" customWidth="1"/>
    <col min="7682" max="7682" width="18.6640625" customWidth="1"/>
    <col min="7683" max="7683" width="10.33203125" customWidth="1"/>
    <col min="7684" max="7684" width="10.6640625" customWidth="1"/>
    <col min="7685" max="7685" width="9.33203125" customWidth="1"/>
    <col min="7686" max="7686" width="10.44140625" customWidth="1"/>
    <col min="7687" max="7688" width="9.33203125" customWidth="1"/>
    <col min="7937" max="7937" width="44.33203125" customWidth="1"/>
    <col min="7938" max="7938" width="18.6640625" customWidth="1"/>
    <col min="7939" max="7939" width="10.33203125" customWidth="1"/>
    <col min="7940" max="7940" width="10.6640625" customWidth="1"/>
    <col min="7941" max="7941" width="9.33203125" customWidth="1"/>
    <col min="7942" max="7942" width="10.44140625" customWidth="1"/>
    <col min="7943" max="7944" width="9.33203125" customWidth="1"/>
    <col min="8193" max="8193" width="44.33203125" customWidth="1"/>
    <col min="8194" max="8194" width="18.6640625" customWidth="1"/>
    <col min="8195" max="8195" width="10.33203125" customWidth="1"/>
    <col min="8196" max="8196" width="10.6640625" customWidth="1"/>
    <col min="8197" max="8197" width="9.33203125" customWidth="1"/>
    <col min="8198" max="8198" width="10.44140625" customWidth="1"/>
    <col min="8199" max="8200" width="9.33203125" customWidth="1"/>
    <col min="8449" max="8449" width="44.33203125" customWidth="1"/>
    <col min="8450" max="8450" width="18.6640625" customWidth="1"/>
    <col min="8451" max="8451" width="10.33203125" customWidth="1"/>
    <col min="8452" max="8452" width="10.6640625" customWidth="1"/>
    <col min="8453" max="8453" width="9.33203125" customWidth="1"/>
    <col min="8454" max="8454" width="10.44140625" customWidth="1"/>
    <col min="8455" max="8456" width="9.33203125" customWidth="1"/>
    <col min="8705" max="8705" width="44.33203125" customWidth="1"/>
    <col min="8706" max="8706" width="18.6640625" customWidth="1"/>
    <col min="8707" max="8707" width="10.33203125" customWidth="1"/>
    <col min="8708" max="8708" width="10.6640625" customWidth="1"/>
    <col min="8709" max="8709" width="9.33203125" customWidth="1"/>
    <col min="8710" max="8710" width="10.44140625" customWidth="1"/>
    <col min="8711" max="8712" width="9.33203125" customWidth="1"/>
    <col min="8961" max="8961" width="44.33203125" customWidth="1"/>
    <col min="8962" max="8962" width="18.6640625" customWidth="1"/>
    <col min="8963" max="8963" width="10.33203125" customWidth="1"/>
    <col min="8964" max="8964" width="10.6640625" customWidth="1"/>
    <col min="8965" max="8965" width="9.33203125" customWidth="1"/>
    <col min="8966" max="8966" width="10.44140625" customWidth="1"/>
    <col min="8967" max="8968" width="9.33203125" customWidth="1"/>
    <col min="9217" max="9217" width="44.33203125" customWidth="1"/>
    <col min="9218" max="9218" width="18.6640625" customWidth="1"/>
    <col min="9219" max="9219" width="10.33203125" customWidth="1"/>
    <col min="9220" max="9220" width="10.6640625" customWidth="1"/>
    <col min="9221" max="9221" width="9.33203125" customWidth="1"/>
    <col min="9222" max="9222" width="10.44140625" customWidth="1"/>
    <col min="9223" max="9224" width="9.33203125" customWidth="1"/>
    <col min="9473" max="9473" width="44.33203125" customWidth="1"/>
    <col min="9474" max="9474" width="18.6640625" customWidth="1"/>
    <col min="9475" max="9475" width="10.33203125" customWidth="1"/>
    <col min="9476" max="9476" width="10.6640625" customWidth="1"/>
    <col min="9477" max="9477" width="9.33203125" customWidth="1"/>
    <col min="9478" max="9478" width="10.44140625" customWidth="1"/>
    <col min="9479" max="9480" width="9.33203125" customWidth="1"/>
    <col min="9729" max="9729" width="44.33203125" customWidth="1"/>
    <col min="9730" max="9730" width="18.6640625" customWidth="1"/>
    <col min="9731" max="9731" width="10.33203125" customWidth="1"/>
    <col min="9732" max="9732" width="10.6640625" customWidth="1"/>
    <col min="9733" max="9733" width="9.33203125" customWidth="1"/>
    <col min="9734" max="9734" width="10.44140625" customWidth="1"/>
    <col min="9735" max="9736" width="9.33203125" customWidth="1"/>
    <col min="9985" max="9985" width="44.33203125" customWidth="1"/>
    <col min="9986" max="9986" width="18.6640625" customWidth="1"/>
    <col min="9987" max="9987" width="10.33203125" customWidth="1"/>
    <col min="9988" max="9988" width="10.6640625" customWidth="1"/>
    <col min="9989" max="9989" width="9.33203125" customWidth="1"/>
    <col min="9990" max="9990" width="10.44140625" customWidth="1"/>
    <col min="9991" max="9992" width="9.33203125" customWidth="1"/>
    <col min="10241" max="10241" width="44.33203125" customWidth="1"/>
    <col min="10242" max="10242" width="18.6640625" customWidth="1"/>
    <col min="10243" max="10243" width="10.33203125" customWidth="1"/>
    <col min="10244" max="10244" width="10.6640625" customWidth="1"/>
    <col min="10245" max="10245" width="9.33203125" customWidth="1"/>
    <col min="10246" max="10246" width="10.44140625" customWidth="1"/>
    <col min="10247" max="10248" width="9.33203125" customWidth="1"/>
    <col min="10497" max="10497" width="44.33203125" customWidth="1"/>
    <col min="10498" max="10498" width="18.6640625" customWidth="1"/>
    <col min="10499" max="10499" width="10.33203125" customWidth="1"/>
    <col min="10500" max="10500" width="10.6640625" customWidth="1"/>
    <col min="10501" max="10501" width="9.33203125" customWidth="1"/>
    <col min="10502" max="10502" width="10.44140625" customWidth="1"/>
    <col min="10503" max="10504" width="9.33203125" customWidth="1"/>
    <col min="10753" max="10753" width="44.33203125" customWidth="1"/>
    <col min="10754" max="10754" width="18.6640625" customWidth="1"/>
    <col min="10755" max="10755" width="10.33203125" customWidth="1"/>
    <col min="10756" max="10756" width="10.6640625" customWidth="1"/>
    <col min="10757" max="10757" width="9.33203125" customWidth="1"/>
    <col min="10758" max="10758" width="10.44140625" customWidth="1"/>
    <col min="10759" max="10760" width="9.33203125" customWidth="1"/>
    <col min="11009" max="11009" width="44.33203125" customWidth="1"/>
    <col min="11010" max="11010" width="18.6640625" customWidth="1"/>
    <col min="11011" max="11011" width="10.33203125" customWidth="1"/>
    <col min="11012" max="11012" width="10.6640625" customWidth="1"/>
    <col min="11013" max="11013" width="9.33203125" customWidth="1"/>
    <col min="11014" max="11014" width="10.44140625" customWidth="1"/>
    <col min="11015" max="11016" width="9.33203125" customWidth="1"/>
    <col min="11265" max="11265" width="44.33203125" customWidth="1"/>
    <col min="11266" max="11266" width="18.6640625" customWidth="1"/>
    <col min="11267" max="11267" width="10.33203125" customWidth="1"/>
    <col min="11268" max="11268" width="10.6640625" customWidth="1"/>
    <col min="11269" max="11269" width="9.33203125" customWidth="1"/>
    <col min="11270" max="11270" width="10.44140625" customWidth="1"/>
    <col min="11271" max="11272" width="9.33203125" customWidth="1"/>
    <col min="11521" max="11521" width="44.33203125" customWidth="1"/>
    <col min="11522" max="11522" width="18.6640625" customWidth="1"/>
    <col min="11523" max="11523" width="10.33203125" customWidth="1"/>
    <col min="11524" max="11524" width="10.6640625" customWidth="1"/>
    <col min="11525" max="11525" width="9.33203125" customWidth="1"/>
    <col min="11526" max="11526" width="10.44140625" customWidth="1"/>
    <col min="11527" max="11528" width="9.33203125" customWidth="1"/>
    <col min="11777" max="11777" width="44.33203125" customWidth="1"/>
    <col min="11778" max="11778" width="18.6640625" customWidth="1"/>
    <col min="11779" max="11779" width="10.33203125" customWidth="1"/>
    <col min="11780" max="11780" width="10.6640625" customWidth="1"/>
    <col min="11781" max="11781" width="9.33203125" customWidth="1"/>
    <col min="11782" max="11782" width="10.44140625" customWidth="1"/>
    <col min="11783" max="11784" width="9.33203125" customWidth="1"/>
    <col min="12033" max="12033" width="44.33203125" customWidth="1"/>
    <col min="12034" max="12034" width="18.6640625" customWidth="1"/>
    <col min="12035" max="12035" width="10.33203125" customWidth="1"/>
    <col min="12036" max="12036" width="10.6640625" customWidth="1"/>
    <col min="12037" max="12037" width="9.33203125" customWidth="1"/>
    <col min="12038" max="12038" width="10.44140625" customWidth="1"/>
    <col min="12039" max="12040" width="9.33203125" customWidth="1"/>
    <col min="12289" max="12289" width="44.33203125" customWidth="1"/>
    <col min="12290" max="12290" width="18.6640625" customWidth="1"/>
    <col min="12291" max="12291" width="10.33203125" customWidth="1"/>
    <col min="12292" max="12292" width="10.6640625" customWidth="1"/>
    <col min="12293" max="12293" width="9.33203125" customWidth="1"/>
    <col min="12294" max="12294" width="10.44140625" customWidth="1"/>
    <col min="12295" max="12296" width="9.33203125" customWidth="1"/>
    <col min="12545" max="12545" width="44.33203125" customWidth="1"/>
    <col min="12546" max="12546" width="18.6640625" customWidth="1"/>
    <col min="12547" max="12547" width="10.33203125" customWidth="1"/>
    <col min="12548" max="12548" width="10.6640625" customWidth="1"/>
    <col min="12549" max="12549" width="9.33203125" customWidth="1"/>
    <col min="12550" max="12550" width="10.44140625" customWidth="1"/>
    <col min="12551" max="12552" width="9.33203125" customWidth="1"/>
    <col min="12801" max="12801" width="44.33203125" customWidth="1"/>
    <col min="12802" max="12802" width="18.6640625" customWidth="1"/>
    <col min="12803" max="12803" width="10.33203125" customWidth="1"/>
    <col min="12804" max="12804" width="10.6640625" customWidth="1"/>
    <col min="12805" max="12805" width="9.33203125" customWidth="1"/>
    <col min="12806" max="12806" width="10.44140625" customWidth="1"/>
    <col min="12807" max="12808" width="9.33203125" customWidth="1"/>
    <col min="13057" max="13057" width="44.33203125" customWidth="1"/>
    <col min="13058" max="13058" width="18.6640625" customWidth="1"/>
    <col min="13059" max="13059" width="10.33203125" customWidth="1"/>
    <col min="13060" max="13060" width="10.6640625" customWidth="1"/>
    <col min="13061" max="13061" width="9.33203125" customWidth="1"/>
    <col min="13062" max="13062" width="10.44140625" customWidth="1"/>
    <col min="13063" max="13064" width="9.33203125" customWidth="1"/>
    <col min="13313" max="13313" width="44.33203125" customWidth="1"/>
    <col min="13314" max="13314" width="18.6640625" customWidth="1"/>
    <col min="13315" max="13315" width="10.33203125" customWidth="1"/>
    <col min="13316" max="13316" width="10.6640625" customWidth="1"/>
    <col min="13317" max="13317" width="9.33203125" customWidth="1"/>
    <col min="13318" max="13318" width="10.44140625" customWidth="1"/>
    <col min="13319" max="13320" width="9.33203125" customWidth="1"/>
    <col min="13569" max="13569" width="44.33203125" customWidth="1"/>
    <col min="13570" max="13570" width="18.6640625" customWidth="1"/>
    <col min="13571" max="13571" width="10.33203125" customWidth="1"/>
    <col min="13572" max="13572" width="10.6640625" customWidth="1"/>
    <col min="13573" max="13573" width="9.33203125" customWidth="1"/>
    <col min="13574" max="13574" width="10.44140625" customWidth="1"/>
    <col min="13575" max="13576" width="9.33203125" customWidth="1"/>
    <col min="13825" max="13825" width="44.33203125" customWidth="1"/>
    <col min="13826" max="13826" width="18.6640625" customWidth="1"/>
    <col min="13827" max="13827" width="10.33203125" customWidth="1"/>
    <col min="13828" max="13828" width="10.6640625" customWidth="1"/>
    <col min="13829" max="13829" width="9.33203125" customWidth="1"/>
    <col min="13830" max="13830" width="10.44140625" customWidth="1"/>
    <col min="13831" max="13832" width="9.33203125" customWidth="1"/>
    <col min="14081" max="14081" width="44.33203125" customWidth="1"/>
    <col min="14082" max="14082" width="18.6640625" customWidth="1"/>
    <col min="14083" max="14083" width="10.33203125" customWidth="1"/>
    <col min="14084" max="14084" width="10.6640625" customWidth="1"/>
    <col min="14085" max="14085" width="9.33203125" customWidth="1"/>
    <col min="14086" max="14086" width="10.44140625" customWidth="1"/>
    <col min="14087" max="14088" width="9.33203125" customWidth="1"/>
    <col min="14337" max="14337" width="44.33203125" customWidth="1"/>
    <col min="14338" max="14338" width="18.6640625" customWidth="1"/>
    <col min="14339" max="14339" width="10.33203125" customWidth="1"/>
    <col min="14340" max="14340" width="10.6640625" customWidth="1"/>
    <col min="14341" max="14341" width="9.33203125" customWidth="1"/>
    <col min="14342" max="14342" width="10.44140625" customWidth="1"/>
    <col min="14343" max="14344" width="9.33203125" customWidth="1"/>
    <col min="14593" max="14593" width="44.33203125" customWidth="1"/>
    <col min="14594" max="14594" width="18.6640625" customWidth="1"/>
    <col min="14595" max="14595" width="10.33203125" customWidth="1"/>
    <col min="14596" max="14596" width="10.6640625" customWidth="1"/>
    <col min="14597" max="14597" width="9.33203125" customWidth="1"/>
    <col min="14598" max="14598" width="10.44140625" customWidth="1"/>
    <col min="14599" max="14600" width="9.33203125" customWidth="1"/>
    <col min="14849" max="14849" width="44.33203125" customWidth="1"/>
    <col min="14850" max="14850" width="18.6640625" customWidth="1"/>
    <col min="14851" max="14851" width="10.33203125" customWidth="1"/>
    <col min="14852" max="14852" width="10.6640625" customWidth="1"/>
    <col min="14853" max="14853" width="9.33203125" customWidth="1"/>
    <col min="14854" max="14854" width="10.44140625" customWidth="1"/>
    <col min="14855" max="14856" width="9.33203125" customWidth="1"/>
    <col min="15105" max="15105" width="44.33203125" customWidth="1"/>
    <col min="15106" max="15106" width="18.6640625" customWidth="1"/>
    <col min="15107" max="15107" width="10.33203125" customWidth="1"/>
    <col min="15108" max="15108" width="10.6640625" customWidth="1"/>
    <col min="15109" max="15109" width="9.33203125" customWidth="1"/>
    <col min="15110" max="15110" width="10.44140625" customWidth="1"/>
    <col min="15111" max="15112" width="9.33203125" customWidth="1"/>
    <col min="15361" max="15361" width="44.33203125" customWidth="1"/>
    <col min="15362" max="15362" width="18.6640625" customWidth="1"/>
    <col min="15363" max="15363" width="10.33203125" customWidth="1"/>
    <col min="15364" max="15364" width="10.6640625" customWidth="1"/>
    <col min="15365" max="15365" width="9.33203125" customWidth="1"/>
    <col min="15366" max="15366" width="10.44140625" customWidth="1"/>
    <col min="15367" max="15368" width="9.33203125" customWidth="1"/>
    <col min="15617" max="15617" width="44.33203125" customWidth="1"/>
    <col min="15618" max="15618" width="18.6640625" customWidth="1"/>
    <col min="15619" max="15619" width="10.33203125" customWidth="1"/>
    <col min="15620" max="15620" width="10.6640625" customWidth="1"/>
    <col min="15621" max="15621" width="9.33203125" customWidth="1"/>
    <col min="15622" max="15622" width="10.44140625" customWidth="1"/>
    <col min="15623" max="15624" width="9.33203125" customWidth="1"/>
    <col min="15873" max="15873" width="44.33203125" customWidth="1"/>
    <col min="15874" max="15874" width="18.6640625" customWidth="1"/>
    <col min="15875" max="15875" width="10.33203125" customWidth="1"/>
    <col min="15876" max="15876" width="10.6640625" customWidth="1"/>
    <col min="15877" max="15877" width="9.33203125" customWidth="1"/>
    <col min="15878" max="15878" width="10.44140625" customWidth="1"/>
    <col min="15879" max="15880" width="9.33203125" customWidth="1"/>
    <col min="16129" max="16129" width="44.33203125" customWidth="1"/>
    <col min="16130" max="16130" width="18.6640625" customWidth="1"/>
    <col min="16131" max="16131" width="10.33203125" customWidth="1"/>
    <col min="16132" max="16132" width="10.6640625" customWidth="1"/>
    <col min="16133" max="16133" width="9.33203125" customWidth="1"/>
    <col min="16134" max="16134" width="10.44140625" customWidth="1"/>
    <col min="16135" max="16136" width="9.33203125" customWidth="1"/>
  </cols>
  <sheetData>
    <row r="1" spans="1:11">
      <c r="A1" s="200" t="s">
        <v>97</v>
      </c>
      <c r="B1" s="200"/>
      <c r="C1" s="200"/>
      <c r="D1" s="200"/>
      <c r="E1" s="200"/>
      <c r="F1" s="200"/>
      <c r="G1" s="200"/>
    </row>
    <row r="2" spans="1:11" ht="27">
      <c r="A2" s="118" t="s">
        <v>98</v>
      </c>
      <c r="B2" s="119" t="s">
        <v>99</v>
      </c>
      <c r="C2" s="120" t="s">
        <v>100</v>
      </c>
      <c r="D2" s="119" t="s">
        <v>55</v>
      </c>
      <c r="E2" s="119" t="s">
        <v>101</v>
      </c>
      <c r="F2" s="119" t="s">
        <v>56</v>
      </c>
      <c r="G2" s="119" t="s">
        <v>102</v>
      </c>
      <c r="H2" s="118" t="s">
        <v>103</v>
      </c>
      <c r="I2">
        <v>1</v>
      </c>
      <c r="J2" s="65" t="s">
        <v>104</v>
      </c>
      <c r="K2" t="s">
        <v>105</v>
      </c>
    </row>
    <row r="3" spans="1:11" s="147" customFormat="1" ht="14.1" customHeight="1">
      <c r="A3" s="142">
        <v>43373</v>
      </c>
      <c r="B3" s="143">
        <f>IF('new log'!R7="Y",1,0)+IF('new log'!R7="","")</f>
        <v>0</v>
      </c>
      <c r="C3" s="143"/>
      <c r="D3" s="143">
        <f>IF('new log'!N7="Y",1,0)+IF('new log'!H7="","")</f>
        <v>0</v>
      </c>
      <c r="E3" s="144"/>
      <c r="F3" s="144">
        <f>IF('new log'!O7="Y",1,0)+IF('new log'!H7="","")</f>
        <v>0</v>
      </c>
      <c r="G3" s="145"/>
      <c r="H3" s="146"/>
      <c r="I3" s="147">
        <v>0</v>
      </c>
      <c r="J3" s="148" t="s">
        <v>106</v>
      </c>
    </row>
    <row r="4" spans="1:11" s="147" customFormat="1" ht="14.1" customHeight="1" thickBot="1">
      <c r="A4" s="149"/>
      <c r="B4" s="143">
        <f>IF('new log'!R8="Y",1,0)+IF('new log'!R8="","")</f>
        <v>1</v>
      </c>
      <c r="C4" s="150"/>
      <c r="D4" s="143">
        <f>IF('new log'!N8="Y",1,0)+IF('new log'!H8="","")</f>
        <v>0</v>
      </c>
      <c r="E4" s="151"/>
      <c r="F4" s="144">
        <f>IF('new log'!O8="Y",1,0)+IF('new log'!H8="","")</f>
        <v>1</v>
      </c>
      <c r="G4" s="150"/>
      <c r="H4" s="146"/>
    </row>
    <row r="5" spans="1:11" s="147" customFormat="1" ht="14.1" customHeight="1">
      <c r="A5" s="142">
        <v>43374</v>
      </c>
      <c r="B5" s="143">
        <f>IF('new log'!R9="Y",1,0)+IF('new log'!R9="","")</f>
        <v>0</v>
      </c>
      <c r="C5" s="153"/>
      <c r="D5" s="143">
        <f>IF('new log'!N9="Y",1,0)+IF('new log'!H9="","")</f>
        <v>0</v>
      </c>
      <c r="E5" s="144"/>
      <c r="F5" s="144">
        <f>IF('new log'!O9="Y",1,0)+IF('new log'!H9="","")</f>
        <v>1</v>
      </c>
      <c r="G5" s="153"/>
      <c r="H5" s="146"/>
    </row>
    <row r="6" spans="1:11" s="147" customFormat="1" ht="14.1" customHeight="1" thickBot="1">
      <c r="A6" s="149"/>
      <c r="B6" s="143">
        <f>IF('new log'!R10="Y",1,0)+IF('new log'!R10="","")</f>
        <v>0</v>
      </c>
      <c r="C6" s="150"/>
      <c r="D6" s="143">
        <f>IF('new log'!N10="Y",1,0)+IF('new log'!H10="","")</f>
        <v>0</v>
      </c>
      <c r="E6" s="151"/>
      <c r="F6" s="144">
        <f>IF('new log'!O10="Y",1,0)+IF('new log'!H10="","")</f>
        <v>1</v>
      </c>
      <c r="G6" s="150"/>
      <c r="H6" s="146"/>
    </row>
    <row r="7" spans="1:11" s="147" customFormat="1" ht="14.1" customHeight="1">
      <c r="A7" s="142">
        <v>43375</v>
      </c>
      <c r="B7" s="143">
        <f>IF('new log'!R11="Y",1,0)+IF('new log'!R11="","")</f>
        <v>0</v>
      </c>
      <c r="C7" s="153"/>
      <c r="D7" s="143">
        <f>IF('new log'!N11="Y",1,0)+IF('new log'!H11="","")</f>
        <v>0</v>
      </c>
      <c r="E7" s="144"/>
      <c r="F7" s="144">
        <f>IF('new log'!O11="Y",1,0)+IF('new log'!H11="","")</f>
        <v>1</v>
      </c>
      <c r="G7" s="153"/>
      <c r="H7" s="146"/>
    </row>
    <row r="8" spans="1:11" s="147" customFormat="1" ht="14.1" customHeight="1" thickBot="1">
      <c r="A8" s="149"/>
      <c r="B8" s="143">
        <f>IF('new log'!R12="Y",1,0)+IF('new log'!R12="","")</f>
        <v>0</v>
      </c>
      <c r="C8" s="150"/>
      <c r="D8" s="143"/>
      <c r="E8" s="151"/>
      <c r="F8" s="144"/>
      <c r="G8" s="150"/>
      <c r="H8" s="146"/>
    </row>
    <row r="9" spans="1:11" s="147" customFormat="1" ht="14.1" customHeight="1">
      <c r="A9" s="142">
        <v>43376</v>
      </c>
      <c r="B9" s="143">
        <f>IF('new log'!R13="Y",1,0)+IF('new log'!R13="","")</f>
        <v>0</v>
      </c>
      <c r="C9" s="153"/>
      <c r="D9" s="143">
        <f>IF('new log'!N13="Y",1,0)+IF('new log'!H13="","")</f>
        <v>1</v>
      </c>
      <c r="E9" s="144"/>
      <c r="F9" s="144">
        <f>IF('new log'!O13="Y",1,0)+IF('new log'!H13="","")</f>
        <v>1</v>
      </c>
      <c r="G9" s="153"/>
      <c r="H9" s="146"/>
    </row>
    <row r="10" spans="1:11" s="147" customFormat="1" ht="14.1" customHeight="1" thickBot="1">
      <c r="A10" s="149"/>
      <c r="B10" s="143">
        <f>IF('new log'!R14="Y",1,0)+IF('new log'!R14="","")</f>
        <v>0</v>
      </c>
      <c r="C10" s="150"/>
      <c r="D10" s="143"/>
      <c r="E10" s="151"/>
      <c r="F10" s="144"/>
      <c r="G10" s="150"/>
      <c r="H10" s="146"/>
    </row>
    <row r="11" spans="1:11" s="147" customFormat="1" ht="14.1" customHeight="1">
      <c r="A11" s="142">
        <v>43377</v>
      </c>
      <c r="B11" s="143">
        <f>IF('new log'!R15="Y",1,0)+IF('new log'!R15="","")</f>
        <v>0</v>
      </c>
      <c r="C11" s="153"/>
      <c r="D11" s="143">
        <f>IF('new log'!N15="Y",1,0)+IF('new log'!H15="","")</f>
        <v>1</v>
      </c>
      <c r="E11" s="144"/>
      <c r="F11" s="144">
        <f>IF('new log'!O15="Y",1,0)+IF('new log'!H15="","")</f>
        <v>1</v>
      </c>
      <c r="G11" s="153"/>
      <c r="H11" s="146"/>
    </row>
    <row r="12" spans="1:11" s="147" customFormat="1" ht="14.1" customHeight="1" thickBot="1">
      <c r="A12" s="149"/>
      <c r="B12" s="143">
        <f>IF('new log'!R16="Y",1,0)+IF('new log'!R16="","")</f>
        <v>1</v>
      </c>
      <c r="C12" s="150"/>
      <c r="D12" s="143"/>
      <c r="E12" s="151"/>
      <c r="F12" s="144"/>
      <c r="G12" s="150"/>
      <c r="H12" s="146"/>
    </row>
    <row r="13" spans="1:11" s="147" customFormat="1" ht="14.1" customHeight="1">
      <c r="A13" s="142">
        <v>43378</v>
      </c>
      <c r="B13" s="143">
        <f>IF('new log'!R17="Y",1,0)+IF('new log'!R17="","")</f>
        <v>0</v>
      </c>
      <c r="C13" s="153"/>
      <c r="D13" s="143">
        <f>IF('new log'!N17="Y",1,0)+IF('new log'!H17="","")</f>
        <v>0</v>
      </c>
      <c r="E13" s="144"/>
      <c r="F13" s="144">
        <f>IF('new log'!O17="Y",1,0)+IF('new log'!H17="","")</f>
        <v>1</v>
      </c>
      <c r="G13" s="153"/>
      <c r="H13" s="146"/>
    </row>
    <row r="14" spans="1:11" s="147" customFormat="1" ht="14.1" customHeight="1" thickBot="1">
      <c r="A14" s="149"/>
      <c r="B14" s="143">
        <f>IF('new log'!R18="Y",1,0)+IF('new log'!R18="","")</f>
        <v>1</v>
      </c>
      <c r="C14" s="150"/>
      <c r="D14" s="143">
        <f>IF('new log'!N18="Y",1,0)+IF('new log'!H18="","")</f>
        <v>1</v>
      </c>
      <c r="E14" s="151"/>
      <c r="F14" s="144">
        <f>IF('new log'!O18="Y",1,0)+IF('new log'!H18="","")</f>
        <v>1</v>
      </c>
      <c r="G14" s="150"/>
      <c r="H14" s="146"/>
    </row>
    <row r="15" spans="1:11" s="147" customFormat="1" ht="14.1" customHeight="1">
      <c r="A15" s="142">
        <v>43379</v>
      </c>
      <c r="B15" s="143">
        <f>IF('new log'!R19="Y",1,0)+IF('new log'!R19="","")</f>
        <v>1</v>
      </c>
      <c r="C15" s="153"/>
      <c r="D15" s="143">
        <f>IF('new log'!N19="Y",1,0)+IF('new log'!H19="","")</f>
        <v>1</v>
      </c>
      <c r="E15" s="144"/>
      <c r="F15" s="144">
        <f>IF('new log'!O19="Y",1,0)+IF('new log'!H19="","")</f>
        <v>1</v>
      </c>
      <c r="G15" s="153"/>
      <c r="H15" s="146"/>
    </row>
    <row r="16" spans="1:11" s="147" customFormat="1" ht="14.1" customHeight="1" thickBot="1">
      <c r="A16" s="149"/>
      <c r="B16" s="143">
        <f>IF('new log'!R20="Y",1,0)+IF('new log'!R20="","")</f>
        <v>1</v>
      </c>
      <c r="C16" s="153"/>
      <c r="D16" s="143">
        <f>IF('new log'!N20="Y",1,0)+IF('new log'!H20="","")</f>
        <v>1</v>
      </c>
      <c r="E16" s="144"/>
      <c r="F16" s="144">
        <f>IF('new log'!O20="Y",1,0)+IF('new log'!H20="","")</f>
        <v>1</v>
      </c>
      <c r="G16" s="153"/>
      <c r="H16" s="146"/>
    </row>
    <row r="17" spans="1:8" s="147" customFormat="1" ht="14.1" customHeight="1">
      <c r="A17" s="142">
        <v>43380</v>
      </c>
      <c r="B17" s="143">
        <f>IF('new log'!R21="Y",1,0)+IF('new log'!R21="","")</f>
        <v>0</v>
      </c>
      <c r="C17" s="153"/>
      <c r="D17" s="143">
        <f>IF('new log'!N21="Y",1,0)+IF('new log'!H21="","")</f>
        <v>0</v>
      </c>
      <c r="E17" s="144"/>
      <c r="F17" s="144">
        <f>IF('new log'!O21="Y",1,0)+IF('new log'!H21="","")</f>
        <v>1</v>
      </c>
      <c r="G17" s="153"/>
      <c r="H17" s="146"/>
    </row>
    <row r="18" spans="1:8" s="147" customFormat="1" ht="14.1" customHeight="1" thickBot="1">
      <c r="A18" s="149"/>
      <c r="B18" s="143">
        <f>IF('new log'!R22="Y",1,0)+IF('new log'!R22="","")</f>
        <v>1</v>
      </c>
      <c r="C18" s="153"/>
      <c r="D18" s="143">
        <f>IF('new log'!N22="Y",1,0)+IF('new log'!H22="","")</f>
        <v>1</v>
      </c>
      <c r="E18" s="144"/>
      <c r="F18" s="144">
        <f>IF('new log'!O22="Y",1,0)+IF('new log'!H22="","")</f>
        <v>1</v>
      </c>
      <c r="G18" s="153"/>
      <c r="H18" s="146"/>
    </row>
    <row r="19" spans="1:8" s="147" customFormat="1" ht="14.1" customHeight="1">
      <c r="A19" s="142">
        <v>43381</v>
      </c>
      <c r="B19" s="143">
        <f>IF('new log'!R23="Y",1,0)+IF('new log'!R23="","")</f>
        <v>1</v>
      </c>
      <c r="C19" s="153"/>
      <c r="D19" s="143">
        <f>IF('new log'!N23="Y",1,0)+IF('new log'!H23="","")</f>
        <v>1</v>
      </c>
      <c r="E19" s="144"/>
      <c r="F19" s="144">
        <f>IF('new log'!O23="Y",1,0)+IF('new log'!H23="","")</f>
        <v>1</v>
      </c>
      <c r="G19" s="153"/>
      <c r="H19" s="146"/>
    </row>
    <row r="20" spans="1:8" s="147" customFormat="1" ht="14.1" customHeight="1" thickBot="1">
      <c r="A20" s="149"/>
      <c r="B20" s="143">
        <f>IF('new log'!R24="Y",1,0)+IF('new log'!R24="","")</f>
        <v>1</v>
      </c>
      <c r="C20" s="153"/>
      <c r="D20" s="143" t="e">
        <f>IF('new log'!N24="Y",1,0)+IF('new log'!H24="","")</f>
        <v>#VALUE!</v>
      </c>
      <c r="E20" s="144"/>
      <c r="F20" s="144" t="e">
        <f>IF('new log'!O24="Y",1,0)+IF('new log'!H24="","")</f>
        <v>#VALUE!</v>
      </c>
      <c r="G20" s="153"/>
      <c r="H20" s="146"/>
    </row>
    <row r="21" spans="1:8" s="147" customFormat="1" ht="14.1" customHeight="1">
      <c r="A21" s="142">
        <v>43382</v>
      </c>
      <c r="B21" s="143">
        <f>IF('new log'!R25="Y",1,0)+IF('new log'!R25="","")</f>
        <v>1</v>
      </c>
      <c r="C21" s="153"/>
      <c r="D21" s="143" t="e">
        <f>IF('new log'!N25="Y",1,0)+IF('new log'!H25="","")</f>
        <v>#VALUE!</v>
      </c>
      <c r="E21" s="144"/>
      <c r="F21" s="144" t="e">
        <f>IF('new log'!O25="Y",1,0)+IF('new log'!H25="","")</f>
        <v>#VALUE!</v>
      </c>
      <c r="G21" s="153"/>
      <c r="H21" s="146"/>
    </row>
    <row r="22" spans="1:8" s="147" customFormat="1" ht="14.1" customHeight="1" thickBot="1">
      <c r="A22" s="149"/>
      <c r="B22" s="143">
        <f>IF('new log'!R26="Y",1,0)+IF('new log'!R26="","")</f>
        <v>1</v>
      </c>
      <c r="C22" s="153"/>
      <c r="D22" s="143"/>
      <c r="E22" s="144"/>
      <c r="F22" s="144"/>
      <c r="G22" s="153"/>
      <c r="H22" s="146"/>
    </row>
    <row r="23" spans="1:8" s="147" customFormat="1" ht="14.1" customHeight="1">
      <c r="A23" s="142">
        <v>43383</v>
      </c>
      <c r="B23" s="143">
        <f>IF('new log'!R27="Y",1,0)+IF('new log'!R27="","")</f>
        <v>1</v>
      </c>
      <c r="C23" s="153"/>
      <c r="D23" s="143" t="e">
        <f>IF('new log'!N27="Y",1,0)+IF('new log'!H27="","")</f>
        <v>#VALUE!</v>
      </c>
      <c r="E23" s="144"/>
      <c r="F23" s="144" t="e">
        <f>IF('new log'!O27="Y",1,0)+IF('new log'!H27="","")</f>
        <v>#VALUE!</v>
      </c>
      <c r="G23" s="153"/>
      <c r="H23" s="146"/>
    </row>
    <row r="24" spans="1:8" s="147" customFormat="1" ht="14.1" customHeight="1" thickBot="1">
      <c r="A24" s="149"/>
      <c r="B24" s="143">
        <f>IF('new log'!R28="Y",1,0)+IF('new log'!R28="","")</f>
        <v>1</v>
      </c>
      <c r="C24" s="153"/>
      <c r="D24" s="143"/>
      <c r="E24" s="144"/>
      <c r="F24" s="144"/>
      <c r="G24" s="153"/>
      <c r="H24" s="146"/>
    </row>
    <row r="25" spans="1:8" s="147" customFormat="1" ht="14.1" customHeight="1">
      <c r="A25" s="142">
        <v>43384</v>
      </c>
      <c r="B25" s="143">
        <f>IF('new log'!R29="Y",1,0)+IF('new log'!R29="","")</f>
        <v>1</v>
      </c>
      <c r="C25" s="153"/>
      <c r="D25" s="143" t="e">
        <f>IF('new log'!N29="Y",1,0)+IF('new log'!H29="","")</f>
        <v>#VALUE!</v>
      </c>
      <c r="E25" s="144"/>
      <c r="F25" s="144" t="e">
        <f>IF('new log'!O29="Y",1,0)+IF('new log'!H29="","")</f>
        <v>#VALUE!</v>
      </c>
      <c r="G25" s="153"/>
      <c r="H25" s="146"/>
    </row>
    <row r="26" spans="1:8" s="147" customFormat="1" ht="14.1" customHeight="1" thickBot="1">
      <c r="A26" s="149"/>
      <c r="B26" s="143">
        <f>IF('new log'!R30="Y",1,0)+IF('new log'!R30="","")</f>
        <v>1</v>
      </c>
      <c r="C26" s="153"/>
      <c r="D26" s="143"/>
      <c r="E26" s="144"/>
      <c r="F26" s="144"/>
      <c r="G26" s="153"/>
      <c r="H26" s="146"/>
    </row>
    <row r="27" spans="1:8" s="147" customFormat="1" ht="14.1" customHeight="1">
      <c r="A27" s="142">
        <v>43385</v>
      </c>
      <c r="B27" s="143">
        <f>IF('new log'!R31="Y",1,0)+IF('new log'!R31="","")</f>
        <v>1</v>
      </c>
      <c r="C27" s="153"/>
      <c r="D27" s="143" t="e">
        <f>IF('new log'!N31="Y",1,0)+IF('new log'!H31="","")</f>
        <v>#VALUE!</v>
      </c>
      <c r="E27" s="144"/>
      <c r="F27" s="144" t="e">
        <f>IF('new log'!O31="Y",1,0)+IF('new log'!H31="","")</f>
        <v>#VALUE!</v>
      </c>
      <c r="G27" s="153"/>
      <c r="H27" s="146"/>
    </row>
    <row r="28" spans="1:8" s="147" customFormat="1" ht="14.1" customHeight="1" thickBot="1">
      <c r="A28" s="149"/>
      <c r="B28" s="143">
        <f>IF('new log'!R32="Y",1,0)+IF('new log'!R32="","")</f>
        <v>1</v>
      </c>
      <c r="C28" s="153"/>
      <c r="D28" s="143" t="e">
        <f>IF('new log'!N32="Y",1,0)+IF('new log'!H32="","")</f>
        <v>#VALUE!</v>
      </c>
      <c r="E28" s="144"/>
      <c r="F28" s="144" t="e">
        <f>IF('new log'!O32="Y",1,0)+IF('new log'!H32="","")</f>
        <v>#VALUE!</v>
      </c>
      <c r="G28" s="153"/>
      <c r="H28" s="146"/>
    </row>
    <row r="29" spans="1:8" s="147" customFormat="1" ht="14.1" customHeight="1">
      <c r="A29" s="142">
        <v>43386</v>
      </c>
      <c r="B29" s="143">
        <f>IF('new log'!R33="Y",1,0)+IF('new log'!R33="","")</f>
        <v>1</v>
      </c>
      <c r="C29" s="153"/>
      <c r="D29" s="143" t="e">
        <f>IF('new log'!N33="Y",1,0)+IF('new log'!H33="","")</f>
        <v>#VALUE!</v>
      </c>
      <c r="E29" s="144"/>
      <c r="F29" s="144" t="e">
        <f>IF('new log'!O33="Y",1,0)+IF('new log'!H33="","")</f>
        <v>#VALUE!</v>
      </c>
      <c r="G29" s="153"/>
      <c r="H29" s="146"/>
    </row>
    <row r="30" spans="1:8" s="147" customFormat="1" ht="14.1" customHeight="1" thickBot="1">
      <c r="A30" s="149"/>
      <c r="B30" s="143">
        <f>IF('new log'!R34="Y",1,0)+IF('new log'!R34="","")</f>
        <v>1</v>
      </c>
      <c r="C30" s="153"/>
      <c r="D30" s="143" t="e">
        <f>IF('new log'!N34="Y",1,0)+IF('new log'!H34="","")</f>
        <v>#VALUE!</v>
      </c>
      <c r="E30" s="144"/>
      <c r="F30" s="144" t="e">
        <f>IF('new log'!O34="Y",1,0)+IF('new log'!H34="","")</f>
        <v>#VALUE!</v>
      </c>
      <c r="G30" s="153"/>
      <c r="H30" s="146"/>
    </row>
    <row r="31" spans="1:8" s="147" customFormat="1" ht="14.1" customHeight="1">
      <c r="A31" s="142">
        <v>43387</v>
      </c>
      <c r="B31" s="143">
        <f>IF('new log'!R35="Y",1,0)+IF('new log'!R35="","")</f>
        <v>1</v>
      </c>
      <c r="C31" s="153"/>
      <c r="D31" s="143" t="e">
        <f>IF('new log'!N35="Y",1,0)+IF('new log'!H35="","")</f>
        <v>#VALUE!</v>
      </c>
      <c r="E31" s="144"/>
      <c r="F31" s="144" t="e">
        <f>IF('new log'!O35="Y",1,0)+IF('new log'!H35="","")</f>
        <v>#VALUE!</v>
      </c>
      <c r="G31" s="153"/>
      <c r="H31" s="146"/>
    </row>
    <row r="32" spans="1:8" s="147" customFormat="1" ht="14.1" customHeight="1" thickBot="1">
      <c r="A32" s="149"/>
      <c r="B32" s="143">
        <f>IF('new log'!R36="Y",1,0)+IF('new log'!R36="","")</f>
        <v>1</v>
      </c>
      <c r="C32" s="153"/>
      <c r="D32" s="143" t="e">
        <f>IF('new log'!N36="Y",1,0)+IF('new log'!H36="","")</f>
        <v>#VALUE!</v>
      </c>
      <c r="E32" s="144"/>
      <c r="F32" s="144" t="e">
        <f>IF('new log'!O36="Y",1,0)+IF('new log'!H36="","")</f>
        <v>#VALUE!</v>
      </c>
      <c r="G32" s="153"/>
      <c r="H32" s="146"/>
    </row>
    <row r="33" spans="1:8" s="147" customFormat="1" ht="14.1" customHeight="1">
      <c r="A33" s="142">
        <v>43388</v>
      </c>
      <c r="B33" s="143">
        <f>IF('new log'!R37="Y",1,0)+IF('new log'!R37="","")</f>
        <v>1</v>
      </c>
      <c r="C33" s="153"/>
      <c r="D33" s="143" t="e">
        <f>IF('new log'!N37="Y",1,0)+IF('new log'!H37="","")</f>
        <v>#VALUE!</v>
      </c>
      <c r="E33" s="144"/>
      <c r="F33" s="144" t="e">
        <f>IF('new log'!O37="Y",1,0)+IF('new log'!H37="","")</f>
        <v>#VALUE!</v>
      </c>
      <c r="G33" s="153"/>
      <c r="H33" s="146"/>
    </row>
    <row r="34" spans="1:8" s="147" customFormat="1" ht="14.1" customHeight="1" thickBot="1">
      <c r="A34" s="149"/>
      <c r="B34" s="143">
        <f>IF('new log'!R38="Y",1,0)+IF('new log'!R38="","")</f>
        <v>1</v>
      </c>
      <c r="C34" s="153"/>
      <c r="D34" s="143" t="e">
        <f>IF('new log'!N38="Y",1,0)+IF('new log'!H38="","")</f>
        <v>#VALUE!</v>
      </c>
      <c r="E34" s="144"/>
      <c r="F34" s="144" t="e">
        <f>IF('new log'!O38="Y",1,0)+IF('new log'!H38="","")</f>
        <v>#VALUE!</v>
      </c>
      <c r="G34" s="153"/>
      <c r="H34" s="146"/>
    </row>
    <row r="35" spans="1:8" s="147" customFormat="1" ht="14.1" customHeight="1">
      <c r="A35" s="142"/>
      <c r="B35" s="143"/>
      <c r="C35" s="153"/>
      <c r="D35" s="143"/>
      <c r="E35" s="144"/>
      <c r="F35" s="144"/>
      <c r="G35" s="153"/>
      <c r="H35" s="146"/>
    </row>
    <row r="36" spans="1:8" s="147" customFormat="1" ht="14.1" customHeight="1" thickBot="1">
      <c r="A36" s="149"/>
      <c r="B36" s="143">
        <f>IF('new log'!R38="Y",1,0)+IF('new log'!R38="","")</f>
        <v>1</v>
      </c>
      <c r="C36" s="153"/>
      <c r="D36" s="143" t="e">
        <f>IF('new log'!N38="Y",1,0)+IF('new log'!H38="","")</f>
        <v>#VALUE!</v>
      </c>
      <c r="E36" s="144"/>
      <c r="F36" s="144"/>
      <c r="G36" s="153"/>
      <c r="H36" s="146"/>
    </row>
    <row r="37" spans="1:8" s="147" customFormat="1" ht="14.1" customHeight="1">
      <c r="A37" s="152"/>
      <c r="B37" s="143">
        <f>IF('new log'!R39="Y",1,0)+IF('new log'!R39="","")</f>
        <v>1</v>
      </c>
      <c r="C37" s="153"/>
      <c r="D37" s="143" t="e">
        <f>IF('new log'!N39="Y",1,0)+IF('new log'!H39="","")</f>
        <v>#VALUE!</v>
      </c>
      <c r="E37" s="144"/>
      <c r="F37" s="144" t="e">
        <f>IF('new log'!O39="Y",1,0)+IF('new log'!H39="","")</f>
        <v>#VALUE!</v>
      </c>
      <c r="G37" s="153"/>
      <c r="H37" s="146"/>
    </row>
    <row r="38" spans="1:8" s="147" customFormat="1" ht="14.1" customHeight="1" thickBot="1">
      <c r="A38" s="149"/>
      <c r="B38" s="143">
        <f>IF('new log'!R40="Y",1,0)+IF('new log'!R40="","")</f>
        <v>1</v>
      </c>
      <c r="C38" s="153"/>
      <c r="D38" s="143" t="e">
        <f>IF('new log'!N40="Y",1,0)+IF('new log'!H40="","")</f>
        <v>#VALUE!</v>
      </c>
      <c r="E38" s="144"/>
      <c r="F38" s="144" t="e">
        <f>IF('new log'!O40="Y",1,0)+IF('new log'!H40="","")</f>
        <v>#VALUE!</v>
      </c>
      <c r="G38" s="153"/>
      <c r="H38" s="146"/>
    </row>
    <row r="39" spans="1:8" s="147" customFormat="1" ht="14.1" customHeight="1">
      <c r="A39" s="142"/>
      <c r="B39" s="143">
        <f>IF('new log'!R41="Y",1,0)+IF('new log'!R41="","")</f>
        <v>1</v>
      </c>
      <c r="C39" s="153"/>
      <c r="D39" s="143" t="e">
        <f>IF('new log'!N41="Y",1,0)+IF('new log'!H41="","")</f>
        <v>#VALUE!</v>
      </c>
      <c r="E39" s="144"/>
      <c r="F39" s="144" t="e">
        <f>IF('new log'!O41="Y",1,0)+IF('new log'!H41="","")</f>
        <v>#VALUE!</v>
      </c>
      <c r="G39" s="153"/>
      <c r="H39" s="146"/>
    </row>
    <row r="40" spans="1:8" s="147" customFormat="1" ht="14.1" customHeight="1" thickBot="1">
      <c r="A40" s="149"/>
      <c r="B40" s="143">
        <f>IF('new log'!R42="Y",1,0)+IF('new log'!R42="","")</f>
        <v>1</v>
      </c>
      <c r="C40" s="153"/>
      <c r="D40" s="143" t="e">
        <f>IF('new log'!N42="Y",1,0)+IF('new log'!H42="","")</f>
        <v>#VALUE!</v>
      </c>
      <c r="E40" s="144"/>
      <c r="F40" s="144" t="e">
        <f>IF('new log'!O42="Y",1,0)+IF('new log'!H42="","")</f>
        <v>#VALUE!</v>
      </c>
      <c r="G40" s="153"/>
      <c r="H40" s="146"/>
    </row>
    <row r="41" spans="1:8" s="147" customFormat="1" ht="14.1" customHeight="1">
      <c r="A41" s="152"/>
      <c r="B41" s="143">
        <f>IF('new log'!R43="Y",1,0)+IF('new log'!R43="","")</f>
        <v>1</v>
      </c>
      <c r="C41" s="153"/>
      <c r="D41" s="143" t="e">
        <f>IF('new log'!N43="Y",1,0)+IF('new log'!H43="","")</f>
        <v>#VALUE!</v>
      </c>
      <c r="E41" s="144"/>
      <c r="F41" s="144" t="e">
        <f>IF('new log'!O43="Y",1,0)+IF('new log'!H43="","")</f>
        <v>#VALUE!</v>
      </c>
      <c r="G41" s="153"/>
      <c r="H41" s="146"/>
    </row>
    <row r="42" spans="1:8" s="147" customFormat="1" ht="14.1" customHeight="1" thickBot="1">
      <c r="A42" s="149"/>
      <c r="B42" s="143">
        <f>IF('new log'!R44="Y",1,0)+IF('new log'!R44="","")</f>
        <v>1</v>
      </c>
      <c r="C42" s="153"/>
      <c r="D42" s="143" t="e">
        <f>IF('new log'!N44="Y",1,0)+IF('new log'!H44="","")</f>
        <v>#VALUE!</v>
      </c>
      <c r="E42" s="144"/>
      <c r="F42" s="144" t="e">
        <f>IF('new log'!O44="Y",1,0)+IF('new log'!H44="","")</f>
        <v>#VALUE!</v>
      </c>
      <c r="G42" s="153"/>
      <c r="H42" s="146"/>
    </row>
    <row r="43" spans="1:8" s="147" customFormat="1" ht="14.1" customHeight="1">
      <c r="A43" s="142"/>
      <c r="B43" s="143">
        <f>IF('new log'!R45="Y",1,0)+IF('new log'!R45="","")</f>
        <v>1</v>
      </c>
      <c r="C43" s="153"/>
      <c r="D43" s="143" t="e">
        <f>IF('new log'!N45="Y",1,0)+IF('new log'!H45="","")</f>
        <v>#VALUE!</v>
      </c>
      <c r="E43" s="144"/>
      <c r="F43" s="144" t="e">
        <f>IF('new log'!O45="Y",1,0)+IF('new log'!H45="","")</f>
        <v>#VALUE!</v>
      </c>
      <c r="G43" s="153"/>
      <c r="H43" s="146"/>
    </row>
    <row r="44" spans="1:8" s="147" customFormat="1" ht="14.1" customHeight="1" thickBot="1">
      <c r="A44" s="149"/>
      <c r="B44" s="143">
        <f>IF('new log'!R46="Y",1,0)+IF('new log'!R46="","")</f>
        <v>1</v>
      </c>
      <c r="C44" s="153"/>
      <c r="D44" s="143" t="e">
        <f>IF('new log'!N46="Y",1,0)+IF('new log'!H46="","")</f>
        <v>#VALUE!</v>
      </c>
      <c r="E44" s="144"/>
      <c r="F44" s="144" t="e">
        <f>IF('new log'!O46="Y",1,0)+IF('new log'!H46="","")</f>
        <v>#VALUE!</v>
      </c>
      <c r="G44" s="153"/>
      <c r="H44" s="146"/>
    </row>
    <row r="45" spans="1:8" s="147" customFormat="1" ht="14.1" customHeight="1">
      <c r="A45" s="152"/>
      <c r="B45" s="143">
        <f>IF('new log'!R47="Y",1,0)+IF('new log'!R47="","")</f>
        <v>1</v>
      </c>
      <c r="C45" s="153"/>
      <c r="D45" s="143" t="e">
        <f>IF('new log'!N47="Y",1,0)+IF('new log'!H47="","")</f>
        <v>#VALUE!</v>
      </c>
      <c r="E45" s="144"/>
      <c r="F45" s="144" t="e">
        <f>IF('new log'!O47="Y",1,0)+IF('new log'!H47="","")</f>
        <v>#VALUE!</v>
      </c>
      <c r="G45" s="153"/>
      <c r="H45" s="146"/>
    </row>
    <row r="46" spans="1:8" s="147" customFormat="1" ht="14.1" customHeight="1" thickBot="1">
      <c r="A46" s="149"/>
      <c r="B46" s="143">
        <f>IF('new log'!R48="Y",1,0)+IF('new log'!R48="","")</f>
        <v>1</v>
      </c>
      <c r="C46" s="153"/>
      <c r="D46" s="143" t="e">
        <f>IF('new log'!N48="Y",1,0)+IF('new log'!H48="","")</f>
        <v>#VALUE!</v>
      </c>
      <c r="E46" s="144"/>
      <c r="F46" s="144" t="e">
        <f>IF('new log'!O48="Y",1,0)+IF('new log'!H48="","")</f>
        <v>#VALUE!</v>
      </c>
      <c r="G46" s="153"/>
      <c r="H46" s="146"/>
    </row>
    <row r="47" spans="1:8" s="147" customFormat="1" ht="14.1" customHeight="1">
      <c r="A47" s="142"/>
      <c r="B47" s="143">
        <f>IF('new log'!R49="Y",1,0)+IF('new log'!R49="","")</f>
        <v>1</v>
      </c>
      <c r="C47" s="153"/>
      <c r="D47" s="143" t="e">
        <f>IF('new log'!N49="Y",1,0)+IF('new log'!H49="","")</f>
        <v>#VALUE!</v>
      </c>
      <c r="E47" s="144"/>
      <c r="F47" s="144" t="e">
        <f>IF('new log'!O49="Y",1,0)+IF('new log'!H49="","")</f>
        <v>#VALUE!</v>
      </c>
      <c r="G47" s="153"/>
      <c r="H47" s="146"/>
    </row>
    <row r="48" spans="1:8" s="147" customFormat="1" ht="14.1" customHeight="1" thickBot="1">
      <c r="A48" s="149"/>
      <c r="B48" s="143">
        <f>IF('new log'!R50="Y",1,0)+IF('new log'!R50="","")</f>
        <v>1</v>
      </c>
      <c r="C48" s="153"/>
      <c r="D48" s="143" t="e">
        <f>IF('new log'!N50="Y",1,0)+IF('new log'!H50="","")</f>
        <v>#VALUE!</v>
      </c>
      <c r="E48" s="144"/>
      <c r="F48" s="144" t="e">
        <f>IF('new log'!O50="Y",1,0)+IF('new log'!H50="","")</f>
        <v>#VALUE!</v>
      </c>
      <c r="G48" s="153"/>
      <c r="H48" s="146"/>
    </row>
    <row r="49" spans="1:8" s="147" customFormat="1" ht="14.1" customHeight="1">
      <c r="A49" s="152"/>
      <c r="B49" s="143">
        <f>IF('new log'!R51="Y",1,0)+IF('new log'!R51="","")</f>
        <v>1</v>
      </c>
      <c r="C49" s="153"/>
      <c r="D49" s="143" t="e">
        <f>IF('new log'!N51="Y",1,0)+IF('new log'!H51="","")</f>
        <v>#VALUE!</v>
      </c>
      <c r="E49" s="144"/>
      <c r="F49" s="144" t="e">
        <f>IF('new log'!O51="Y",1,0)+IF('new log'!H51="","")</f>
        <v>#VALUE!</v>
      </c>
      <c r="G49" s="153"/>
      <c r="H49" s="146"/>
    </row>
    <row r="50" spans="1:8" s="147" customFormat="1" ht="14.1" customHeight="1" thickBot="1">
      <c r="A50" s="149"/>
      <c r="B50" s="143">
        <f>IF('new log'!R52="Y",1,0)+IF('new log'!R52="","")</f>
        <v>1</v>
      </c>
      <c r="C50" s="153"/>
      <c r="D50" s="143" t="e">
        <f>IF('new log'!N52="Y",1,0)+IF('new log'!H52="","")</f>
        <v>#VALUE!</v>
      </c>
      <c r="E50" s="144"/>
      <c r="F50" s="144" t="e">
        <f>IF('new log'!O52="Y",1,0)+IF('new log'!H52="","")</f>
        <v>#VALUE!</v>
      </c>
      <c r="G50" s="153"/>
      <c r="H50" s="146"/>
    </row>
    <row r="51" spans="1:8" s="147" customFormat="1" ht="14.1" customHeight="1">
      <c r="A51" s="142"/>
      <c r="B51" s="143" t="e">
        <f>IF('new log'!#REF!="Y",1,0)+IF('new log'!#REF!="","")</f>
        <v>#REF!</v>
      </c>
      <c r="C51" s="153"/>
      <c r="D51" s="143" t="e">
        <f>IF('new log'!#REF!="Y",1,0)+IF('new log'!#REF!="","")</f>
        <v>#REF!</v>
      </c>
      <c r="E51" s="144"/>
      <c r="F51" s="144" t="e">
        <f>IF('new log'!#REF!="Y",1,0)+IF('new log'!#REF!="","")</f>
        <v>#REF!</v>
      </c>
      <c r="G51" s="153"/>
      <c r="H51" s="146"/>
    </row>
    <row r="52" spans="1:8" s="147" customFormat="1" ht="14.1" customHeight="1" thickBot="1">
      <c r="A52" s="149"/>
      <c r="B52" s="143" t="e">
        <f>IF('new log'!#REF!="Y",1,0)+IF('new log'!#REF!="","")</f>
        <v>#REF!</v>
      </c>
      <c r="C52" s="153"/>
      <c r="D52" s="143" t="e">
        <f>IF('new log'!#REF!="Y",1,0)+IF('new log'!#REF!="","")</f>
        <v>#REF!</v>
      </c>
      <c r="E52" s="144"/>
      <c r="F52" s="144" t="e">
        <f>IF('new log'!#REF!="Y",1,0)+IF('new log'!#REF!="","")</f>
        <v>#REF!</v>
      </c>
      <c r="G52" s="153"/>
      <c r="H52" s="146"/>
    </row>
    <row r="53" spans="1:8" s="147" customFormat="1" ht="14.1" customHeight="1">
      <c r="A53" s="152"/>
      <c r="B53" s="143">
        <f>IF('new log'!R53="Y",1,0)+IF('new log'!R53="","")</f>
        <v>1</v>
      </c>
      <c r="C53" s="153"/>
      <c r="D53" s="143" t="e">
        <f>IF('new log'!N53="Y",1,0)+IF('new log'!H53="","")</f>
        <v>#VALUE!</v>
      </c>
      <c r="E53" s="144"/>
      <c r="F53" s="144" t="e">
        <f>IF('new log'!O53="Y",1,0)+IF('new log'!H53="","")</f>
        <v>#VALUE!</v>
      </c>
      <c r="G53" s="153"/>
      <c r="H53" s="146"/>
    </row>
    <row r="54" spans="1:8" s="147" customFormat="1" ht="14.1" customHeight="1" thickBot="1">
      <c r="A54" s="149"/>
      <c r="B54" s="143">
        <f>IF('new log'!R54="Y",1,0)+IF('new log'!R54="","")</f>
        <v>1</v>
      </c>
      <c r="C54" s="153"/>
      <c r="D54" s="143" t="e">
        <f>IF('new log'!N54="Y",1,0)+IF('new log'!H54="","")</f>
        <v>#VALUE!</v>
      </c>
      <c r="E54" s="144"/>
      <c r="F54" s="144" t="e">
        <f>IF('new log'!O54="Y",1,0)+IF('new log'!H54="","")</f>
        <v>#VALUE!</v>
      </c>
      <c r="G54" s="153"/>
      <c r="H54" s="146"/>
    </row>
    <row r="55" spans="1:8" s="147" customFormat="1" ht="14.1" customHeight="1">
      <c r="A55" s="142"/>
      <c r="B55" s="143">
        <f>IF('new log'!R55="Y",1,0)+IF('new log'!R55="","")</f>
        <v>1</v>
      </c>
      <c r="C55" s="153"/>
      <c r="D55" s="143" t="e">
        <f>IF('new log'!N55="Y",1,0)+IF('new log'!H55="","")</f>
        <v>#VALUE!</v>
      </c>
      <c r="E55" s="144"/>
      <c r="F55" s="144" t="e">
        <f>IF('new log'!O55="Y",1,0)+IF('new log'!H55="","")</f>
        <v>#VALUE!</v>
      </c>
      <c r="G55" s="153"/>
      <c r="H55" s="146"/>
    </row>
    <row r="56" spans="1:8" s="147" customFormat="1" ht="14.1" customHeight="1" thickBot="1">
      <c r="A56" s="149"/>
      <c r="B56" s="143">
        <f>IF('new log'!R56="Y",1,0)+IF('new log'!R56="","")</f>
        <v>1</v>
      </c>
      <c r="C56" s="153"/>
      <c r="D56" s="143" t="e">
        <f>IF('new log'!N56="Y",1,0)+IF('new log'!H56="","")</f>
        <v>#VALUE!</v>
      </c>
      <c r="E56" s="144"/>
      <c r="F56" s="144" t="e">
        <f>IF('new log'!O56="Y",1,0)+IF('new log'!H56="","")</f>
        <v>#VALUE!</v>
      </c>
      <c r="G56" s="153"/>
      <c r="H56" s="146"/>
    </row>
    <row r="57" spans="1:8" s="147" customFormat="1" ht="14.1" customHeight="1">
      <c r="A57" s="152"/>
      <c r="B57" s="143">
        <f>IF('new log'!R57="Y",1,0)+IF('new log'!R57="","")</f>
        <v>1</v>
      </c>
      <c r="C57" s="153"/>
      <c r="D57" s="143" t="e">
        <f>IF('new log'!N57="Y",1,0)+IF('new log'!H57="","")</f>
        <v>#VALUE!</v>
      </c>
      <c r="E57" s="144"/>
      <c r="F57" s="144" t="e">
        <f>IF('new log'!O57="Y",1,0)+IF('new log'!H57="","")</f>
        <v>#VALUE!</v>
      </c>
      <c r="G57" s="153"/>
      <c r="H57" s="146"/>
    </row>
    <row r="58" spans="1:8" s="147" customFormat="1" ht="14.1" customHeight="1" thickBot="1">
      <c r="A58" s="149"/>
      <c r="B58" s="143">
        <f>IF('new log'!R58="Y",1,0)+IF('new log'!R58="","")</f>
        <v>1</v>
      </c>
      <c r="C58" s="153"/>
      <c r="D58" s="143" t="e">
        <f>IF('new log'!N58="Y",1,0)+IF('new log'!H58="","")</f>
        <v>#VALUE!</v>
      </c>
      <c r="E58" s="144"/>
      <c r="F58" s="144" t="e">
        <f>IF('new log'!O58="Y",1,0)+IF('new log'!H58="","")</f>
        <v>#VALUE!</v>
      </c>
      <c r="G58" s="153"/>
      <c r="H58" s="146"/>
    </row>
    <row r="59" spans="1:8" s="147" customFormat="1" ht="14.1" customHeight="1">
      <c r="A59" s="142"/>
      <c r="B59" s="143">
        <f>IF('new log'!R59="Y",1,0)+IF('new log'!R59="","")</f>
        <v>1</v>
      </c>
      <c r="C59" s="153"/>
      <c r="D59" s="143" t="e">
        <f>IF('new log'!N59="Y",1,0)+IF('new log'!H59="","")</f>
        <v>#VALUE!</v>
      </c>
      <c r="E59" s="144"/>
      <c r="F59" s="144" t="e">
        <f>IF('new log'!O59="Y",1,0)+IF('new log'!H59="","")</f>
        <v>#VALUE!</v>
      </c>
      <c r="G59" s="153"/>
      <c r="H59" s="146"/>
    </row>
    <row r="60" spans="1:8" s="147" customFormat="1" ht="14.1" customHeight="1" thickBot="1">
      <c r="A60" s="149"/>
      <c r="B60" s="143" t="e">
        <f>IF('new log'!R68="Y",1,0)+IF('new log'!R68="","")</f>
        <v>#VALUE!</v>
      </c>
      <c r="C60" s="153"/>
      <c r="D60" s="143" t="e">
        <f>IF('new log'!N68="Y",1,0)+IF('new log'!H68="","")</f>
        <v>#VALUE!</v>
      </c>
      <c r="E60" s="144"/>
      <c r="F60" s="144" t="e">
        <f>IF('new log'!O68="Y",1,0)+IF('new log'!H68="","")</f>
        <v>#VALUE!</v>
      </c>
      <c r="G60" s="153"/>
      <c r="H60" s="146"/>
    </row>
    <row r="61" spans="1:8" s="147" customFormat="1" ht="14.1" customHeight="1">
      <c r="A61" s="152"/>
      <c r="B61" s="143" t="e">
        <f>IF('new log'!#REF!="Y",1,0)+IF('new log'!#REF!="","")</f>
        <v>#REF!</v>
      </c>
      <c r="C61" s="153"/>
      <c r="D61" s="143" t="e">
        <f>IF('new log'!#REF!="Y",1,0)+IF('new log'!#REF!="","")</f>
        <v>#REF!</v>
      </c>
      <c r="E61" s="144"/>
      <c r="F61" s="144" t="e">
        <f>IF('new log'!#REF!="Y",1,0)+IF('new log'!#REF!="","")</f>
        <v>#REF!</v>
      </c>
      <c r="G61" s="153"/>
      <c r="H61" s="146"/>
    </row>
    <row r="62" spans="1:8" s="147" customFormat="1" ht="14.1" customHeight="1" thickBot="1">
      <c r="A62" s="149"/>
      <c r="B62" s="143" t="e">
        <f>IF('new log'!#REF!="Y",1,0)+IF('new log'!#REF!="","")</f>
        <v>#REF!</v>
      </c>
      <c r="C62" s="153"/>
      <c r="D62" s="143" t="e">
        <f>IF('new log'!#REF!="Y",1,0)+IF('new log'!#REF!="","")</f>
        <v>#REF!</v>
      </c>
      <c r="E62" s="144"/>
      <c r="F62" s="144" t="e">
        <f>IF('new log'!#REF!="Y",1,0)+IF('new log'!#REF!="","")</f>
        <v>#REF!</v>
      </c>
      <c r="G62" s="153"/>
      <c r="H62" s="146"/>
    </row>
    <row r="63" spans="1:8" s="147" customFormat="1" ht="14.1" customHeight="1">
      <c r="A63" s="142"/>
      <c r="B63" s="143" t="e">
        <f>IF('new log'!#REF!="Y",1,0)+IF('new log'!#REF!="","")</f>
        <v>#REF!</v>
      </c>
      <c r="C63" s="153"/>
      <c r="D63" s="143" t="e">
        <f>IF('new log'!#REF!="Y",1,0)+IF('new log'!#REF!="","")</f>
        <v>#REF!</v>
      </c>
      <c r="E63" s="144"/>
      <c r="F63" s="144" t="e">
        <f>IF('new log'!#REF!="Y",1,0)+IF('new log'!#REF!="","")</f>
        <v>#REF!</v>
      </c>
      <c r="G63" s="153"/>
      <c r="H63" s="146"/>
    </row>
    <row r="64" spans="1:8" s="147" customFormat="1" ht="14.1" customHeight="1" thickBot="1">
      <c r="A64" s="149"/>
      <c r="B64" s="143" t="e">
        <f>IF('new log'!#REF!="Y",1,0)+IF('new log'!#REF!="","")</f>
        <v>#REF!</v>
      </c>
      <c r="C64" s="153"/>
      <c r="D64" s="143" t="e">
        <f>IF('new log'!#REF!="Y",1,0)+IF('new log'!#REF!="","")</f>
        <v>#REF!</v>
      </c>
      <c r="E64" s="144"/>
      <c r="F64" s="144" t="e">
        <f>IF('new log'!#REF!="Y",1,0)+IF('new log'!#REF!="","")</f>
        <v>#REF!</v>
      </c>
      <c r="G64" s="153"/>
      <c r="H64" s="146"/>
    </row>
    <row r="65" spans="1:8" ht="14.1" customHeight="1">
      <c r="A65" s="138"/>
      <c r="B65" s="116"/>
      <c r="C65" s="117"/>
      <c r="D65" s="116"/>
      <c r="E65" s="122"/>
      <c r="F65" s="139"/>
      <c r="G65" s="117"/>
      <c r="H65" s="140"/>
    </row>
    <row r="66" spans="1:8" ht="14.1" customHeight="1">
      <c r="A66" s="121"/>
      <c r="B66" s="116"/>
      <c r="C66" s="117"/>
      <c r="D66" s="116"/>
      <c r="E66" s="122"/>
      <c r="F66" s="122"/>
      <c r="G66" s="117"/>
      <c r="H66" s="140"/>
    </row>
    <row r="67" spans="1:8" ht="14.1" customHeight="1" thickBot="1">
      <c r="A67" s="123"/>
      <c r="B67" s="124"/>
      <c r="C67" s="125"/>
      <c r="D67" s="124"/>
      <c r="E67" s="126"/>
      <c r="F67" s="126"/>
      <c r="G67" s="125"/>
      <c r="H67" s="140"/>
    </row>
    <row r="68" spans="1:8" ht="15" thickBot="1">
      <c r="A68" s="127"/>
      <c r="B68" s="128"/>
      <c r="C68" s="128"/>
      <c r="D68" s="128"/>
      <c r="E68" s="129"/>
      <c r="F68" s="128"/>
      <c r="G68" s="128"/>
      <c r="H68" s="140"/>
    </row>
    <row r="69" spans="1:8" s="66" customFormat="1" thickTop="1" thickBot="1">
      <c r="A69" s="130" t="s">
        <v>107</v>
      </c>
      <c r="B69" s="137">
        <f>B73/B72</f>
        <v>0.6875</v>
      </c>
      <c r="C69" s="132">
        <v>0.65</v>
      </c>
      <c r="D69" s="137">
        <f>D73/D72</f>
        <v>0.5</v>
      </c>
      <c r="E69" s="131">
        <v>0.9</v>
      </c>
      <c r="F69" s="137">
        <f>F73/F72</f>
        <v>0.9285714285714286</v>
      </c>
      <c r="G69" s="133">
        <v>0.95</v>
      </c>
      <c r="H69" s="141"/>
    </row>
    <row r="70" spans="1:8">
      <c r="A70" s="134"/>
      <c r="B70" s="134"/>
      <c r="C70" s="115"/>
      <c r="D70" s="115"/>
      <c r="E70" s="115"/>
      <c r="F70" s="115"/>
      <c r="G70" s="135"/>
    </row>
    <row r="71" spans="1:8">
      <c r="A71" s="115"/>
      <c r="B71" s="115"/>
      <c r="C71" s="115"/>
      <c r="D71" s="115"/>
      <c r="E71" s="115"/>
      <c r="F71" s="115"/>
      <c r="G71" s="115"/>
    </row>
    <row r="72" spans="1:8">
      <c r="A72" s="134" t="s">
        <v>108</v>
      </c>
      <c r="B72">
        <f>COUNT(B3:B34)</f>
        <v>32</v>
      </c>
      <c r="C72" s="115"/>
      <c r="D72">
        <f>COUNT(D3:D34)</f>
        <v>14</v>
      </c>
      <c r="E72" s="115"/>
      <c r="F72">
        <f>COUNT(F3:F34)</f>
        <v>14</v>
      </c>
      <c r="G72" s="115"/>
    </row>
    <row r="73" spans="1:8">
      <c r="A73" s="134" t="s">
        <v>109</v>
      </c>
      <c r="B73">
        <f>COUNTIF(B3:B34,1)</f>
        <v>22</v>
      </c>
      <c r="C73" s="115"/>
      <c r="D73">
        <f>COUNTIF(D3:D34,1)</f>
        <v>7</v>
      </c>
      <c r="E73" s="115"/>
      <c r="F73">
        <f>COUNTIF(F3:F34,1)</f>
        <v>13</v>
      </c>
      <c r="G73" s="115"/>
    </row>
    <row r="74" spans="1:8">
      <c r="A74" s="134"/>
      <c r="B74" s="136"/>
      <c r="C74" s="115"/>
      <c r="D74" s="115"/>
      <c r="E74" s="115"/>
      <c r="F74" s="115"/>
      <c r="G74" s="115"/>
    </row>
    <row r="75" spans="1:8">
      <c r="A75" s="115"/>
      <c r="B75" s="115"/>
      <c r="C75" s="115"/>
      <c r="D75" s="115"/>
      <c r="E75" s="115"/>
      <c r="F75" s="115"/>
      <c r="G75" s="115"/>
    </row>
  </sheetData>
  <mergeCells count="1">
    <mergeCell ref="A1:G1"/>
  </mergeCells>
  <conditionalFormatting sqref="B69">
    <cfRule type="cellIs" dxfId="30" priority="5" operator="greaterThan">
      <formula>$C$69</formula>
    </cfRule>
    <cfRule type="cellIs" dxfId="29" priority="9" operator="lessThan">
      <formula>$C$69</formula>
    </cfRule>
  </conditionalFormatting>
  <conditionalFormatting sqref="D69">
    <cfRule type="cellIs" dxfId="28" priority="3" operator="greaterThan">
      <formula>$E$69</formula>
    </cfRule>
    <cfRule type="cellIs" dxfId="27" priority="4" operator="equal">
      <formula>$E$69</formula>
    </cfRule>
    <cfRule type="cellIs" dxfId="26" priority="8" operator="lessThan">
      <formula>$E$69</formula>
    </cfRule>
  </conditionalFormatting>
  <conditionalFormatting sqref="F69">
    <cfRule type="cellIs" dxfId="25" priority="1" operator="greaterThan">
      <formula>$G$69</formula>
    </cfRule>
    <cfRule type="cellIs" dxfId="24" priority="2" operator="equal">
      <formula>$G$69</formula>
    </cfRule>
    <cfRule type="cellIs" dxfId="23" priority="7" operator="lessThan">
      <formula>$G$69</formula>
    </cfRule>
  </conditionalFormatting>
  <pageMargins left="0.7" right="0.7" top="0.78740157499999996" bottom="0.78740157499999996" header="0.3" footer="0.3"/>
  <pageSetup paperSize="9" orientation="portrait" r:id="rId1"/>
  <headerFooter>
    <oddFooter>&amp;L&amp;1#&amp;"Calibri"&amp;6&amp;K737373BUSINESS DOCUMENT  This document is intended for business use and should be distributed to intended recipients only.</oddFooter>
  </headerFooter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11"/>
  <sheetViews>
    <sheetView workbookViewId="0">
      <selection activeCell="B125" sqref="B125"/>
    </sheetView>
  </sheetViews>
  <sheetFormatPr baseColWidth="10" defaultColWidth="8.88671875" defaultRowHeight="14.4"/>
  <cols>
    <col min="1" max="1" width="46.33203125" style="67" customWidth="1"/>
    <col min="2" max="2" width="58.6640625" style="67" customWidth="1"/>
    <col min="3" max="3" width="12.44140625" style="67" customWidth="1"/>
    <col min="4" max="4" width="16.44140625" style="67" customWidth="1"/>
    <col min="5" max="5" width="48.33203125" style="67" customWidth="1"/>
    <col min="6" max="16384" width="8.88671875" style="67"/>
  </cols>
  <sheetData>
    <row r="1" spans="1:10" ht="1.2" customHeight="1"/>
    <row r="2" spans="1:10" ht="48.45" customHeight="1">
      <c r="A2" s="68" t="s">
        <v>110</v>
      </c>
      <c r="B2" s="69" t="s">
        <v>111</v>
      </c>
      <c r="C2" s="70" t="s">
        <v>112</v>
      </c>
      <c r="D2" s="71" t="s">
        <v>113</v>
      </c>
      <c r="E2" s="68" t="s">
        <v>114</v>
      </c>
      <c r="H2" s="72"/>
      <c r="I2" s="72"/>
      <c r="J2" s="72"/>
    </row>
    <row r="3" spans="1:10" ht="17.7" customHeight="1">
      <c r="A3" s="73" t="s">
        <v>115</v>
      </c>
      <c r="B3" s="73" t="s">
        <v>116</v>
      </c>
      <c r="C3" s="73" t="s">
        <v>117</v>
      </c>
      <c r="D3" s="73" t="s">
        <v>118</v>
      </c>
      <c r="E3" s="73" t="s">
        <v>119</v>
      </c>
    </row>
    <row r="4" spans="1:10" ht="18.75" hidden="1" customHeight="1">
      <c r="A4" s="74" t="s">
        <v>120</v>
      </c>
      <c r="B4" s="74"/>
      <c r="C4" s="74"/>
      <c r="D4" s="74"/>
      <c r="E4" s="74"/>
    </row>
    <row r="5" spans="1:10" ht="32.700000000000003" hidden="1" customHeight="1">
      <c r="A5" s="75" t="s">
        <v>121</v>
      </c>
      <c r="B5" s="76" t="s">
        <v>122</v>
      </c>
      <c r="C5" s="77" t="s">
        <v>123</v>
      </c>
      <c r="D5" s="78" t="s">
        <v>123</v>
      </c>
      <c r="E5" s="79" t="s">
        <v>124</v>
      </c>
    </row>
    <row r="6" spans="1:10" ht="16.5" hidden="1" customHeight="1">
      <c r="A6" s="74" t="s">
        <v>125</v>
      </c>
      <c r="B6" s="74"/>
      <c r="C6" s="74"/>
      <c r="D6" s="74"/>
      <c r="E6" s="74"/>
    </row>
    <row r="7" spans="1:10" ht="16.5" customHeight="1">
      <c r="A7" s="80" t="s">
        <v>126</v>
      </c>
      <c r="B7" s="81" t="s">
        <v>127</v>
      </c>
      <c r="C7" s="82" t="s">
        <v>128</v>
      </c>
      <c r="D7" s="83" t="s">
        <v>129</v>
      </c>
      <c r="E7" s="79" t="s">
        <v>130</v>
      </c>
    </row>
    <row r="8" spans="1:10" ht="17.25" customHeight="1">
      <c r="A8" s="80" t="s">
        <v>131</v>
      </c>
      <c r="B8" s="81" t="s">
        <v>132</v>
      </c>
      <c r="C8" s="82" t="s">
        <v>128</v>
      </c>
      <c r="D8" s="83" t="s">
        <v>129</v>
      </c>
      <c r="E8" s="84"/>
    </row>
    <row r="9" spans="1:10" ht="46.5" customHeight="1">
      <c r="A9" s="75" t="s">
        <v>133</v>
      </c>
      <c r="B9" s="76" t="s">
        <v>134</v>
      </c>
      <c r="C9" s="77" t="s">
        <v>128</v>
      </c>
      <c r="D9" s="78" t="s">
        <v>129</v>
      </c>
      <c r="E9" s="79" t="s">
        <v>135</v>
      </c>
    </row>
    <row r="10" spans="1:10" ht="16.5" customHeight="1">
      <c r="A10" s="80" t="s">
        <v>136</v>
      </c>
      <c r="B10" s="81" t="s">
        <v>137</v>
      </c>
      <c r="C10" s="82" t="s">
        <v>128</v>
      </c>
      <c r="D10" s="83" t="s">
        <v>129</v>
      </c>
      <c r="E10" s="79" t="s">
        <v>138</v>
      </c>
    </row>
    <row r="11" spans="1:10" ht="16.5" customHeight="1">
      <c r="A11" s="80" t="s">
        <v>139</v>
      </c>
      <c r="B11" s="81" t="s">
        <v>140</v>
      </c>
      <c r="C11" s="82" t="s">
        <v>128</v>
      </c>
      <c r="D11" s="83" t="s">
        <v>129</v>
      </c>
      <c r="E11" s="79" t="s">
        <v>141</v>
      </c>
    </row>
    <row r="12" spans="1:10" ht="16.5" customHeight="1">
      <c r="A12" s="80" t="s">
        <v>142</v>
      </c>
      <c r="B12" s="81" t="s">
        <v>143</v>
      </c>
      <c r="C12" s="82" t="s">
        <v>128</v>
      </c>
      <c r="D12" s="83" t="s">
        <v>129</v>
      </c>
      <c r="E12" s="84"/>
    </row>
    <row r="13" spans="1:10" ht="16.5" hidden="1" customHeight="1">
      <c r="A13" s="74" t="s">
        <v>144</v>
      </c>
      <c r="B13" s="74"/>
      <c r="C13" s="74"/>
      <c r="D13" s="74"/>
      <c r="E13" s="74"/>
    </row>
    <row r="14" spans="1:10" ht="14.25" customHeight="1">
      <c r="A14" s="80" t="s">
        <v>145</v>
      </c>
      <c r="B14" s="81" t="s">
        <v>146</v>
      </c>
      <c r="C14" s="82" t="s">
        <v>128</v>
      </c>
      <c r="D14" s="83" t="s">
        <v>129</v>
      </c>
      <c r="E14" s="84"/>
    </row>
    <row r="15" spans="1:10" ht="25.2" customHeight="1">
      <c r="A15" s="80" t="s">
        <v>147</v>
      </c>
      <c r="B15" s="81" t="s">
        <v>148</v>
      </c>
      <c r="C15" s="82" t="s">
        <v>128</v>
      </c>
      <c r="D15" s="83" t="s">
        <v>129</v>
      </c>
      <c r="E15" s="79" t="s">
        <v>149</v>
      </c>
    </row>
    <row r="16" spans="1:10" ht="15" hidden="1" customHeight="1">
      <c r="A16" s="74" t="s">
        <v>150</v>
      </c>
      <c r="B16" s="74"/>
      <c r="C16" s="74"/>
      <c r="D16" s="74"/>
      <c r="E16" s="74"/>
    </row>
    <row r="17" spans="1:5" ht="34.950000000000003" customHeight="1">
      <c r="A17" s="75" t="s">
        <v>151</v>
      </c>
      <c r="B17" s="76" t="s">
        <v>152</v>
      </c>
      <c r="C17" s="77" t="s">
        <v>128</v>
      </c>
      <c r="D17" s="78" t="s">
        <v>129</v>
      </c>
      <c r="E17" s="85" t="s">
        <v>153</v>
      </c>
    </row>
    <row r="18" spans="1:5" ht="24.45" hidden="1" customHeight="1">
      <c r="A18" s="80" t="s">
        <v>154</v>
      </c>
      <c r="B18" s="81" t="s">
        <v>155</v>
      </c>
      <c r="C18" s="82" t="s">
        <v>123</v>
      </c>
      <c r="D18" s="83" t="s">
        <v>123</v>
      </c>
      <c r="E18" s="79" t="s">
        <v>156</v>
      </c>
    </row>
    <row r="19" spans="1:5" ht="16.5" customHeight="1">
      <c r="A19" s="80" t="s">
        <v>157</v>
      </c>
      <c r="B19" s="81" t="s">
        <v>158</v>
      </c>
      <c r="C19" s="82" t="s">
        <v>128</v>
      </c>
      <c r="D19" s="83" t="s">
        <v>129</v>
      </c>
      <c r="E19" s="84"/>
    </row>
    <row r="20" spans="1:5" ht="17.7" customHeight="1">
      <c r="A20" s="80" t="s">
        <v>159</v>
      </c>
      <c r="B20" s="81" t="s">
        <v>160</v>
      </c>
      <c r="C20" s="82" t="s">
        <v>128</v>
      </c>
      <c r="D20" s="83" t="s">
        <v>129</v>
      </c>
      <c r="E20" s="79" t="s">
        <v>161</v>
      </c>
    </row>
    <row r="21" spans="1:5" hidden="1">
      <c r="A21" s="74" t="s">
        <v>162</v>
      </c>
      <c r="B21" s="74"/>
      <c r="C21" s="74"/>
      <c r="D21" s="74"/>
      <c r="E21" s="74"/>
    </row>
    <row r="22" spans="1:5" ht="26.4">
      <c r="A22" s="75" t="s">
        <v>163</v>
      </c>
      <c r="B22" s="76" t="s">
        <v>164</v>
      </c>
      <c r="C22" s="77" t="s">
        <v>128</v>
      </c>
      <c r="D22" s="77" t="s">
        <v>129</v>
      </c>
      <c r="E22" s="85" t="s">
        <v>165</v>
      </c>
    </row>
    <row r="23" spans="1:5">
      <c r="A23" s="80" t="s">
        <v>166</v>
      </c>
      <c r="B23" s="81" t="s">
        <v>167</v>
      </c>
      <c r="C23" s="82" t="s">
        <v>128</v>
      </c>
      <c r="D23" s="82" t="s">
        <v>129</v>
      </c>
      <c r="E23" s="79" t="s">
        <v>168</v>
      </c>
    </row>
    <row r="24" spans="1:5">
      <c r="A24" s="80" t="s">
        <v>169</v>
      </c>
      <c r="B24" s="81" t="s">
        <v>170</v>
      </c>
      <c r="C24" s="82" t="s">
        <v>128</v>
      </c>
      <c r="D24" s="82" t="s">
        <v>129</v>
      </c>
      <c r="E24" s="79" t="s">
        <v>171</v>
      </c>
    </row>
    <row r="25" spans="1:5" hidden="1">
      <c r="A25" s="74" t="s">
        <v>172</v>
      </c>
      <c r="B25" s="74"/>
      <c r="C25" s="74"/>
      <c r="D25" s="74"/>
      <c r="E25" s="74"/>
    </row>
    <row r="26" spans="1:5" hidden="1">
      <c r="A26" s="74" t="s">
        <v>173</v>
      </c>
      <c r="B26" s="74"/>
      <c r="C26" s="74"/>
      <c r="D26" s="74"/>
      <c r="E26" s="74"/>
    </row>
    <row r="27" spans="1:5" ht="26.4" hidden="1">
      <c r="A27" s="80" t="s">
        <v>174</v>
      </c>
      <c r="B27" s="81" t="s">
        <v>175</v>
      </c>
      <c r="C27" s="82" t="s">
        <v>176</v>
      </c>
      <c r="D27" s="82" t="s">
        <v>176</v>
      </c>
      <c r="E27" s="86"/>
    </row>
    <row r="28" spans="1:5" hidden="1">
      <c r="A28" s="80" t="s">
        <v>177</v>
      </c>
      <c r="B28" s="81" t="s">
        <v>178</v>
      </c>
      <c r="C28" s="82" t="s">
        <v>176</v>
      </c>
      <c r="D28" s="82" t="s">
        <v>176</v>
      </c>
      <c r="E28" s="86"/>
    </row>
    <row r="29" spans="1:5" hidden="1">
      <c r="A29" s="74" t="s">
        <v>179</v>
      </c>
      <c r="B29" s="74"/>
      <c r="C29" s="74"/>
      <c r="D29" s="74"/>
      <c r="E29" s="74"/>
    </row>
    <row r="30" spans="1:5" hidden="1">
      <c r="A30" s="74" t="s">
        <v>180</v>
      </c>
      <c r="B30" s="74"/>
      <c r="C30" s="74"/>
      <c r="D30" s="74"/>
      <c r="E30" s="74"/>
    </row>
    <row r="31" spans="1:5" ht="26.4" hidden="1">
      <c r="A31" s="80" t="s">
        <v>181</v>
      </c>
      <c r="B31" s="81" t="s">
        <v>182</v>
      </c>
      <c r="C31" s="82" t="s">
        <v>183</v>
      </c>
      <c r="D31" s="82" t="s">
        <v>183</v>
      </c>
      <c r="E31" s="79" t="s">
        <v>184</v>
      </c>
    </row>
    <row r="32" spans="1:5" hidden="1">
      <c r="A32" s="74" t="s">
        <v>185</v>
      </c>
      <c r="B32" s="74"/>
      <c r="C32" s="74"/>
      <c r="D32" s="74"/>
      <c r="E32" s="74"/>
    </row>
    <row r="33" spans="1:5" hidden="1">
      <c r="A33" s="80" t="s">
        <v>186</v>
      </c>
      <c r="B33" s="81" t="s">
        <v>187</v>
      </c>
      <c r="C33" s="82" t="s">
        <v>183</v>
      </c>
      <c r="D33" s="82" t="s">
        <v>183</v>
      </c>
      <c r="E33" s="79" t="s">
        <v>188</v>
      </c>
    </row>
    <row r="34" spans="1:5" hidden="1">
      <c r="A34" s="75" t="s">
        <v>189</v>
      </c>
      <c r="B34" s="81" t="s">
        <v>190</v>
      </c>
      <c r="C34" s="77" t="s">
        <v>183</v>
      </c>
      <c r="D34" s="77" t="s">
        <v>183</v>
      </c>
      <c r="E34" s="87" t="s">
        <v>188</v>
      </c>
    </row>
    <row r="35" spans="1:5" hidden="1">
      <c r="A35" s="74" t="s">
        <v>191</v>
      </c>
      <c r="B35" s="74"/>
      <c r="C35" s="74"/>
      <c r="D35" s="74"/>
      <c r="E35" s="74"/>
    </row>
    <row r="36" spans="1:5" hidden="1">
      <c r="A36" s="80" t="s">
        <v>192</v>
      </c>
      <c r="B36" s="81" t="s">
        <v>193</v>
      </c>
      <c r="C36" s="82" t="s">
        <v>183</v>
      </c>
      <c r="D36" s="83" t="s">
        <v>183</v>
      </c>
      <c r="E36" s="84"/>
    </row>
    <row r="37" spans="1:5" ht="26.4" hidden="1">
      <c r="A37" s="75" t="s">
        <v>194</v>
      </c>
      <c r="B37" s="81" t="s">
        <v>195</v>
      </c>
      <c r="C37" s="77" t="s">
        <v>183</v>
      </c>
      <c r="D37" s="78" t="s">
        <v>183</v>
      </c>
      <c r="E37" s="79" t="s">
        <v>196</v>
      </c>
    </row>
    <row r="38" spans="1:5" hidden="1">
      <c r="A38" s="74" t="s">
        <v>197</v>
      </c>
      <c r="B38" s="74"/>
      <c r="C38" s="74"/>
      <c r="D38" s="74"/>
      <c r="E38" s="74"/>
    </row>
    <row r="39" spans="1:5" hidden="1">
      <c r="A39" s="75" t="s">
        <v>198</v>
      </c>
      <c r="B39" s="81" t="s">
        <v>199</v>
      </c>
      <c r="C39" s="77" t="s">
        <v>200</v>
      </c>
      <c r="D39" s="78" t="s">
        <v>183</v>
      </c>
      <c r="E39" s="86"/>
    </row>
    <row r="40" spans="1:5" hidden="1">
      <c r="A40" s="80" t="s">
        <v>201</v>
      </c>
      <c r="B40" s="81" t="s">
        <v>202</v>
      </c>
      <c r="C40" s="82" t="s">
        <v>183</v>
      </c>
      <c r="D40" s="83" t="s">
        <v>183</v>
      </c>
      <c r="E40" s="84"/>
    </row>
    <row r="41" spans="1:5" ht="26.4" hidden="1">
      <c r="A41" s="75" t="s">
        <v>203</v>
      </c>
      <c r="B41" s="81" t="s">
        <v>204</v>
      </c>
      <c r="C41" s="77" t="s">
        <v>205</v>
      </c>
      <c r="D41" s="77" t="s">
        <v>206</v>
      </c>
      <c r="E41" s="87" t="s">
        <v>207</v>
      </c>
    </row>
    <row r="42" spans="1:5" hidden="1">
      <c r="A42" s="80" t="s">
        <v>208</v>
      </c>
      <c r="B42" s="81" t="s">
        <v>209</v>
      </c>
      <c r="C42" s="82" t="s">
        <v>205</v>
      </c>
      <c r="D42" s="83" t="s">
        <v>183</v>
      </c>
      <c r="E42" s="84"/>
    </row>
    <row r="43" spans="1:5" ht="26.4" hidden="1">
      <c r="A43" s="75" t="s">
        <v>210</v>
      </c>
      <c r="B43" s="76" t="s">
        <v>211</v>
      </c>
      <c r="C43" s="77" t="s">
        <v>183</v>
      </c>
      <c r="D43" s="78" t="s">
        <v>183</v>
      </c>
      <c r="E43" s="79" t="s">
        <v>212</v>
      </c>
    </row>
    <row r="44" spans="1:5" hidden="1">
      <c r="A44" s="74" t="s">
        <v>213</v>
      </c>
      <c r="B44" s="74"/>
      <c r="C44" s="74"/>
      <c r="D44" s="74"/>
      <c r="E44" s="74"/>
    </row>
    <row r="45" spans="1:5" hidden="1">
      <c r="A45" s="74" t="s">
        <v>214</v>
      </c>
      <c r="B45" s="74"/>
      <c r="C45" s="74"/>
      <c r="D45" s="74"/>
      <c r="E45" s="74"/>
    </row>
    <row r="46" spans="1:5" ht="26.4" hidden="1">
      <c r="A46" s="75" t="s">
        <v>215</v>
      </c>
      <c r="B46" s="81" t="s">
        <v>216</v>
      </c>
      <c r="C46" s="77" t="s">
        <v>176</v>
      </c>
      <c r="D46" s="77" t="s">
        <v>176</v>
      </c>
      <c r="E46" s="86"/>
    </row>
    <row r="47" spans="1:5" hidden="1">
      <c r="A47" s="74" t="s">
        <v>217</v>
      </c>
      <c r="B47" s="74"/>
      <c r="C47" s="74"/>
      <c r="D47" s="74"/>
      <c r="E47" s="74"/>
    </row>
    <row r="48" spans="1:5">
      <c r="A48" s="75" t="s">
        <v>218</v>
      </c>
      <c r="B48" s="81" t="s">
        <v>219</v>
      </c>
      <c r="C48" s="77" t="s">
        <v>200</v>
      </c>
      <c r="D48" s="78" t="s">
        <v>129</v>
      </c>
      <c r="E48" s="86"/>
    </row>
    <row r="49" spans="1:5" hidden="1">
      <c r="A49" s="75" t="s">
        <v>220</v>
      </c>
      <c r="B49" s="81" t="s">
        <v>221</v>
      </c>
      <c r="C49" s="77" t="s">
        <v>222</v>
      </c>
      <c r="D49" s="77" t="s">
        <v>222</v>
      </c>
      <c r="E49" s="86"/>
    </row>
    <row r="50" spans="1:5" hidden="1">
      <c r="A50" s="80" t="s">
        <v>223</v>
      </c>
      <c r="B50" s="81" t="s">
        <v>224</v>
      </c>
      <c r="C50" s="82" t="s">
        <v>225</v>
      </c>
      <c r="D50" s="83" t="s">
        <v>225</v>
      </c>
      <c r="E50" s="86"/>
    </row>
    <row r="51" spans="1:5">
      <c r="A51" s="80" t="s">
        <v>226</v>
      </c>
      <c r="B51" s="81" t="s">
        <v>227</v>
      </c>
      <c r="C51" s="88" t="s">
        <v>200</v>
      </c>
      <c r="D51" s="83" t="s">
        <v>129</v>
      </c>
      <c r="E51" s="86"/>
    </row>
    <row r="52" spans="1:5">
      <c r="A52" s="80" t="s">
        <v>228</v>
      </c>
      <c r="B52" s="81" t="s">
        <v>229</v>
      </c>
      <c r="C52" s="82" t="s">
        <v>128</v>
      </c>
      <c r="D52" s="83" t="s">
        <v>129</v>
      </c>
      <c r="E52" s="84"/>
    </row>
    <row r="53" spans="1:5" ht="26.4" hidden="1">
      <c r="A53" s="75" t="s">
        <v>230</v>
      </c>
      <c r="B53" s="81" t="s">
        <v>231</v>
      </c>
      <c r="C53" s="89" t="s">
        <v>183</v>
      </c>
      <c r="D53" s="78" t="s">
        <v>183</v>
      </c>
      <c r="E53" s="86"/>
    </row>
    <row r="54" spans="1:5" hidden="1">
      <c r="A54" s="80" t="s">
        <v>232</v>
      </c>
      <c r="B54" s="81" t="s">
        <v>233</v>
      </c>
      <c r="C54" s="90" t="s">
        <v>123</v>
      </c>
      <c r="D54" s="83" t="s">
        <v>123</v>
      </c>
      <c r="E54" s="84"/>
    </row>
    <row r="55" spans="1:5" hidden="1">
      <c r="A55" s="74" t="s">
        <v>234</v>
      </c>
      <c r="B55" s="74"/>
      <c r="C55" s="74"/>
      <c r="D55" s="74"/>
      <c r="E55" s="74"/>
    </row>
    <row r="56" spans="1:5" hidden="1">
      <c r="A56" s="74" t="s">
        <v>235</v>
      </c>
      <c r="B56" s="74"/>
      <c r="C56" s="74"/>
      <c r="D56" s="74"/>
      <c r="E56" s="74"/>
    </row>
    <row r="57" spans="1:5" hidden="1">
      <c r="A57" s="80" t="s">
        <v>236</v>
      </c>
      <c r="B57" s="81" t="s">
        <v>237</v>
      </c>
      <c r="C57" s="90" t="s">
        <v>238</v>
      </c>
      <c r="D57" s="83" t="s">
        <v>238</v>
      </c>
      <c r="E57" s="84"/>
    </row>
    <row r="58" spans="1:5" hidden="1">
      <c r="A58" s="80" t="s">
        <v>239</v>
      </c>
      <c r="B58" s="81" t="s">
        <v>240</v>
      </c>
      <c r="C58" s="90" t="s">
        <v>238</v>
      </c>
      <c r="D58" s="83" t="s">
        <v>238</v>
      </c>
      <c r="E58" s="84"/>
    </row>
    <row r="59" spans="1:5" hidden="1">
      <c r="A59" s="80" t="s">
        <v>241</v>
      </c>
      <c r="B59" s="81" t="s">
        <v>242</v>
      </c>
      <c r="C59" s="90" t="s">
        <v>176</v>
      </c>
      <c r="D59" s="82" t="s">
        <v>176</v>
      </c>
      <c r="E59" s="84"/>
    </row>
    <row r="60" spans="1:5" hidden="1">
      <c r="A60" s="80" t="s">
        <v>243</v>
      </c>
      <c r="B60" s="81" t="s">
        <v>244</v>
      </c>
      <c r="C60" s="90" t="s">
        <v>238</v>
      </c>
      <c r="D60" s="83" t="s">
        <v>238</v>
      </c>
      <c r="E60" s="79" t="s">
        <v>245</v>
      </c>
    </row>
    <row r="61" spans="1:5" hidden="1">
      <c r="A61" s="74" t="s">
        <v>246</v>
      </c>
      <c r="B61" s="74"/>
      <c r="C61" s="74"/>
      <c r="D61" s="74"/>
      <c r="E61" s="74"/>
    </row>
    <row r="62" spans="1:5" ht="26.4" hidden="1">
      <c r="A62" s="74" t="s">
        <v>247</v>
      </c>
      <c r="B62" s="74"/>
      <c r="C62" s="74"/>
      <c r="D62" s="74"/>
      <c r="E62" s="74"/>
    </row>
    <row r="63" spans="1:5" hidden="1">
      <c r="A63" s="80" t="s">
        <v>248</v>
      </c>
      <c r="B63" s="81" t="s">
        <v>249</v>
      </c>
      <c r="C63" s="82" t="s">
        <v>222</v>
      </c>
      <c r="D63" s="82" t="s">
        <v>222</v>
      </c>
      <c r="E63" s="84"/>
    </row>
    <row r="64" spans="1:5" ht="26.4" hidden="1">
      <c r="A64" s="80" t="s">
        <v>250</v>
      </c>
      <c r="B64" s="81" t="s">
        <v>251</v>
      </c>
      <c r="C64" s="82" t="s">
        <v>222</v>
      </c>
      <c r="D64" s="82" t="s">
        <v>222</v>
      </c>
      <c r="E64" s="79" t="s">
        <v>252</v>
      </c>
    </row>
    <row r="65" spans="1:5" ht="26.4" hidden="1">
      <c r="A65" s="80" t="s">
        <v>253</v>
      </c>
      <c r="B65" s="81" t="s">
        <v>254</v>
      </c>
      <c r="C65" s="82" t="s">
        <v>222</v>
      </c>
      <c r="D65" s="82" t="s">
        <v>222</v>
      </c>
      <c r="E65" s="79" t="s">
        <v>255</v>
      </c>
    </row>
    <row r="66" spans="1:5" ht="26.4" hidden="1">
      <c r="A66" s="80" t="s">
        <v>256</v>
      </c>
      <c r="B66" s="81" t="s">
        <v>257</v>
      </c>
      <c r="C66" s="82" t="s">
        <v>222</v>
      </c>
      <c r="D66" s="82" t="s">
        <v>222</v>
      </c>
      <c r="E66" s="79" t="s">
        <v>258</v>
      </c>
    </row>
    <row r="67" spans="1:5" hidden="1">
      <c r="A67" s="74" t="s">
        <v>259</v>
      </c>
      <c r="B67" s="74"/>
      <c r="C67" s="74"/>
      <c r="D67" s="74"/>
      <c r="E67" s="74"/>
    </row>
    <row r="68" spans="1:5" hidden="1">
      <c r="A68" s="80" t="s">
        <v>260</v>
      </c>
      <c r="B68" s="81" t="s">
        <v>261</v>
      </c>
      <c r="C68" s="90" t="s">
        <v>176</v>
      </c>
      <c r="D68" s="82" t="s">
        <v>176</v>
      </c>
      <c r="E68" s="84"/>
    </row>
    <row r="69" spans="1:5" hidden="1">
      <c r="A69" s="74" t="s">
        <v>262</v>
      </c>
      <c r="B69" s="74"/>
      <c r="C69" s="74"/>
      <c r="D69" s="74"/>
      <c r="E69" s="74"/>
    </row>
    <row r="70" spans="1:5" hidden="1">
      <c r="A70" s="80" t="s">
        <v>263</v>
      </c>
      <c r="B70" s="81" t="s">
        <v>264</v>
      </c>
      <c r="C70" s="82" t="s">
        <v>222</v>
      </c>
      <c r="D70" s="91" t="s">
        <v>222</v>
      </c>
      <c r="E70" s="86"/>
    </row>
    <row r="71" spans="1:5" hidden="1">
      <c r="A71" s="80" t="s">
        <v>265</v>
      </c>
      <c r="B71" s="81" t="s">
        <v>266</v>
      </c>
      <c r="C71" s="82" t="s">
        <v>123</v>
      </c>
      <c r="D71" s="83" t="s">
        <v>123</v>
      </c>
      <c r="E71" s="86"/>
    </row>
    <row r="72" spans="1:5" hidden="1">
      <c r="A72" s="74" t="s">
        <v>267</v>
      </c>
      <c r="B72" s="74"/>
      <c r="C72" s="74"/>
      <c r="D72" s="74"/>
      <c r="E72" s="74"/>
    </row>
    <row r="73" spans="1:5" ht="26.4" hidden="1">
      <c r="A73" s="75" t="s">
        <v>268</v>
      </c>
      <c r="B73" s="81" t="s">
        <v>269</v>
      </c>
      <c r="C73" s="77" t="s">
        <v>176</v>
      </c>
      <c r="D73" s="78" t="s">
        <v>176</v>
      </c>
      <c r="E73" s="79" t="s">
        <v>270</v>
      </c>
    </row>
    <row r="74" spans="1:5" hidden="1">
      <c r="A74" s="74" t="s">
        <v>271</v>
      </c>
      <c r="B74" s="74"/>
      <c r="C74" s="74"/>
      <c r="D74" s="74"/>
      <c r="E74" s="74"/>
    </row>
    <row r="75" spans="1:5" hidden="1">
      <c r="A75" s="80" t="s">
        <v>272</v>
      </c>
      <c r="B75" s="81" t="s">
        <v>273</v>
      </c>
      <c r="C75" s="82" t="s">
        <v>176</v>
      </c>
      <c r="D75" s="83" t="s">
        <v>176</v>
      </c>
      <c r="E75" s="79" t="s">
        <v>274</v>
      </c>
    </row>
    <row r="76" spans="1:5" hidden="1">
      <c r="A76" s="74" t="s">
        <v>275</v>
      </c>
      <c r="B76" s="74"/>
      <c r="C76" s="74"/>
      <c r="D76" s="74"/>
      <c r="E76" s="74"/>
    </row>
    <row r="77" spans="1:5" hidden="1">
      <c r="A77" s="80" t="s">
        <v>276</v>
      </c>
      <c r="B77" s="81" t="s">
        <v>277</v>
      </c>
      <c r="C77" s="82" t="s">
        <v>176</v>
      </c>
      <c r="D77" s="83" t="s">
        <v>176</v>
      </c>
      <c r="E77" s="79" t="s">
        <v>278</v>
      </c>
    </row>
    <row r="78" spans="1:5" hidden="1">
      <c r="A78" s="80" t="s">
        <v>279</v>
      </c>
      <c r="B78" s="81" t="s">
        <v>280</v>
      </c>
      <c r="C78" s="82" t="s">
        <v>176</v>
      </c>
      <c r="D78" s="83" t="s">
        <v>176</v>
      </c>
      <c r="E78" s="86"/>
    </row>
    <row r="79" spans="1:5" hidden="1">
      <c r="A79" s="80" t="s">
        <v>281</v>
      </c>
      <c r="B79" s="81" t="s">
        <v>282</v>
      </c>
      <c r="C79" s="82" t="s">
        <v>176</v>
      </c>
      <c r="D79" s="83" t="s">
        <v>176</v>
      </c>
      <c r="E79" s="79" t="s">
        <v>283</v>
      </c>
    </row>
    <row r="80" spans="1:5" hidden="1">
      <c r="A80" s="80" t="s">
        <v>284</v>
      </c>
      <c r="B80" s="81" t="s">
        <v>285</v>
      </c>
      <c r="C80" s="82" t="s">
        <v>176</v>
      </c>
      <c r="D80" s="83" t="s">
        <v>176</v>
      </c>
      <c r="E80" s="79" t="s">
        <v>286</v>
      </c>
    </row>
    <row r="81" spans="1:5" hidden="1">
      <c r="A81" s="80" t="s">
        <v>287</v>
      </c>
      <c r="B81" s="81" t="s">
        <v>288</v>
      </c>
      <c r="C81" s="82" t="s">
        <v>176</v>
      </c>
      <c r="D81" s="83" t="s">
        <v>176</v>
      </c>
      <c r="E81" s="86"/>
    </row>
    <row r="82" spans="1:5" hidden="1">
      <c r="A82" s="74" t="s">
        <v>289</v>
      </c>
      <c r="B82" s="74"/>
      <c r="C82" s="74"/>
      <c r="D82" s="74"/>
      <c r="E82" s="74"/>
    </row>
    <row r="83" spans="1:5" hidden="1">
      <c r="A83" s="80" t="s">
        <v>290</v>
      </c>
      <c r="B83" s="81" t="s">
        <v>291</v>
      </c>
      <c r="C83" s="82" t="s">
        <v>176</v>
      </c>
      <c r="D83" s="83" t="s">
        <v>176</v>
      </c>
      <c r="E83" s="84"/>
    </row>
    <row r="84" spans="1:5" hidden="1">
      <c r="A84" s="80" t="s">
        <v>292</v>
      </c>
      <c r="B84" s="81" t="s">
        <v>293</v>
      </c>
      <c r="C84" s="82" t="s">
        <v>123</v>
      </c>
      <c r="D84" s="83" t="s">
        <v>123</v>
      </c>
      <c r="E84" s="86"/>
    </row>
    <row r="85" spans="1:5" ht="26.4" hidden="1">
      <c r="A85" s="74" t="s">
        <v>294</v>
      </c>
      <c r="B85" s="74"/>
      <c r="C85" s="74"/>
      <c r="D85" s="74"/>
      <c r="E85" s="74"/>
    </row>
    <row r="86" spans="1:5">
      <c r="A86" s="80" t="s">
        <v>295</v>
      </c>
      <c r="B86" s="81" t="s">
        <v>296</v>
      </c>
      <c r="C86" s="82" t="s">
        <v>222</v>
      </c>
      <c r="D86" s="82" t="s">
        <v>129</v>
      </c>
      <c r="E86" s="79" t="s">
        <v>297</v>
      </c>
    </row>
    <row r="87" spans="1:5" hidden="1">
      <c r="A87" s="74" t="s">
        <v>298</v>
      </c>
      <c r="B87" s="74"/>
      <c r="C87" s="74"/>
      <c r="D87" s="74"/>
      <c r="E87" s="74"/>
    </row>
    <row r="88" spans="1:5" hidden="1">
      <c r="A88" s="74" t="s">
        <v>299</v>
      </c>
      <c r="B88" s="74"/>
      <c r="C88" s="74"/>
      <c r="D88" s="74"/>
      <c r="E88" s="74"/>
    </row>
    <row r="89" spans="1:5" ht="26.4" hidden="1">
      <c r="A89" s="80" t="s">
        <v>300</v>
      </c>
      <c r="B89" s="81" t="s">
        <v>301</v>
      </c>
      <c r="C89" s="82" t="s">
        <v>222</v>
      </c>
      <c r="D89" s="82" t="s">
        <v>222</v>
      </c>
      <c r="E89" s="79" t="s">
        <v>302</v>
      </c>
    </row>
    <row r="90" spans="1:5" hidden="1">
      <c r="A90" s="80" t="s">
        <v>303</v>
      </c>
      <c r="B90" s="81" t="s">
        <v>304</v>
      </c>
      <c r="C90" s="82" t="s">
        <v>222</v>
      </c>
      <c r="D90" s="82" t="s">
        <v>222</v>
      </c>
      <c r="E90" s="79" t="s">
        <v>305</v>
      </c>
    </row>
    <row r="91" spans="1:5" hidden="1">
      <c r="A91" s="74" t="s">
        <v>306</v>
      </c>
      <c r="B91" s="74"/>
      <c r="C91" s="74"/>
      <c r="D91" s="74"/>
      <c r="E91" s="74"/>
    </row>
    <row r="92" spans="1:5">
      <c r="A92" s="80" t="s">
        <v>307</v>
      </c>
      <c r="B92" s="81" t="s">
        <v>308</v>
      </c>
      <c r="C92" s="82" t="s">
        <v>200</v>
      </c>
      <c r="D92" s="82" t="s">
        <v>129</v>
      </c>
      <c r="E92" s="79" t="s">
        <v>305</v>
      </c>
    </row>
    <row r="93" spans="1:5" ht="26.4" hidden="1">
      <c r="A93" s="74" t="s">
        <v>309</v>
      </c>
      <c r="B93" s="74"/>
      <c r="C93" s="74"/>
      <c r="D93" s="74"/>
      <c r="E93" s="74"/>
    </row>
    <row r="94" spans="1:5">
      <c r="A94" s="80" t="s">
        <v>310</v>
      </c>
      <c r="B94" s="81" t="s">
        <v>311</v>
      </c>
      <c r="C94" s="82" t="s">
        <v>129</v>
      </c>
      <c r="D94" s="82" t="s">
        <v>129</v>
      </c>
      <c r="E94" s="79" t="s">
        <v>312</v>
      </c>
    </row>
    <row r="95" spans="1:5" ht="26.4" hidden="1">
      <c r="A95" s="75" t="s">
        <v>313</v>
      </c>
      <c r="B95" s="81" t="s">
        <v>314</v>
      </c>
      <c r="C95" s="77" t="s">
        <v>200</v>
      </c>
      <c r="D95" s="77" t="s">
        <v>200</v>
      </c>
      <c r="E95" s="79" t="s">
        <v>315</v>
      </c>
    </row>
    <row r="96" spans="1:5" ht="26.4">
      <c r="A96" s="75" t="s">
        <v>316</v>
      </c>
      <c r="B96" s="81" t="s">
        <v>317</v>
      </c>
      <c r="C96" s="77" t="s">
        <v>206</v>
      </c>
      <c r="D96" s="77" t="s">
        <v>129</v>
      </c>
      <c r="E96" s="79" t="s">
        <v>318</v>
      </c>
    </row>
    <row r="97" spans="1:5" hidden="1">
      <c r="A97" s="74" t="s">
        <v>319</v>
      </c>
      <c r="B97" s="74"/>
      <c r="C97" s="74"/>
      <c r="D97" s="74"/>
      <c r="E97" s="74"/>
    </row>
    <row r="98" spans="1:5" ht="26.4">
      <c r="A98" s="75" t="s">
        <v>320</v>
      </c>
      <c r="B98" s="76" t="s">
        <v>321</v>
      </c>
      <c r="C98" s="77" t="s">
        <v>200</v>
      </c>
      <c r="D98" s="77" t="s">
        <v>129</v>
      </c>
      <c r="E98" s="85" t="s">
        <v>322</v>
      </c>
    </row>
    <row r="99" spans="1:5" hidden="1">
      <c r="A99" s="74" t="s">
        <v>323</v>
      </c>
      <c r="B99" s="74"/>
      <c r="C99" s="74"/>
      <c r="D99" s="74"/>
      <c r="E99" s="74"/>
    </row>
    <row r="100" spans="1:5" ht="26.4">
      <c r="A100" s="75" t="s">
        <v>324</v>
      </c>
      <c r="B100" s="76" t="s">
        <v>325</v>
      </c>
      <c r="C100" s="77" t="s">
        <v>129</v>
      </c>
      <c r="D100" s="77" t="s">
        <v>129</v>
      </c>
      <c r="E100" s="79" t="s">
        <v>326</v>
      </c>
    </row>
    <row r="101" spans="1:5" hidden="1">
      <c r="A101" s="74" t="s">
        <v>327</v>
      </c>
      <c r="B101" s="74"/>
      <c r="C101" s="74"/>
      <c r="D101" s="74"/>
      <c r="E101" s="74"/>
    </row>
    <row r="102" spans="1:5" ht="26.4">
      <c r="A102" s="80" t="s">
        <v>328</v>
      </c>
      <c r="B102" s="81" t="s">
        <v>329</v>
      </c>
      <c r="C102" s="92" t="s">
        <v>200</v>
      </c>
      <c r="D102" s="82" t="s">
        <v>129</v>
      </c>
      <c r="E102" s="79" t="s">
        <v>330</v>
      </c>
    </row>
    <row r="103" spans="1:5" ht="26.4" hidden="1">
      <c r="A103" s="80" t="s">
        <v>331</v>
      </c>
      <c r="B103" s="81" t="s">
        <v>332</v>
      </c>
      <c r="C103" s="92" t="s">
        <v>183</v>
      </c>
      <c r="D103" s="82" t="s">
        <v>183</v>
      </c>
      <c r="E103" s="79" t="s">
        <v>330</v>
      </c>
    </row>
    <row r="104" spans="1:5">
      <c r="A104" s="80" t="s">
        <v>333</v>
      </c>
      <c r="B104" s="81" t="s">
        <v>334</v>
      </c>
      <c r="C104" s="92" t="s">
        <v>200</v>
      </c>
      <c r="D104" s="82" t="s">
        <v>129</v>
      </c>
      <c r="E104" s="84"/>
    </row>
    <row r="105" spans="1:5" ht="26.4">
      <c r="A105" s="80" t="s">
        <v>335</v>
      </c>
      <c r="B105" s="81" t="s">
        <v>336</v>
      </c>
      <c r="C105" s="92" t="s">
        <v>200</v>
      </c>
      <c r="D105" s="82" t="s">
        <v>129</v>
      </c>
      <c r="E105" s="79" t="s">
        <v>337</v>
      </c>
    </row>
    <row r="106" spans="1:5" ht="26.4">
      <c r="A106" s="75" t="s">
        <v>338</v>
      </c>
      <c r="B106" s="76" t="s">
        <v>339</v>
      </c>
      <c r="C106" s="93" t="s">
        <v>200</v>
      </c>
      <c r="D106" s="77" t="s">
        <v>129</v>
      </c>
      <c r="E106" s="79" t="s">
        <v>340</v>
      </c>
    </row>
    <row r="107" spans="1:5" hidden="1">
      <c r="A107" s="80" t="s">
        <v>341</v>
      </c>
      <c r="B107" s="81" t="s">
        <v>342</v>
      </c>
      <c r="C107" s="92" t="s">
        <v>183</v>
      </c>
      <c r="D107" s="82" t="s">
        <v>183</v>
      </c>
      <c r="E107" s="79" t="s">
        <v>343</v>
      </c>
    </row>
    <row r="108" spans="1:5" hidden="1">
      <c r="A108" s="74" t="s">
        <v>344</v>
      </c>
      <c r="B108" s="74"/>
      <c r="C108" s="74"/>
      <c r="D108" s="74"/>
      <c r="E108" s="74"/>
    </row>
    <row r="109" spans="1:5" ht="26.4" hidden="1">
      <c r="A109" s="75" t="s">
        <v>345</v>
      </c>
      <c r="B109" s="76" t="s">
        <v>346</v>
      </c>
      <c r="C109" s="94" t="s">
        <v>129</v>
      </c>
      <c r="D109" s="77" t="s">
        <v>206</v>
      </c>
      <c r="E109" s="85" t="s">
        <v>347</v>
      </c>
    </row>
    <row r="110" spans="1:5" ht="39.6" hidden="1">
      <c r="A110" s="75" t="s">
        <v>348</v>
      </c>
      <c r="B110" s="76" t="s">
        <v>349</v>
      </c>
      <c r="C110" s="93" t="s">
        <v>200</v>
      </c>
      <c r="D110" s="77" t="s">
        <v>206</v>
      </c>
      <c r="E110" s="79" t="s">
        <v>350</v>
      </c>
    </row>
    <row r="111" spans="1:5">
      <c r="A111" s="80" t="s">
        <v>351</v>
      </c>
      <c r="B111" s="81" t="s">
        <v>352</v>
      </c>
      <c r="C111" s="92" t="s">
        <v>200</v>
      </c>
      <c r="D111" s="82" t="s">
        <v>129</v>
      </c>
      <c r="E111" s="84"/>
    </row>
    <row r="112" spans="1:5" hidden="1">
      <c r="A112" s="74" t="s">
        <v>353</v>
      </c>
      <c r="B112" s="74"/>
      <c r="C112" s="74"/>
      <c r="D112" s="74"/>
      <c r="E112" s="74"/>
    </row>
    <row r="113" spans="1:5" ht="26.4">
      <c r="A113" s="80" t="s">
        <v>354</v>
      </c>
      <c r="B113" s="81" t="s">
        <v>355</v>
      </c>
      <c r="C113" s="92" t="s">
        <v>200</v>
      </c>
      <c r="D113" s="82" t="s">
        <v>129</v>
      </c>
      <c r="E113" s="79" t="s">
        <v>356</v>
      </c>
    </row>
    <row r="114" spans="1:5">
      <c r="A114" s="80" t="s">
        <v>357</v>
      </c>
      <c r="B114" s="81" t="s">
        <v>358</v>
      </c>
      <c r="C114" s="92" t="s">
        <v>200</v>
      </c>
      <c r="D114" s="82" t="s">
        <v>129</v>
      </c>
      <c r="E114" s="79" t="s">
        <v>359</v>
      </c>
    </row>
    <row r="115" spans="1:5">
      <c r="A115" s="80" t="s">
        <v>360</v>
      </c>
      <c r="B115" s="81" t="s">
        <v>361</v>
      </c>
      <c r="C115" s="92" t="s">
        <v>200</v>
      </c>
      <c r="D115" s="82" t="s">
        <v>129</v>
      </c>
      <c r="E115" s="79" t="s">
        <v>362</v>
      </c>
    </row>
    <row r="116" spans="1:5" hidden="1">
      <c r="A116" s="74" t="s">
        <v>363</v>
      </c>
      <c r="B116" s="74"/>
      <c r="C116" s="74"/>
      <c r="D116" s="74"/>
      <c r="E116" s="74"/>
    </row>
    <row r="117" spans="1:5" ht="39.6" hidden="1">
      <c r="A117" s="75" t="s">
        <v>364</v>
      </c>
      <c r="B117" s="81" t="s">
        <v>365</v>
      </c>
      <c r="C117" s="89" t="s">
        <v>225</v>
      </c>
      <c r="D117" s="78" t="s">
        <v>225</v>
      </c>
      <c r="E117" s="85" t="s">
        <v>366</v>
      </c>
    </row>
    <row r="118" spans="1:5" hidden="1">
      <c r="A118" s="80" t="s">
        <v>367</v>
      </c>
      <c r="B118" s="81" t="s">
        <v>368</v>
      </c>
      <c r="C118" s="82" t="s">
        <v>128</v>
      </c>
      <c r="D118" s="82" t="s">
        <v>206</v>
      </c>
      <c r="E118" s="84"/>
    </row>
    <row r="119" spans="1:5" hidden="1">
      <c r="A119" s="80" t="s">
        <v>369</v>
      </c>
      <c r="B119" s="81" t="s">
        <v>370</v>
      </c>
      <c r="C119" s="88" t="s">
        <v>200</v>
      </c>
      <c r="D119" s="82" t="s">
        <v>206</v>
      </c>
      <c r="E119" s="86"/>
    </row>
    <row r="120" spans="1:5" hidden="1">
      <c r="A120" s="74" t="s">
        <v>371</v>
      </c>
      <c r="B120" s="74"/>
      <c r="C120" s="74"/>
      <c r="D120" s="74"/>
      <c r="E120" s="74"/>
    </row>
    <row r="121" spans="1:5" ht="26.4">
      <c r="A121" s="80" t="s">
        <v>372</v>
      </c>
      <c r="B121" s="81" t="s">
        <v>373</v>
      </c>
      <c r="C121" s="88" t="s">
        <v>200</v>
      </c>
      <c r="D121" s="83" t="s">
        <v>129</v>
      </c>
      <c r="E121" s="79" t="s">
        <v>374</v>
      </c>
    </row>
    <row r="122" spans="1:5" hidden="1">
      <c r="A122" s="74" t="s">
        <v>375</v>
      </c>
      <c r="B122" s="74"/>
      <c r="C122" s="74"/>
      <c r="D122" s="74"/>
      <c r="E122" s="74"/>
    </row>
    <row r="123" spans="1:5" hidden="1">
      <c r="A123" s="74" t="s">
        <v>376</v>
      </c>
      <c r="B123" s="74"/>
      <c r="C123" s="74"/>
      <c r="D123" s="74"/>
      <c r="E123" s="74"/>
    </row>
    <row r="124" spans="1:5" ht="39.6" hidden="1">
      <c r="A124" s="75" t="s">
        <v>377</v>
      </c>
      <c r="B124" s="81" t="s">
        <v>378</v>
      </c>
      <c r="C124" s="95" t="s">
        <v>200</v>
      </c>
      <c r="D124" s="77" t="s">
        <v>206</v>
      </c>
      <c r="E124" s="85" t="s">
        <v>379</v>
      </c>
    </row>
    <row r="125" spans="1:5">
      <c r="A125" s="80" t="s">
        <v>380</v>
      </c>
      <c r="B125" s="81" t="s">
        <v>381</v>
      </c>
      <c r="C125" s="88" t="s">
        <v>200</v>
      </c>
      <c r="D125" s="83" t="s">
        <v>129</v>
      </c>
      <c r="E125" s="79" t="s">
        <v>382</v>
      </c>
    </row>
    <row r="126" spans="1:5">
      <c r="A126" s="80" t="s">
        <v>383</v>
      </c>
      <c r="B126" s="81" t="s">
        <v>384</v>
      </c>
      <c r="C126" s="88" t="s">
        <v>200</v>
      </c>
      <c r="D126" s="83" t="s">
        <v>129</v>
      </c>
      <c r="E126" s="84"/>
    </row>
    <row r="127" spans="1:5" ht="26.4">
      <c r="A127" s="80" t="s">
        <v>385</v>
      </c>
      <c r="B127" s="81" t="s">
        <v>386</v>
      </c>
      <c r="C127" s="88" t="s">
        <v>200</v>
      </c>
      <c r="D127" s="83" t="s">
        <v>129</v>
      </c>
      <c r="E127" s="79" t="s">
        <v>387</v>
      </c>
    </row>
    <row r="128" spans="1:5" ht="26.4">
      <c r="A128" s="80" t="s">
        <v>388</v>
      </c>
      <c r="B128" s="81" t="s">
        <v>389</v>
      </c>
      <c r="C128" s="90" t="s">
        <v>129</v>
      </c>
      <c r="D128" s="83" t="s">
        <v>129</v>
      </c>
      <c r="E128" s="79" t="s">
        <v>390</v>
      </c>
    </row>
    <row r="129" spans="1:5" ht="39.6">
      <c r="A129" s="75" t="s">
        <v>391</v>
      </c>
      <c r="B129" s="81" t="s">
        <v>392</v>
      </c>
      <c r="C129" s="89" t="s">
        <v>129</v>
      </c>
      <c r="D129" s="78" t="s">
        <v>129</v>
      </c>
      <c r="E129" s="79" t="s">
        <v>393</v>
      </c>
    </row>
    <row r="130" spans="1:5" ht="26.4">
      <c r="A130" s="75" t="s">
        <v>394</v>
      </c>
      <c r="B130" s="81" t="s">
        <v>395</v>
      </c>
      <c r="C130" s="89" t="s">
        <v>129</v>
      </c>
      <c r="D130" s="78" t="s">
        <v>129</v>
      </c>
      <c r="E130" s="87" t="s">
        <v>396</v>
      </c>
    </row>
    <row r="131" spans="1:5" hidden="1">
      <c r="A131" s="74" t="s">
        <v>397</v>
      </c>
      <c r="B131" s="74"/>
      <c r="C131" s="74"/>
      <c r="D131" s="74"/>
      <c r="E131" s="74"/>
    </row>
    <row r="132" spans="1:5" ht="26.4">
      <c r="A132" s="75" t="s">
        <v>398</v>
      </c>
      <c r="B132" s="81" t="s">
        <v>399</v>
      </c>
      <c r="C132" s="77" t="s">
        <v>129</v>
      </c>
      <c r="D132" s="78" t="s">
        <v>129</v>
      </c>
      <c r="E132" s="85" t="s">
        <v>400</v>
      </c>
    </row>
    <row r="133" spans="1:5" hidden="1">
      <c r="A133" s="74" t="s">
        <v>401</v>
      </c>
      <c r="B133" s="74"/>
      <c r="C133" s="74"/>
      <c r="D133" s="74"/>
      <c r="E133" s="74"/>
    </row>
    <row r="134" spans="1:5">
      <c r="A134" s="80" t="s">
        <v>402</v>
      </c>
      <c r="B134" s="81" t="s">
        <v>403</v>
      </c>
      <c r="C134" s="82" t="s">
        <v>129</v>
      </c>
      <c r="D134" s="83" t="s">
        <v>129</v>
      </c>
      <c r="E134" s="84"/>
    </row>
    <row r="135" spans="1:5" hidden="1">
      <c r="A135" s="74" t="s">
        <v>404</v>
      </c>
      <c r="B135" s="74"/>
      <c r="C135" s="74"/>
      <c r="D135" s="74"/>
      <c r="E135" s="74"/>
    </row>
    <row r="136" spans="1:5">
      <c r="A136" s="80" t="s">
        <v>405</v>
      </c>
      <c r="B136" s="81" t="s">
        <v>406</v>
      </c>
      <c r="C136" s="82" t="s">
        <v>407</v>
      </c>
      <c r="D136" s="83" t="s">
        <v>129</v>
      </c>
      <c r="E136" s="84"/>
    </row>
    <row r="137" spans="1:5">
      <c r="A137" s="80" t="s">
        <v>408</v>
      </c>
      <c r="B137" s="81" t="s">
        <v>409</v>
      </c>
      <c r="C137" s="82" t="s">
        <v>129</v>
      </c>
      <c r="D137" s="83" t="s">
        <v>129</v>
      </c>
      <c r="E137" s="79" t="s">
        <v>410</v>
      </c>
    </row>
    <row r="138" spans="1:5">
      <c r="A138" s="75" t="s">
        <v>411</v>
      </c>
      <c r="B138" s="81" t="s">
        <v>412</v>
      </c>
      <c r="C138" s="77" t="s">
        <v>129</v>
      </c>
      <c r="D138" s="78" t="s">
        <v>129</v>
      </c>
      <c r="E138" s="87" t="s">
        <v>413</v>
      </c>
    </row>
    <row r="139" spans="1:5">
      <c r="A139" s="80" t="s">
        <v>414</v>
      </c>
      <c r="B139" s="81" t="s">
        <v>415</v>
      </c>
      <c r="C139" s="82" t="s">
        <v>129</v>
      </c>
      <c r="D139" s="83" t="s">
        <v>129</v>
      </c>
      <c r="E139" s="79" t="s">
        <v>416</v>
      </c>
    </row>
    <row r="140" spans="1:5">
      <c r="A140" s="80" t="s">
        <v>417</v>
      </c>
      <c r="B140" s="81" t="s">
        <v>418</v>
      </c>
      <c r="C140" s="82" t="s">
        <v>129</v>
      </c>
      <c r="D140" s="83" t="s">
        <v>129</v>
      </c>
      <c r="E140" s="79" t="s">
        <v>419</v>
      </c>
    </row>
    <row r="141" spans="1:5" ht="26.4" hidden="1">
      <c r="A141" s="74" t="s">
        <v>420</v>
      </c>
      <c r="B141" s="74"/>
      <c r="C141" s="74"/>
      <c r="D141" s="74"/>
      <c r="E141" s="74"/>
    </row>
    <row r="142" spans="1:5" ht="26.4">
      <c r="A142" s="80" t="s">
        <v>421</v>
      </c>
      <c r="B142" s="81" t="s">
        <v>422</v>
      </c>
      <c r="C142" s="82" t="s">
        <v>129</v>
      </c>
      <c r="D142" s="83" t="s">
        <v>129</v>
      </c>
      <c r="E142" s="79" t="s">
        <v>423</v>
      </c>
    </row>
    <row r="143" spans="1:5">
      <c r="A143" s="75" t="s">
        <v>424</v>
      </c>
      <c r="B143" s="76" t="s">
        <v>425</v>
      </c>
      <c r="C143" s="77" t="s">
        <v>407</v>
      </c>
      <c r="D143" s="78" t="s">
        <v>129</v>
      </c>
      <c r="E143" s="87" t="s">
        <v>426</v>
      </c>
    </row>
    <row r="144" spans="1:5">
      <c r="A144" s="80" t="s">
        <v>427</v>
      </c>
      <c r="B144" s="81" t="s">
        <v>428</v>
      </c>
      <c r="C144" s="82" t="s">
        <v>129</v>
      </c>
      <c r="D144" s="83" t="s">
        <v>129</v>
      </c>
      <c r="E144" s="79" t="s">
        <v>429</v>
      </c>
    </row>
    <row r="145" spans="1:5">
      <c r="A145" s="80" t="s">
        <v>430</v>
      </c>
      <c r="B145" s="81" t="s">
        <v>431</v>
      </c>
      <c r="C145" s="82" t="s">
        <v>129</v>
      </c>
      <c r="D145" s="83" t="s">
        <v>129</v>
      </c>
      <c r="E145" s="79" t="s">
        <v>432</v>
      </c>
    </row>
    <row r="146" spans="1:5" hidden="1">
      <c r="A146" s="80" t="s">
        <v>433</v>
      </c>
      <c r="B146" s="81" t="s">
        <v>434</v>
      </c>
      <c r="C146" s="82" t="s">
        <v>225</v>
      </c>
      <c r="D146" s="83" t="s">
        <v>225</v>
      </c>
      <c r="E146" s="86"/>
    </row>
    <row r="147" spans="1:5">
      <c r="A147" s="80" t="s">
        <v>435</v>
      </c>
      <c r="B147" s="81" t="s">
        <v>436</v>
      </c>
      <c r="C147" s="82" t="s">
        <v>129</v>
      </c>
      <c r="D147" s="83" t="s">
        <v>129</v>
      </c>
      <c r="E147" s="79" t="s">
        <v>429</v>
      </c>
    </row>
    <row r="148" spans="1:5" ht="39.6">
      <c r="A148" s="80" t="s">
        <v>437</v>
      </c>
      <c r="B148" s="81" t="s">
        <v>438</v>
      </c>
      <c r="C148" s="82" t="s">
        <v>222</v>
      </c>
      <c r="D148" s="83" t="s">
        <v>129</v>
      </c>
      <c r="E148" s="79" t="s">
        <v>439</v>
      </c>
    </row>
    <row r="149" spans="1:5">
      <c r="A149" s="80" t="s">
        <v>440</v>
      </c>
      <c r="B149" s="81" t="s">
        <v>441</v>
      </c>
      <c r="C149" s="90" t="s">
        <v>129</v>
      </c>
      <c r="D149" s="83" t="s">
        <v>129</v>
      </c>
      <c r="E149" s="79" t="s">
        <v>429</v>
      </c>
    </row>
    <row r="150" spans="1:5" ht="39.6">
      <c r="A150" s="75" t="s">
        <v>442</v>
      </c>
      <c r="B150" s="76" t="s">
        <v>443</v>
      </c>
      <c r="C150" s="95" t="s">
        <v>200</v>
      </c>
      <c r="D150" s="78" t="s">
        <v>129</v>
      </c>
      <c r="E150" s="85" t="s">
        <v>444</v>
      </c>
    </row>
    <row r="151" spans="1:5" hidden="1">
      <c r="A151" s="74" t="s">
        <v>445</v>
      </c>
      <c r="B151" s="74"/>
      <c r="C151" s="74"/>
      <c r="D151" s="74"/>
      <c r="E151" s="74"/>
    </row>
    <row r="152" spans="1:5" hidden="1">
      <c r="A152" s="74" t="s">
        <v>446</v>
      </c>
      <c r="B152" s="74"/>
      <c r="C152" s="74"/>
      <c r="D152" s="74"/>
      <c r="E152" s="74"/>
    </row>
    <row r="153" spans="1:5" ht="26.4" hidden="1">
      <c r="A153" s="75" t="s">
        <v>447</v>
      </c>
      <c r="B153" s="81" t="s">
        <v>448</v>
      </c>
      <c r="C153" s="89" t="s">
        <v>123</v>
      </c>
      <c r="D153" s="78" t="s">
        <v>123</v>
      </c>
      <c r="E153" s="79" t="s">
        <v>449</v>
      </c>
    </row>
    <row r="154" spans="1:5" hidden="1">
      <c r="A154" s="74" t="s">
        <v>450</v>
      </c>
      <c r="B154" s="74"/>
      <c r="C154" s="74"/>
      <c r="D154" s="74"/>
      <c r="E154" s="74"/>
    </row>
    <row r="155" spans="1:5" ht="26.4" hidden="1">
      <c r="A155" s="75" t="s">
        <v>451</v>
      </c>
      <c r="B155" s="81" t="s">
        <v>452</v>
      </c>
      <c r="C155" s="89" t="s">
        <v>123</v>
      </c>
      <c r="D155" s="78" t="s">
        <v>123</v>
      </c>
      <c r="E155" s="79" t="s">
        <v>453</v>
      </c>
    </row>
    <row r="156" spans="1:5" hidden="1">
      <c r="A156" s="74" t="s">
        <v>454</v>
      </c>
      <c r="B156" s="74"/>
      <c r="C156" s="74"/>
      <c r="D156" s="74"/>
      <c r="E156" s="74"/>
    </row>
    <row r="157" spans="1:5" hidden="1">
      <c r="A157" s="80" t="s">
        <v>455</v>
      </c>
      <c r="B157" s="81" t="s">
        <v>456</v>
      </c>
      <c r="C157" s="90" t="s">
        <v>123</v>
      </c>
      <c r="D157" s="83" t="s">
        <v>123</v>
      </c>
      <c r="E157" s="84"/>
    </row>
    <row r="158" spans="1:5" hidden="1">
      <c r="A158" s="74" t="s">
        <v>457</v>
      </c>
      <c r="B158" s="74"/>
      <c r="C158" s="74"/>
      <c r="D158" s="74"/>
      <c r="E158" s="74"/>
    </row>
    <row r="159" spans="1:5" ht="26.4">
      <c r="A159" s="75" t="s">
        <v>458</v>
      </c>
      <c r="B159" s="81" t="s">
        <v>459</v>
      </c>
      <c r="C159" s="89" t="s">
        <v>129</v>
      </c>
      <c r="D159" s="78" t="s">
        <v>129</v>
      </c>
      <c r="E159" s="86"/>
    </row>
    <row r="160" spans="1:5">
      <c r="A160" s="80" t="s">
        <v>460</v>
      </c>
      <c r="B160" s="81" t="s">
        <v>461</v>
      </c>
      <c r="C160" s="90" t="s">
        <v>129</v>
      </c>
      <c r="D160" s="83" t="s">
        <v>129</v>
      </c>
      <c r="E160" s="79" t="s">
        <v>462</v>
      </c>
    </row>
    <row r="161" spans="1:5">
      <c r="A161" s="80" t="s">
        <v>463</v>
      </c>
      <c r="B161" s="81" t="s">
        <v>464</v>
      </c>
      <c r="C161" s="90" t="s">
        <v>129</v>
      </c>
      <c r="D161" s="83" t="s">
        <v>129</v>
      </c>
      <c r="E161" s="86"/>
    </row>
    <row r="162" spans="1:5" hidden="1">
      <c r="A162" s="74" t="s">
        <v>465</v>
      </c>
      <c r="B162" s="74"/>
      <c r="C162" s="74"/>
      <c r="D162" s="74"/>
      <c r="E162" s="74"/>
    </row>
    <row r="163" spans="1:5" ht="26.4" hidden="1">
      <c r="A163" s="74" t="s">
        <v>466</v>
      </c>
      <c r="B163" s="74"/>
      <c r="C163" s="74"/>
      <c r="D163" s="74"/>
      <c r="E163" s="74"/>
    </row>
    <row r="164" spans="1:5" ht="26.4">
      <c r="A164" s="75" t="s">
        <v>467</v>
      </c>
      <c r="B164" s="81" t="s">
        <v>468</v>
      </c>
      <c r="C164" s="95" t="s">
        <v>200</v>
      </c>
      <c r="D164" s="78" t="s">
        <v>129</v>
      </c>
      <c r="E164" s="86"/>
    </row>
    <row r="165" spans="1:5" ht="26.4" hidden="1">
      <c r="A165" s="80" t="s">
        <v>469</v>
      </c>
      <c r="B165" s="81" t="s">
        <v>470</v>
      </c>
      <c r="C165" s="90" t="s">
        <v>123</v>
      </c>
      <c r="D165" s="83" t="s">
        <v>123</v>
      </c>
      <c r="E165" s="79" t="s">
        <v>471</v>
      </c>
    </row>
    <row r="166" spans="1:5" hidden="1">
      <c r="A166" s="74" t="s">
        <v>472</v>
      </c>
      <c r="B166" s="74"/>
      <c r="C166" s="74"/>
      <c r="D166" s="74"/>
      <c r="E166" s="74"/>
    </row>
    <row r="167" spans="1:5" hidden="1">
      <c r="A167" s="74" t="s">
        <v>473</v>
      </c>
      <c r="B167" s="74"/>
      <c r="C167" s="74"/>
      <c r="D167" s="74"/>
      <c r="E167" s="74"/>
    </row>
    <row r="168" spans="1:5" hidden="1">
      <c r="A168" s="80" t="s">
        <v>474</v>
      </c>
      <c r="B168" s="81" t="s">
        <v>475</v>
      </c>
      <c r="C168" s="90" t="s">
        <v>225</v>
      </c>
      <c r="D168" s="83" t="s">
        <v>225</v>
      </c>
      <c r="E168" s="84"/>
    </row>
    <row r="169" spans="1:5" hidden="1">
      <c r="A169" s="80" t="s">
        <v>476</v>
      </c>
      <c r="B169" s="81" t="s">
        <v>477</v>
      </c>
      <c r="C169" s="90" t="s">
        <v>225</v>
      </c>
      <c r="D169" s="83" t="s">
        <v>225</v>
      </c>
      <c r="E169" s="84"/>
    </row>
    <row r="170" spans="1:5" hidden="1">
      <c r="A170" s="74" t="s">
        <v>478</v>
      </c>
      <c r="B170" s="74"/>
      <c r="C170" s="74"/>
      <c r="D170" s="74"/>
      <c r="E170" s="74"/>
    </row>
    <row r="171" spans="1:5" hidden="1">
      <c r="A171" s="80" t="s">
        <v>479</v>
      </c>
      <c r="B171" s="81" t="s">
        <v>480</v>
      </c>
      <c r="C171" s="90" t="s">
        <v>225</v>
      </c>
      <c r="D171" s="83" t="s">
        <v>225</v>
      </c>
      <c r="E171" s="84"/>
    </row>
    <row r="172" spans="1:5" hidden="1">
      <c r="A172" s="74" t="s">
        <v>481</v>
      </c>
      <c r="B172" s="74"/>
      <c r="C172" s="74"/>
      <c r="D172" s="74"/>
      <c r="E172" s="74"/>
    </row>
    <row r="173" spans="1:5" hidden="1">
      <c r="A173" s="80" t="s">
        <v>482</v>
      </c>
      <c r="B173" s="81" t="s">
        <v>483</v>
      </c>
      <c r="C173" s="90" t="s">
        <v>225</v>
      </c>
      <c r="D173" s="83" t="s">
        <v>225</v>
      </c>
      <c r="E173" s="84"/>
    </row>
    <row r="174" spans="1:5" hidden="1">
      <c r="A174" s="80" t="s">
        <v>484</v>
      </c>
      <c r="B174" s="81" t="s">
        <v>485</v>
      </c>
      <c r="C174" s="90" t="s">
        <v>225</v>
      </c>
      <c r="D174" s="83" t="s">
        <v>225</v>
      </c>
      <c r="E174" s="84"/>
    </row>
    <row r="175" spans="1:5" hidden="1">
      <c r="A175" s="80" t="s">
        <v>486</v>
      </c>
      <c r="B175" s="81" t="s">
        <v>487</v>
      </c>
      <c r="C175" s="90" t="s">
        <v>225</v>
      </c>
      <c r="D175" s="83" t="s">
        <v>225</v>
      </c>
      <c r="E175" s="86"/>
    </row>
    <row r="176" spans="1:5" hidden="1">
      <c r="A176" s="80" t="s">
        <v>488</v>
      </c>
      <c r="B176" s="81" t="s">
        <v>489</v>
      </c>
      <c r="C176" s="90" t="s">
        <v>225</v>
      </c>
      <c r="D176" s="83" t="s">
        <v>225</v>
      </c>
      <c r="E176" s="84"/>
    </row>
    <row r="177" spans="1:5" hidden="1">
      <c r="A177" s="74" t="s">
        <v>490</v>
      </c>
      <c r="B177" s="74"/>
      <c r="C177" s="74"/>
      <c r="D177" s="74"/>
      <c r="E177" s="74"/>
    </row>
    <row r="178" spans="1:5" hidden="1">
      <c r="A178" s="75" t="s">
        <v>491</v>
      </c>
      <c r="B178" s="81" t="s">
        <v>492</v>
      </c>
      <c r="C178" s="89" t="s">
        <v>225</v>
      </c>
      <c r="D178" s="78" t="s">
        <v>225</v>
      </c>
      <c r="E178" s="86"/>
    </row>
    <row r="179" spans="1:5" hidden="1">
      <c r="A179" s="75" t="s">
        <v>493</v>
      </c>
      <c r="B179" s="81" t="s">
        <v>494</v>
      </c>
      <c r="C179" s="89" t="s">
        <v>225</v>
      </c>
      <c r="D179" s="78" t="s">
        <v>225</v>
      </c>
      <c r="E179" s="86"/>
    </row>
    <row r="180" spans="1:5" hidden="1">
      <c r="A180" s="74" t="s">
        <v>495</v>
      </c>
      <c r="B180" s="74"/>
      <c r="C180" s="74"/>
      <c r="D180" s="74"/>
      <c r="E180" s="74"/>
    </row>
    <row r="181" spans="1:5" hidden="1">
      <c r="A181" s="80" t="s">
        <v>496</v>
      </c>
      <c r="B181" s="81" t="s">
        <v>497</v>
      </c>
      <c r="C181" s="82" t="s">
        <v>225</v>
      </c>
      <c r="D181" s="83" t="s">
        <v>225</v>
      </c>
      <c r="E181" s="84"/>
    </row>
    <row r="182" spans="1:5" ht="26.4" hidden="1">
      <c r="A182" s="75" t="s">
        <v>498</v>
      </c>
      <c r="B182" s="76" t="s">
        <v>499</v>
      </c>
      <c r="C182" s="77" t="s">
        <v>225</v>
      </c>
      <c r="D182" s="78" t="s">
        <v>225</v>
      </c>
      <c r="E182" s="79" t="s">
        <v>500</v>
      </c>
    </row>
    <row r="183" spans="1:5" hidden="1">
      <c r="A183" s="74" t="s">
        <v>501</v>
      </c>
      <c r="B183" s="74"/>
      <c r="C183" s="74"/>
      <c r="D183" s="74"/>
      <c r="E183" s="74"/>
    </row>
    <row r="184" spans="1:5" ht="26.4" hidden="1">
      <c r="A184" s="74" t="s">
        <v>502</v>
      </c>
      <c r="B184" s="74"/>
      <c r="C184" s="74"/>
      <c r="D184" s="74"/>
      <c r="E184" s="74"/>
    </row>
    <row r="185" spans="1:5" hidden="1">
      <c r="A185" s="80" t="s">
        <v>503</v>
      </c>
      <c r="B185" s="81" t="s">
        <v>504</v>
      </c>
      <c r="C185" s="82" t="s">
        <v>123</v>
      </c>
      <c r="D185" s="83" t="s">
        <v>123</v>
      </c>
      <c r="E185" s="86"/>
    </row>
    <row r="186" spans="1:5" hidden="1">
      <c r="A186" s="74" t="s">
        <v>505</v>
      </c>
      <c r="B186" s="74"/>
      <c r="C186" s="74"/>
      <c r="D186" s="74"/>
      <c r="E186" s="74"/>
    </row>
    <row r="187" spans="1:5" hidden="1">
      <c r="A187" s="80" t="s">
        <v>506</v>
      </c>
      <c r="B187" s="81" t="s">
        <v>507</v>
      </c>
      <c r="C187" s="82" t="s">
        <v>123</v>
      </c>
      <c r="D187" s="83" t="s">
        <v>123</v>
      </c>
      <c r="E187" s="84"/>
    </row>
    <row r="188" spans="1:5" hidden="1">
      <c r="A188" s="74" t="s">
        <v>508</v>
      </c>
      <c r="B188" s="74"/>
      <c r="C188" s="74"/>
      <c r="D188" s="74"/>
      <c r="E188" s="74"/>
    </row>
    <row r="189" spans="1:5" hidden="1">
      <c r="A189" s="80" t="s">
        <v>509</v>
      </c>
      <c r="B189" s="81" t="s">
        <v>510</v>
      </c>
      <c r="C189" s="82" t="s">
        <v>123</v>
      </c>
      <c r="D189" s="83" t="s">
        <v>123</v>
      </c>
      <c r="E189" s="84"/>
    </row>
    <row r="190" spans="1:5" hidden="1">
      <c r="A190" s="74" t="s">
        <v>511</v>
      </c>
      <c r="B190" s="74"/>
      <c r="C190" s="74"/>
      <c r="D190" s="74"/>
      <c r="E190" s="74"/>
    </row>
    <row r="191" spans="1:5" hidden="1">
      <c r="A191" s="80" t="s">
        <v>512</v>
      </c>
      <c r="B191" s="81" t="s">
        <v>513</v>
      </c>
      <c r="C191" s="82" t="s">
        <v>123</v>
      </c>
      <c r="D191" s="83" t="s">
        <v>123</v>
      </c>
      <c r="E191" s="84"/>
    </row>
    <row r="192" spans="1:5" ht="26.4" hidden="1">
      <c r="A192" s="74" t="s">
        <v>514</v>
      </c>
      <c r="B192" s="74"/>
      <c r="C192" s="74"/>
      <c r="D192" s="74"/>
      <c r="E192" s="74"/>
    </row>
    <row r="193" spans="1:5" hidden="1">
      <c r="A193" s="80" t="s">
        <v>515</v>
      </c>
      <c r="B193" s="81" t="s">
        <v>516</v>
      </c>
      <c r="C193" s="82" t="s">
        <v>123</v>
      </c>
      <c r="D193" s="83" t="s">
        <v>123</v>
      </c>
      <c r="E193" s="86"/>
    </row>
    <row r="194" spans="1:5" hidden="1">
      <c r="A194" s="74" t="s">
        <v>517</v>
      </c>
      <c r="B194" s="74"/>
      <c r="C194" s="74"/>
      <c r="D194" s="74"/>
      <c r="E194" s="74"/>
    </row>
    <row r="195" spans="1:5" hidden="1">
      <c r="A195" s="80" t="s">
        <v>518</v>
      </c>
      <c r="B195" s="81" t="s">
        <v>519</v>
      </c>
      <c r="C195" s="82" t="s">
        <v>123</v>
      </c>
      <c r="D195" s="83" t="s">
        <v>123</v>
      </c>
      <c r="E195" s="84"/>
    </row>
    <row r="196" spans="1:5" hidden="1">
      <c r="A196" s="74" t="s">
        <v>520</v>
      </c>
      <c r="B196" s="74"/>
      <c r="C196" s="74"/>
      <c r="D196" s="74"/>
      <c r="E196" s="74"/>
    </row>
    <row r="197" spans="1:5" hidden="1">
      <c r="A197" s="74" t="s">
        <v>521</v>
      </c>
      <c r="B197" s="74"/>
      <c r="C197" s="74"/>
      <c r="D197" s="74"/>
      <c r="E197" s="74"/>
    </row>
    <row r="198" spans="1:5">
      <c r="A198" s="96" t="s">
        <v>522</v>
      </c>
      <c r="B198" s="97" t="s">
        <v>523</v>
      </c>
      <c r="C198" s="98" t="s">
        <v>129</v>
      </c>
      <c r="D198" s="99" t="s">
        <v>129</v>
      </c>
      <c r="E198" s="100" t="s">
        <v>524</v>
      </c>
    </row>
    <row r="199" spans="1:5" ht="50.4">
      <c r="A199" s="101" t="s">
        <v>525</v>
      </c>
      <c r="B199" s="102" t="s">
        <v>526</v>
      </c>
      <c r="C199" s="103" t="s">
        <v>527</v>
      </c>
    </row>
    <row r="200" spans="1:5" ht="27.6">
      <c r="A200" s="104">
        <v>1</v>
      </c>
      <c r="B200" s="105" t="s">
        <v>528</v>
      </c>
      <c r="C200" s="106" t="s">
        <v>529</v>
      </c>
    </row>
    <row r="201" spans="1:5" ht="27.6">
      <c r="A201" s="104">
        <v>2</v>
      </c>
      <c r="B201" s="105" t="s">
        <v>530</v>
      </c>
      <c r="C201" s="106" t="s">
        <v>531</v>
      </c>
    </row>
    <row r="202" spans="1:5">
      <c r="A202" s="104">
        <v>3</v>
      </c>
      <c r="B202" s="105" t="s">
        <v>532</v>
      </c>
      <c r="C202" s="106" t="s">
        <v>533</v>
      </c>
    </row>
    <row r="203" spans="1:5" ht="41.4">
      <c r="A203" s="104">
        <v>4</v>
      </c>
      <c r="B203" s="105" t="s">
        <v>534</v>
      </c>
      <c r="C203" s="106" t="s">
        <v>535</v>
      </c>
    </row>
    <row r="204" spans="1:5" ht="41.4">
      <c r="A204" s="104">
        <v>5</v>
      </c>
      <c r="B204" s="105" t="s">
        <v>536</v>
      </c>
      <c r="C204" s="106" t="s">
        <v>537</v>
      </c>
    </row>
    <row r="205" spans="1:5" ht="27.6">
      <c r="A205" s="104">
        <v>6</v>
      </c>
      <c r="B205" s="105" t="s">
        <v>538</v>
      </c>
      <c r="C205" s="106" t="s">
        <v>539</v>
      </c>
    </row>
    <row r="206" spans="1:5" ht="27.6">
      <c r="A206" s="104">
        <v>7</v>
      </c>
      <c r="B206" s="105" t="s">
        <v>540</v>
      </c>
      <c r="C206" s="106" t="s">
        <v>541</v>
      </c>
    </row>
    <row r="207" spans="1:5" ht="27.6">
      <c r="A207" s="104">
        <v>8</v>
      </c>
      <c r="B207" s="105" t="s">
        <v>542</v>
      </c>
      <c r="C207" s="106" t="s">
        <v>543</v>
      </c>
    </row>
    <row r="208" spans="1:5" ht="27.6">
      <c r="A208" s="104">
        <v>9</v>
      </c>
      <c r="B208" s="105" t="s">
        <v>544</v>
      </c>
      <c r="C208" s="106" t="s">
        <v>545</v>
      </c>
    </row>
    <row r="209" spans="1:3" ht="41.4">
      <c r="A209" s="104">
        <v>10</v>
      </c>
      <c r="B209" s="105" t="s">
        <v>546</v>
      </c>
      <c r="C209" s="106" t="s">
        <v>547</v>
      </c>
    </row>
    <row r="210" spans="1:3" ht="27.6">
      <c r="A210" s="104">
        <v>11</v>
      </c>
      <c r="B210" s="105" t="s">
        <v>548</v>
      </c>
      <c r="C210" s="106" t="s">
        <v>549</v>
      </c>
    </row>
    <row r="211" spans="1:3" ht="27.6">
      <c r="A211" s="104">
        <v>12</v>
      </c>
      <c r="B211" s="105" t="s">
        <v>550</v>
      </c>
      <c r="C211" s="106" t="s">
        <v>551</v>
      </c>
    </row>
  </sheetData>
  <hyperlinks>
    <hyperlink ref="E106" r:id="rId1" display="mailto:EKNetworkULDControl@emirates.com" xr:uid="{00000000-0004-0000-0300-000000000000}"/>
  </hyperlinks>
  <pageMargins left="0.7" right="0.7" top="0.78740157499999996" bottom="0.78740157499999996" header="0.3" footer="0.3"/>
  <pageSetup paperSize="9" orientation="portrait" r:id="rId2"/>
  <headerFooter>
    <oddFooter>&amp;L&amp;1#&amp;"Calibri"&amp;6&amp;K737373BUSINESS DOCUMENT  This document is intended for business use and should be distributed to intended recipients only.</oddFooter>
  </headerFooter>
  <drawing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C60"/>
  <sheetViews>
    <sheetView topLeftCell="A3" workbookViewId="0">
      <selection activeCell="A3" sqref="A3"/>
    </sheetView>
  </sheetViews>
  <sheetFormatPr baseColWidth="10" defaultColWidth="11.5546875" defaultRowHeight="14.4"/>
  <cols>
    <col min="1" max="16384" width="11.5546875" style="67"/>
  </cols>
  <sheetData>
    <row r="2" spans="1:3">
      <c r="A2" s="67" t="s">
        <v>116</v>
      </c>
      <c r="B2" s="67" t="s">
        <v>117</v>
      </c>
      <c r="C2" s="72" t="s">
        <v>552</v>
      </c>
    </row>
    <row r="3" spans="1:3">
      <c r="A3" s="80" t="s">
        <v>126</v>
      </c>
      <c r="B3" s="82" t="s">
        <v>129</v>
      </c>
      <c r="C3" s="113" t="str">
        <f t="shared" ref="C3:C58" si="0">IF(B3="EKAS","Y","N")</f>
        <v>Y</v>
      </c>
    </row>
    <row r="4" spans="1:3">
      <c r="A4" s="80" t="s">
        <v>131</v>
      </c>
      <c r="B4" s="82" t="s">
        <v>129</v>
      </c>
      <c r="C4" s="113" t="str">
        <f t="shared" si="0"/>
        <v>Y</v>
      </c>
    </row>
    <row r="5" spans="1:3">
      <c r="A5" s="75" t="s">
        <v>133</v>
      </c>
      <c r="B5" s="77" t="s">
        <v>129</v>
      </c>
      <c r="C5" s="113" t="str">
        <f t="shared" si="0"/>
        <v>Y</v>
      </c>
    </row>
    <row r="6" spans="1:3">
      <c r="A6" s="80" t="s">
        <v>136</v>
      </c>
      <c r="B6" s="82" t="s">
        <v>129</v>
      </c>
      <c r="C6" s="113" t="str">
        <f t="shared" si="0"/>
        <v>Y</v>
      </c>
    </row>
    <row r="7" spans="1:3">
      <c r="A7" s="80" t="s">
        <v>139</v>
      </c>
      <c r="B7" s="82" t="s">
        <v>129</v>
      </c>
      <c r="C7" s="113" t="str">
        <f t="shared" si="0"/>
        <v>Y</v>
      </c>
    </row>
    <row r="8" spans="1:3">
      <c r="A8" s="80" t="s">
        <v>142</v>
      </c>
      <c r="B8" s="82" t="s">
        <v>129</v>
      </c>
      <c r="C8" s="113" t="str">
        <f t="shared" si="0"/>
        <v>Y</v>
      </c>
    </row>
    <row r="9" spans="1:3">
      <c r="A9" s="80" t="s">
        <v>145</v>
      </c>
      <c r="B9" s="82" t="s">
        <v>129</v>
      </c>
      <c r="C9" s="113" t="str">
        <f t="shared" si="0"/>
        <v>Y</v>
      </c>
    </row>
    <row r="10" spans="1:3">
      <c r="A10" s="80" t="s">
        <v>147</v>
      </c>
      <c r="B10" s="82" t="s">
        <v>129</v>
      </c>
      <c r="C10" s="113" t="str">
        <f t="shared" si="0"/>
        <v>Y</v>
      </c>
    </row>
    <row r="11" spans="1:3">
      <c r="A11" s="75" t="s">
        <v>151</v>
      </c>
      <c r="B11" s="77" t="s">
        <v>129</v>
      </c>
      <c r="C11" s="113" t="str">
        <f t="shared" si="0"/>
        <v>Y</v>
      </c>
    </row>
    <row r="12" spans="1:3">
      <c r="A12" s="80" t="s">
        <v>157</v>
      </c>
      <c r="B12" s="82" t="s">
        <v>129</v>
      </c>
      <c r="C12" s="113" t="str">
        <f t="shared" si="0"/>
        <v>Y</v>
      </c>
    </row>
    <row r="13" spans="1:3">
      <c r="A13" s="80" t="s">
        <v>159</v>
      </c>
      <c r="B13" s="82" t="s">
        <v>129</v>
      </c>
      <c r="C13" s="113" t="str">
        <f t="shared" si="0"/>
        <v>Y</v>
      </c>
    </row>
    <row r="14" spans="1:3">
      <c r="A14" s="75" t="s">
        <v>163</v>
      </c>
      <c r="B14" s="77" t="s">
        <v>129</v>
      </c>
      <c r="C14" s="113" t="str">
        <f t="shared" si="0"/>
        <v>Y</v>
      </c>
    </row>
    <row r="15" spans="1:3">
      <c r="A15" s="80" t="s">
        <v>166</v>
      </c>
      <c r="B15" s="82" t="s">
        <v>129</v>
      </c>
      <c r="C15" s="113" t="str">
        <f t="shared" si="0"/>
        <v>Y</v>
      </c>
    </row>
    <row r="16" spans="1:3">
      <c r="A16" s="80" t="s">
        <v>169</v>
      </c>
      <c r="B16" s="82" t="s">
        <v>129</v>
      </c>
      <c r="C16" s="113" t="str">
        <f t="shared" si="0"/>
        <v>Y</v>
      </c>
    </row>
    <row r="17" spans="1:3">
      <c r="A17" s="75" t="s">
        <v>218</v>
      </c>
      <c r="B17" s="77" t="s">
        <v>129</v>
      </c>
      <c r="C17" s="113" t="str">
        <f t="shared" si="0"/>
        <v>Y</v>
      </c>
    </row>
    <row r="18" spans="1:3">
      <c r="A18" s="80" t="s">
        <v>226</v>
      </c>
      <c r="B18" s="82" t="s">
        <v>129</v>
      </c>
      <c r="C18" s="113" t="str">
        <f t="shared" si="0"/>
        <v>Y</v>
      </c>
    </row>
    <row r="19" spans="1:3">
      <c r="A19" s="80" t="s">
        <v>228</v>
      </c>
      <c r="B19" s="82" t="s">
        <v>129</v>
      </c>
      <c r="C19" s="113" t="str">
        <f t="shared" si="0"/>
        <v>Y</v>
      </c>
    </row>
    <row r="20" spans="1:3">
      <c r="A20" s="80" t="s">
        <v>295</v>
      </c>
      <c r="B20" s="82" t="s">
        <v>129</v>
      </c>
      <c r="C20" s="113" t="str">
        <f t="shared" si="0"/>
        <v>Y</v>
      </c>
    </row>
    <row r="21" spans="1:3">
      <c r="A21" s="80" t="s">
        <v>307</v>
      </c>
      <c r="B21" s="82" t="s">
        <v>129</v>
      </c>
      <c r="C21" s="113" t="str">
        <f t="shared" si="0"/>
        <v>Y</v>
      </c>
    </row>
    <row r="22" spans="1:3">
      <c r="A22" s="80" t="s">
        <v>310</v>
      </c>
      <c r="B22" s="82" t="s">
        <v>129</v>
      </c>
      <c r="C22" s="113" t="str">
        <f t="shared" si="0"/>
        <v>Y</v>
      </c>
    </row>
    <row r="23" spans="1:3">
      <c r="A23" s="75" t="s">
        <v>316</v>
      </c>
      <c r="B23" s="77" t="s">
        <v>129</v>
      </c>
      <c r="C23" s="113" t="str">
        <f t="shared" si="0"/>
        <v>Y</v>
      </c>
    </row>
    <row r="24" spans="1:3">
      <c r="A24" s="75" t="s">
        <v>320</v>
      </c>
      <c r="B24" s="77" t="s">
        <v>129</v>
      </c>
      <c r="C24" s="113" t="str">
        <f t="shared" si="0"/>
        <v>Y</v>
      </c>
    </row>
    <row r="25" spans="1:3">
      <c r="A25" s="75" t="s">
        <v>324</v>
      </c>
      <c r="B25" s="77" t="s">
        <v>129</v>
      </c>
      <c r="C25" s="113" t="str">
        <f t="shared" si="0"/>
        <v>Y</v>
      </c>
    </row>
    <row r="26" spans="1:3">
      <c r="A26" s="80" t="s">
        <v>328</v>
      </c>
      <c r="B26" s="82" t="s">
        <v>129</v>
      </c>
      <c r="C26" s="113" t="str">
        <f t="shared" si="0"/>
        <v>Y</v>
      </c>
    </row>
    <row r="27" spans="1:3">
      <c r="A27" s="80" t="s">
        <v>333</v>
      </c>
      <c r="B27" s="82" t="s">
        <v>129</v>
      </c>
      <c r="C27" s="113" t="str">
        <f t="shared" si="0"/>
        <v>Y</v>
      </c>
    </row>
    <row r="28" spans="1:3">
      <c r="A28" s="80" t="s">
        <v>335</v>
      </c>
      <c r="B28" s="82" t="s">
        <v>129</v>
      </c>
      <c r="C28" s="113" t="str">
        <f t="shared" si="0"/>
        <v>Y</v>
      </c>
    </row>
    <row r="29" spans="1:3">
      <c r="A29" s="75" t="s">
        <v>338</v>
      </c>
      <c r="B29" s="77" t="s">
        <v>129</v>
      </c>
      <c r="C29" s="113" t="str">
        <f t="shared" si="0"/>
        <v>Y</v>
      </c>
    </row>
    <row r="30" spans="1:3">
      <c r="A30" s="80" t="s">
        <v>351</v>
      </c>
      <c r="B30" s="82" t="s">
        <v>129</v>
      </c>
      <c r="C30" s="113" t="str">
        <f t="shared" si="0"/>
        <v>Y</v>
      </c>
    </row>
    <row r="31" spans="1:3">
      <c r="A31" s="80" t="s">
        <v>354</v>
      </c>
      <c r="B31" s="82" t="s">
        <v>129</v>
      </c>
      <c r="C31" s="113" t="str">
        <f t="shared" si="0"/>
        <v>Y</v>
      </c>
    </row>
    <row r="32" spans="1:3">
      <c r="A32" s="80" t="s">
        <v>357</v>
      </c>
      <c r="B32" s="82" t="s">
        <v>129</v>
      </c>
      <c r="C32" s="113" t="str">
        <f t="shared" si="0"/>
        <v>Y</v>
      </c>
    </row>
    <row r="33" spans="1:3">
      <c r="A33" s="80" t="s">
        <v>360</v>
      </c>
      <c r="B33" s="82" t="s">
        <v>129</v>
      </c>
      <c r="C33" s="113" t="str">
        <f t="shared" si="0"/>
        <v>Y</v>
      </c>
    </row>
    <row r="34" spans="1:3">
      <c r="A34" s="80" t="s">
        <v>372</v>
      </c>
      <c r="B34" s="82" t="s">
        <v>129</v>
      </c>
      <c r="C34" s="113" t="str">
        <f t="shared" si="0"/>
        <v>Y</v>
      </c>
    </row>
    <row r="35" spans="1:3">
      <c r="A35" s="80" t="s">
        <v>380</v>
      </c>
      <c r="B35" s="82" t="s">
        <v>129</v>
      </c>
      <c r="C35" s="113" t="str">
        <f t="shared" si="0"/>
        <v>Y</v>
      </c>
    </row>
    <row r="36" spans="1:3">
      <c r="A36" s="80" t="s">
        <v>383</v>
      </c>
      <c r="B36" s="82" t="s">
        <v>129</v>
      </c>
      <c r="C36" s="113" t="str">
        <f t="shared" si="0"/>
        <v>Y</v>
      </c>
    </row>
    <row r="37" spans="1:3">
      <c r="A37" s="80" t="s">
        <v>385</v>
      </c>
      <c r="B37" s="82" t="s">
        <v>129</v>
      </c>
      <c r="C37" s="113" t="str">
        <f t="shared" si="0"/>
        <v>Y</v>
      </c>
    </row>
    <row r="38" spans="1:3">
      <c r="A38" s="80" t="s">
        <v>388</v>
      </c>
      <c r="B38" s="82" t="s">
        <v>129</v>
      </c>
      <c r="C38" s="113" t="str">
        <f t="shared" si="0"/>
        <v>Y</v>
      </c>
    </row>
    <row r="39" spans="1:3">
      <c r="A39" s="75" t="s">
        <v>391</v>
      </c>
      <c r="B39" s="77" t="s">
        <v>129</v>
      </c>
      <c r="C39" s="113" t="str">
        <f t="shared" si="0"/>
        <v>Y</v>
      </c>
    </row>
    <row r="40" spans="1:3">
      <c r="A40" s="75" t="s">
        <v>394</v>
      </c>
      <c r="B40" s="77" t="s">
        <v>129</v>
      </c>
      <c r="C40" s="113" t="str">
        <f t="shared" si="0"/>
        <v>Y</v>
      </c>
    </row>
    <row r="41" spans="1:3">
      <c r="A41" s="75" t="s">
        <v>398</v>
      </c>
      <c r="B41" s="77" t="s">
        <v>129</v>
      </c>
      <c r="C41" s="113" t="str">
        <f t="shared" si="0"/>
        <v>Y</v>
      </c>
    </row>
    <row r="42" spans="1:3">
      <c r="A42" s="80" t="s">
        <v>402</v>
      </c>
      <c r="B42" s="82" t="s">
        <v>129</v>
      </c>
      <c r="C42" s="113" t="str">
        <f t="shared" si="0"/>
        <v>Y</v>
      </c>
    </row>
    <row r="43" spans="1:3">
      <c r="A43" s="80" t="s">
        <v>405</v>
      </c>
      <c r="B43" s="82" t="s">
        <v>129</v>
      </c>
      <c r="C43" s="113" t="str">
        <f t="shared" si="0"/>
        <v>Y</v>
      </c>
    </row>
    <row r="44" spans="1:3">
      <c r="A44" s="80" t="s">
        <v>408</v>
      </c>
      <c r="B44" s="82" t="s">
        <v>129</v>
      </c>
      <c r="C44" s="113" t="str">
        <f t="shared" si="0"/>
        <v>Y</v>
      </c>
    </row>
    <row r="45" spans="1:3">
      <c r="A45" s="75" t="s">
        <v>411</v>
      </c>
      <c r="B45" s="77" t="s">
        <v>129</v>
      </c>
      <c r="C45" s="113" t="str">
        <f t="shared" si="0"/>
        <v>Y</v>
      </c>
    </row>
    <row r="46" spans="1:3">
      <c r="A46" s="80" t="s">
        <v>414</v>
      </c>
      <c r="B46" s="82" t="s">
        <v>129</v>
      </c>
      <c r="C46" s="113" t="str">
        <f t="shared" si="0"/>
        <v>Y</v>
      </c>
    </row>
    <row r="47" spans="1:3">
      <c r="A47" s="80" t="s">
        <v>417</v>
      </c>
      <c r="B47" s="82" t="s">
        <v>129</v>
      </c>
      <c r="C47" s="113" t="str">
        <f t="shared" si="0"/>
        <v>Y</v>
      </c>
    </row>
    <row r="48" spans="1:3">
      <c r="A48" s="80" t="s">
        <v>421</v>
      </c>
      <c r="B48" s="82" t="s">
        <v>129</v>
      </c>
      <c r="C48" s="113" t="str">
        <f t="shared" si="0"/>
        <v>Y</v>
      </c>
    </row>
    <row r="49" spans="1:3">
      <c r="A49" s="75" t="s">
        <v>424</v>
      </c>
      <c r="B49" s="77" t="s">
        <v>129</v>
      </c>
      <c r="C49" s="113" t="str">
        <f t="shared" si="0"/>
        <v>Y</v>
      </c>
    </row>
    <row r="50" spans="1:3">
      <c r="A50" s="80" t="s">
        <v>427</v>
      </c>
      <c r="B50" s="82" t="s">
        <v>129</v>
      </c>
      <c r="C50" s="113" t="str">
        <f t="shared" si="0"/>
        <v>Y</v>
      </c>
    </row>
    <row r="51" spans="1:3">
      <c r="A51" s="80" t="s">
        <v>430</v>
      </c>
      <c r="B51" s="82" t="s">
        <v>129</v>
      </c>
      <c r="C51" s="113" t="str">
        <f t="shared" si="0"/>
        <v>Y</v>
      </c>
    </row>
    <row r="52" spans="1:3">
      <c r="A52" s="80" t="s">
        <v>435</v>
      </c>
      <c r="B52" s="82" t="s">
        <v>129</v>
      </c>
      <c r="C52" s="113" t="str">
        <f t="shared" si="0"/>
        <v>Y</v>
      </c>
    </row>
    <row r="53" spans="1:3">
      <c r="A53" s="80" t="s">
        <v>437</v>
      </c>
      <c r="B53" s="82" t="s">
        <v>129</v>
      </c>
      <c r="C53" s="113" t="str">
        <f t="shared" si="0"/>
        <v>Y</v>
      </c>
    </row>
    <row r="54" spans="1:3">
      <c r="A54" s="80" t="s">
        <v>440</v>
      </c>
      <c r="B54" s="82" t="s">
        <v>129</v>
      </c>
      <c r="C54" s="113" t="str">
        <f t="shared" si="0"/>
        <v>Y</v>
      </c>
    </row>
    <row r="55" spans="1:3">
      <c r="A55" s="114" t="s">
        <v>442</v>
      </c>
      <c r="B55" s="77" t="s">
        <v>129</v>
      </c>
      <c r="C55" s="113" t="str">
        <f t="shared" si="0"/>
        <v>Y</v>
      </c>
    </row>
    <row r="56" spans="1:3">
      <c r="A56" s="75" t="s">
        <v>458</v>
      </c>
      <c r="B56" s="77" t="s">
        <v>129</v>
      </c>
      <c r="C56" s="113" t="str">
        <f t="shared" si="0"/>
        <v>Y</v>
      </c>
    </row>
    <row r="57" spans="1:3">
      <c r="A57" s="80" t="s">
        <v>460</v>
      </c>
      <c r="B57" s="82" t="s">
        <v>129</v>
      </c>
      <c r="C57" s="113" t="str">
        <f t="shared" si="0"/>
        <v>Y</v>
      </c>
    </row>
    <row r="58" spans="1:3">
      <c r="A58" s="96" t="s">
        <v>463</v>
      </c>
      <c r="B58" s="82" t="s">
        <v>129</v>
      </c>
      <c r="C58" s="113" t="str">
        <f t="shared" si="0"/>
        <v>Y</v>
      </c>
    </row>
    <row r="59" spans="1:3">
      <c r="A59" s="114" t="s">
        <v>467</v>
      </c>
      <c r="B59" s="77" t="s">
        <v>129</v>
      </c>
      <c r="C59" s="113" t="str">
        <f>IF(B59="EKAS","Y","N")</f>
        <v>Y</v>
      </c>
    </row>
    <row r="60" spans="1:3">
      <c r="A60" s="96" t="s">
        <v>522</v>
      </c>
      <c r="B60" s="98" t="s">
        <v>129</v>
      </c>
      <c r="C60" s="113" t="str">
        <f>IF(B60="EKAS","Y","N")</f>
        <v>Y</v>
      </c>
    </row>
  </sheetData>
  <pageMargins left="0.7" right="0.7" top="0.78740157499999996" bottom="0.78740157499999996" header="0.3" footer="0.3"/>
  <pageSetup paperSize="9" orientation="portrait" r:id="rId1"/>
  <headerFooter>
    <oddFooter>&amp;L&amp;1#&amp;"Calibri"&amp;6&amp;K737373BUSINESS DOCUMENT  This document is intended for business use and should be distributed to intended recipients only.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90"/>
  <sheetViews>
    <sheetView topLeftCell="C20" workbookViewId="0">
      <selection activeCell="C20" sqref="C20"/>
    </sheetView>
  </sheetViews>
  <sheetFormatPr baseColWidth="10" defaultColWidth="11.5546875" defaultRowHeight="14.4"/>
  <cols>
    <col min="1" max="1" width="28.44140625" style="67" customWidth="1"/>
    <col min="2" max="2" width="11.5546875" style="67"/>
    <col min="3" max="3" width="66" style="67" customWidth="1"/>
    <col min="4" max="16384" width="11.5546875" style="67"/>
  </cols>
  <sheetData>
    <row r="1" spans="1:3">
      <c r="A1" s="107" t="s">
        <v>553</v>
      </c>
      <c r="B1" s="67" t="s">
        <v>554</v>
      </c>
      <c r="C1" s="67" t="s">
        <v>555</v>
      </c>
    </row>
    <row r="2" spans="1:3">
      <c r="A2" s="67" t="s">
        <v>556</v>
      </c>
      <c r="B2" s="67">
        <v>1</v>
      </c>
      <c r="C2" s="67" t="s">
        <v>557</v>
      </c>
    </row>
    <row r="3" spans="1:3">
      <c r="B3" s="67">
        <v>2</v>
      </c>
      <c r="C3" s="108" t="s">
        <v>558</v>
      </c>
    </row>
    <row r="4" spans="1:3">
      <c r="B4" s="67">
        <v>3</v>
      </c>
      <c r="C4" s="109" t="s">
        <v>559</v>
      </c>
    </row>
    <row r="5" spans="1:3">
      <c r="B5" s="67">
        <v>4</v>
      </c>
      <c r="C5" s="110" t="s">
        <v>560</v>
      </c>
    </row>
    <row r="6" spans="1:3">
      <c r="B6" s="67">
        <v>5</v>
      </c>
      <c r="C6" s="110" t="s">
        <v>561</v>
      </c>
    </row>
    <row r="7" spans="1:3">
      <c r="B7" s="67">
        <v>8</v>
      </c>
      <c r="C7" s="110" t="s">
        <v>562</v>
      </c>
    </row>
    <row r="9" spans="1:3">
      <c r="A9" s="67" t="s">
        <v>563</v>
      </c>
      <c r="B9" s="67">
        <v>6</v>
      </c>
      <c r="C9" s="108" t="s">
        <v>564</v>
      </c>
    </row>
    <row r="10" spans="1:3">
      <c r="A10" s="72" t="s">
        <v>565</v>
      </c>
      <c r="B10" s="67">
        <v>11</v>
      </c>
      <c r="C10" s="111" t="s">
        <v>566</v>
      </c>
    </row>
    <row r="11" spans="1:3">
      <c r="A11" s="72"/>
      <c r="B11" s="67">
        <v>12</v>
      </c>
      <c r="C11" s="67" t="s">
        <v>567</v>
      </c>
    </row>
    <row r="12" spans="1:3">
      <c r="B12" s="67">
        <v>13</v>
      </c>
      <c r="C12" s="72" t="s">
        <v>568</v>
      </c>
    </row>
    <row r="13" spans="1:3">
      <c r="B13" s="67">
        <v>14</v>
      </c>
      <c r="C13" s="72" t="s">
        <v>569</v>
      </c>
    </row>
    <row r="14" spans="1:3">
      <c r="B14" s="67">
        <v>15</v>
      </c>
      <c r="C14" s="72" t="s">
        <v>570</v>
      </c>
    </row>
    <row r="15" spans="1:3">
      <c r="B15" s="67">
        <v>16</v>
      </c>
      <c r="C15" s="72" t="s">
        <v>571</v>
      </c>
    </row>
    <row r="16" spans="1:3">
      <c r="B16" s="67">
        <v>17</v>
      </c>
      <c r="C16" s="108" t="s">
        <v>572</v>
      </c>
    </row>
    <row r="17" spans="1:3">
      <c r="B17" s="67">
        <v>18</v>
      </c>
      <c r="C17" s="72" t="s">
        <v>573</v>
      </c>
    </row>
    <row r="18" spans="1:3">
      <c r="A18" s="72" t="s">
        <v>574</v>
      </c>
      <c r="B18" s="67">
        <v>21</v>
      </c>
      <c r="C18" s="67" t="s">
        <v>575</v>
      </c>
    </row>
    <row r="19" spans="1:3">
      <c r="B19" s="67">
        <v>22</v>
      </c>
      <c r="C19" s="72" t="s">
        <v>576</v>
      </c>
    </row>
    <row r="20" spans="1:3">
      <c r="B20" s="67">
        <v>23</v>
      </c>
      <c r="C20" s="72" t="s">
        <v>577</v>
      </c>
    </row>
    <row r="21" spans="1:3">
      <c r="B21" s="67">
        <v>24</v>
      </c>
      <c r="C21" s="72" t="s">
        <v>578</v>
      </c>
    </row>
    <row r="22" spans="1:3">
      <c r="B22" s="67">
        <v>25</v>
      </c>
      <c r="C22" s="72" t="s">
        <v>579</v>
      </c>
    </row>
    <row r="23" spans="1:3">
      <c r="B23" s="67">
        <v>26</v>
      </c>
      <c r="C23" s="72" t="s">
        <v>580</v>
      </c>
    </row>
    <row r="24" spans="1:3">
      <c r="A24" s="72" t="s">
        <v>581</v>
      </c>
      <c r="B24" s="67">
        <v>27</v>
      </c>
      <c r="C24" s="67" t="s">
        <v>582</v>
      </c>
    </row>
    <row r="25" spans="1:3">
      <c r="B25" s="67">
        <v>28</v>
      </c>
      <c r="C25" s="72" t="s">
        <v>576</v>
      </c>
    </row>
    <row r="26" spans="1:3">
      <c r="B26" s="67">
        <v>29</v>
      </c>
      <c r="C26" s="72" t="s">
        <v>577</v>
      </c>
    </row>
    <row r="27" spans="1:3">
      <c r="A27" s="72" t="s">
        <v>583</v>
      </c>
      <c r="B27" s="67">
        <v>31</v>
      </c>
      <c r="C27" s="67" t="s">
        <v>584</v>
      </c>
    </row>
    <row r="28" spans="1:3">
      <c r="B28" s="67">
        <v>32</v>
      </c>
      <c r="C28" s="67" t="s">
        <v>585</v>
      </c>
    </row>
    <row r="29" spans="1:3">
      <c r="B29" s="67">
        <v>33</v>
      </c>
      <c r="C29" s="72" t="s">
        <v>586</v>
      </c>
    </row>
    <row r="30" spans="1:3">
      <c r="B30" s="67">
        <v>34</v>
      </c>
      <c r="C30" s="72" t="s">
        <v>587</v>
      </c>
    </row>
    <row r="31" spans="1:3">
      <c r="B31" s="67">
        <v>35</v>
      </c>
      <c r="C31" s="72" t="s">
        <v>588</v>
      </c>
    </row>
    <row r="32" spans="1:3">
      <c r="B32" s="67">
        <v>36</v>
      </c>
      <c r="C32" s="72" t="s">
        <v>589</v>
      </c>
    </row>
    <row r="33" spans="1:3">
      <c r="B33" s="67">
        <v>37</v>
      </c>
      <c r="C33" s="72" t="s">
        <v>590</v>
      </c>
    </row>
    <row r="34" spans="1:3">
      <c r="B34" s="67">
        <v>38</v>
      </c>
      <c r="C34" s="72" t="s">
        <v>591</v>
      </c>
    </row>
    <row r="35" spans="1:3" ht="26.4">
      <c r="B35" s="67">
        <v>39</v>
      </c>
      <c r="C35" s="112" t="s">
        <v>592</v>
      </c>
    </row>
    <row r="36" spans="1:3">
      <c r="A36" s="72" t="s">
        <v>593</v>
      </c>
      <c r="B36" s="67">
        <v>41</v>
      </c>
      <c r="C36" s="67" t="s">
        <v>594</v>
      </c>
    </row>
    <row r="37" spans="1:3">
      <c r="B37" s="67">
        <v>42</v>
      </c>
      <c r="C37" s="67" t="s">
        <v>595</v>
      </c>
    </row>
    <row r="38" spans="1:3">
      <c r="B38" s="67">
        <v>43</v>
      </c>
      <c r="C38" s="72" t="s">
        <v>596</v>
      </c>
    </row>
    <row r="39" spans="1:3">
      <c r="B39" s="67">
        <v>44</v>
      </c>
      <c r="C39" s="72" t="s">
        <v>597</v>
      </c>
    </row>
    <row r="40" spans="1:3">
      <c r="B40" s="67">
        <v>45</v>
      </c>
      <c r="C40" s="72" t="s">
        <v>598</v>
      </c>
    </row>
    <row r="41" spans="1:3">
      <c r="B41" s="67">
        <v>46</v>
      </c>
      <c r="C41" s="72" t="s">
        <v>599</v>
      </c>
    </row>
    <row r="42" spans="1:3">
      <c r="B42" s="67">
        <v>47</v>
      </c>
      <c r="C42" s="72" t="s">
        <v>600</v>
      </c>
    </row>
    <row r="43" spans="1:3">
      <c r="B43" s="67">
        <v>48</v>
      </c>
      <c r="C43" s="72" t="s">
        <v>601</v>
      </c>
    </row>
    <row r="44" spans="1:3">
      <c r="B44" s="67">
        <v>49</v>
      </c>
      <c r="C44" s="72" t="s">
        <v>602</v>
      </c>
    </row>
    <row r="45" spans="1:3">
      <c r="A45" s="72" t="s">
        <v>603</v>
      </c>
      <c r="B45" s="67">
        <v>51</v>
      </c>
      <c r="C45" s="72" t="s">
        <v>604</v>
      </c>
    </row>
    <row r="46" spans="1:3">
      <c r="B46" s="67">
        <v>52</v>
      </c>
      <c r="C46" s="67" t="s">
        <v>605</v>
      </c>
    </row>
    <row r="47" spans="1:3">
      <c r="A47" s="72" t="s">
        <v>606</v>
      </c>
      <c r="B47" s="67">
        <v>55</v>
      </c>
      <c r="C47" s="67" t="s">
        <v>607</v>
      </c>
    </row>
    <row r="48" spans="1:3">
      <c r="A48" s="72" t="s">
        <v>608</v>
      </c>
      <c r="B48" s="67">
        <v>56</v>
      </c>
      <c r="C48" s="72" t="s">
        <v>609</v>
      </c>
    </row>
    <row r="49" spans="1:3">
      <c r="B49" s="67">
        <v>57</v>
      </c>
      <c r="C49" s="72" t="s">
        <v>610</v>
      </c>
    </row>
    <row r="50" spans="1:3">
      <c r="B50" s="67">
        <v>58</v>
      </c>
      <c r="C50" s="72" t="s">
        <v>611</v>
      </c>
    </row>
    <row r="51" spans="1:3">
      <c r="A51" s="72" t="s">
        <v>612</v>
      </c>
      <c r="B51" s="67">
        <v>61</v>
      </c>
      <c r="C51" s="67" t="s">
        <v>613</v>
      </c>
    </row>
    <row r="52" spans="1:3">
      <c r="B52" s="67">
        <v>62</v>
      </c>
      <c r="C52" s="67" t="s">
        <v>614</v>
      </c>
    </row>
    <row r="53" spans="1:3">
      <c r="B53" s="67">
        <v>63</v>
      </c>
      <c r="C53" s="72" t="s">
        <v>615</v>
      </c>
    </row>
    <row r="54" spans="1:3">
      <c r="B54" s="67">
        <v>64</v>
      </c>
      <c r="C54" s="72" t="s">
        <v>616</v>
      </c>
    </row>
    <row r="55" spans="1:3">
      <c r="B55" s="67">
        <v>65</v>
      </c>
      <c r="C55" s="72" t="s">
        <v>617</v>
      </c>
    </row>
    <row r="56" spans="1:3">
      <c r="B56" s="67">
        <v>66</v>
      </c>
      <c r="C56" s="72" t="s">
        <v>618</v>
      </c>
    </row>
    <row r="57" spans="1:3">
      <c r="B57" s="67">
        <v>67</v>
      </c>
      <c r="C57" s="72" t="s">
        <v>619</v>
      </c>
    </row>
    <row r="58" spans="1:3">
      <c r="B58" s="67">
        <v>68</v>
      </c>
      <c r="C58" s="112" t="s">
        <v>620</v>
      </c>
    </row>
    <row r="59" spans="1:3">
      <c r="B59" s="67">
        <v>69</v>
      </c>
      <c r="C59" s="72" t="s">
        <v>621</v>
      </c>
    </row>
    <row r="60" spans="1:3">
      <c r="A60" s="72" t="s">
        <v>622</v>
      </c>
      <c r="B60" s="67">
        <v>71</v>
      </c>
      <c r="C60" s="72" t="s">
        <v>623</v>
      </c>
    </row>
    <row r="61" spans="1:3">
      <c r="B61" s="67">
        <v>72</v>
      </c>
      <c r="C61" s="72" t="s">
        <v>624</v>
      </c>
    </row>
    <row r="62" spans="1:3">
      <c r="B62" s="67">
        <v>73</v>
      </c>
      <c r="C62" s="72" t="s">
        <v>625</v>
      </c>
    </row>
    <row r="63" spans="1:3">
      <c r="B63" s="67">
        <v>74</v>
      </c>
      <c r="C63" s="72" t="s">
        <v>626</v>
      </c>
    </row>
    <row r="64" spans="1:3">
      <c r="B64" s="67">
        <v>75</v>
      </c>
      <c r="C64" s="72" t="s">
        <v>627</v>
      </c>
    </row>
    <row r="65" spans="1:3">
      <c r="B65" s="67">
        <v>76</v>
      </c>
      <c r="C65" s="72" t="s">
        <v>628</v>
      </c>
    </row>
    <row r="66" spans="1:3">
      <c r="B66" s="67">
        <v>77</v>
      </c>
      <c r="C66" s="72" t="s">
        <v>629</v>
      </c>
    </row>
    <row r="67" spans="1:3">
      <c r="A67" s="72" t="s">
        <v>630</v>
      </c>
      <c r="B67" s="67">
        <v>81</v>
      </c>
      <c r="C67" s="67" t="s">
        <v>631</v>
      </c>
    </row>
    <row r="68" spans="1:3">
      <c r="B68" s="67">
        <v>82</v>
      </c>
      <c r="C68" s="67" t="s">
        <v>632</v>
      </c>
    </row>
    <row r="69" spans="1:3">
      <c r="B69" s="67">
        <v>83</v>
      </c>
      <c r="C69" s="72" t="s">
        <v>633</v>
      </c>
    </row>
    <row r="70" spans="1:3">
      <c r="B70" s="67">
        <v>84</v>
      </c>
      <c r="C70" s="67" t="s">
        <v>634</v>
      </c>
    </row>
    <row r="71" spans="1:3">
      <c r="A71" s="72" t="s">
        <v>635</v>
      </c>
      <c r="B71" s="67">
        <v>85</v>
      </c>
      <c r="C71" s="72" t="s">
        <v>636</v>
      </c>
    </row>
    <row r="72" spans="1:3">
      <c r="C72" s="67" t="s">
        <v>637</v>
      </c>
    </row>
    <row r="73" spans="1:3">
      <c r="C73" s="67" t="s">
        <v>638</v>
      </c>
    </row>
    <row r="74" spans="1:3">
      <c r="A74" s="72" t="s">
        <v>639</v>
      </c>
      <c r="C74" s="67" t="s">
        <v>640</v>
      </c>
    </row>
    <row r="75" spans="1:3">
      <c r="B75" s="67">
        <v>87</v>
      </c>
      <c r="C75" s="72" t="s">
        <v>641</v>
      </c>
    </row>
    <row r="76" spans="1:3">
      <c r="C76" s="67" t="s">
        <v>642</v>
      </c>
    </row>
    <row r="77" spans="1:3">
      <c r="C77" s="67" t="s">
        <v>643</v>
      </c>
    </row>
    <row r="78" spans="1:3">
      <c r="C78" s="72" t="s">
        <v>644</v>
      </c>
    </row>
    <row r="79" spans="1:3">
      <c r="C79" s="72" t="s">
        <v>645</v>
      </c>
    </row>
    <row r="80" spans="1:3">
      <c r="B80" s="67">
        <v>88</v>
      </c>
      <c r="C80" s="72" t="s">
        <v>646</v>
      </c>
    </row>
    <row r="81" spans="1:3">
      <c r="B81" s="67">
        <v>89</v>
      </c>
      <c r="C81" s="72" t="s">
        <v>647</v>
      </c>
    </row>
    <row r="82" spans="1:3">
      <c r="A82" s="72" t="s">
        <v>648</v>
      </c>
      <c r="B82" s="67">
        <v>91</v>
      </c>
      <c r="C82" s="67" t="s">
        <v>649</v>
      </c>
    </row>
    <row r="83" spans="1:3">
      <c r="B83" s="67">
        <v>92</v>
      </c>
      <c r="C83" s="72" t="s">
        <v>650</v>
      </c>
    </row>
    <row r="84" spans="1:3">
      <c r="B84" s="67">
        <v>93</v>
      </c>
      <c r="C84" s="72" t="s">
        <v>651</v>
      </c>
    </row>
    <row r="85" spans="1:3">
      <c r="B85" s="67">
        <v>94</v>
      </c>
      <c r="C85" s="72" t="s">
        <v>652</v>
      </c>
    </row>
    <row r="86" spans="1:3">
      <c r="B86" s="67">
        <v>95</v>
      </c>
      <c r="C86" s="72" t="s">
        <v>653</v>
      </c>
    </row>
    <row r="87" spans="1:3">
      <c r="B87" s="67">
        <v>96</v>
      </c>
      <c r="C87" s="72" t="s">
        <v>654</v>
      </c>
    </row>
    <row r="88" spans="1:3">
      <c r="B88" s="67">
        <v>97</v>
      </c>
      <c r="C88" s="67" t="s">
        <v>655</v>
      </c>
    </row>
    <row r="89" spans="1:3">
      <c r="B89" s="67">
        <v>98</v>
      </c>
      <c r="C89" s="72" t="s">
        <v>656</v>
      </c>
    </row>
    <row r="90" spans="1:3">
      <c r="B90" s="67">
        <v>99</v>
      </c>
      <c r="C90" s="67" t="s">
        <v>657</v>
      </c>
    </row>
  </sheetData>
  <pageMargins left="0.7" right="0.7" top="0.78740157499999996" bottom="0.78740157499999996" header="0.3" footer="0.3"/>
  <pageSetup paperSize="9" orientation="portrait" r:id="rId1"/>
  <headerFooter>
    <oddFooter>&amp;L&amp;1#&amp;"Calibri"&amp;6&amp;K737373BUSINESS DOCUMENT  This document is intended for business use and should be distributed to intended recipients only.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85"/>
  <sheetViews>
    <sheetView workbookViewId="0">
      <selection activeCell="B2" sqref="B2"/>
    </sheetView>
  </sheetViews>
  <sheetFormatPr baseColWidth="10" defaultColWidth="8.88671875" defaultRowHeight="14.4"/>
  <cols>
    <col min="1" max="1" width="17" customWidth="1"/>
    <col min="2" max="2" width="16.44140625" bestFit="1" customWidth="1"/>
    <col min="3" max="5" width="15.5546875" bestFit="1" customWidth="1"/>
  </cols>
  <sheetData>
    <row r="1" spans="1:8">
      <c r="A1" s="159" t="s">
        <v>658</v>
      </c>
      <c r="B1" s="160" t="s">
        <v>59</v>
      </c>
      <c r="C1" s="161" t="s">
        <v>659</v>
      </c>
      <c r="D1" s="161" t="s">
        <v>10</v>
      </c>
      <c r="E1" s="161" t="s">
        <v>660</v>
      </c>
      <c r="H1" s="161" t="s">
        <v>661</v>
      </c>
    </row>
    <row r="2" spans="1:8">
      <c r="A2" s="155">
        <v>43343</v>
      </c>
      <c r="B2" s="156">
        <f>'new log'!F7</f>
        <v>-9.7222222222221877E-3</v>
      </c>
      <c r="C2" s="154" t="e">
        <f>'new log'!#REF!</f>
        <v>#REF!</v>
      </c>
      <c r="D2" s="156">
        <f>'new log'!I7</f>
        <v>2.1527777777777701E-2</v>
      </c>
      <c r="E2" s="154" t="e">
        <f>'new log'!#REF!</f>
        <v>#REF!</v>
      </c>
    </row>
    <row r="3" spans="1:8">
      <c r="A3" s="157"/>
      <c r="B3" s="156">
        <f>'new log'!F8</f>
        <v>-1.1805555555555514E-2</v>
      </c>
      <c r="C3" s="154" t="e">
        <f>'new log'!#REF!</f>
        <v>#REF!</v>
      </c>
      <c r="D3" s="156">
        <f>'new log'!I8</f>
        <v>7.6388888888888618E-3</v>
      </c>
      <c r="E3" s="154" t="e">
        <f>'new log'!#REF!</f>
        <v>#REF!</v>
      </c>
    </row>
    <row r="4" spans="1:8">
      <c r="A4" s="155">
        <v>43344</v>
      </c>
      <c r="B4" s="156">
        <f>'new log'!F9</f>
        <v>4.8611111111110938E-3</v>
      </c>
      <c r="C4" s="154" t="e">
        <f>'new log'!#REF!</f>
        <v>#REF!</v>
      </c>
      <c r="D4" s="156">
        <f>'new log'!I9</f>
        <v>5.5555555555555358E-3</v>
      </c>
      <c r="E4" s="154" t="e">
        <f>'new log'!#REF!</f>
        <v>#REF!</v>
      </c>
    </row>
    <row r="5" spans="1:8">
      <c r="A5" s="157"/>
      <c r="B5" s="156">
        <f>'new log'!F10</f>
        <v>3.4722222222222099E-3</v>
      </c>
      <c r="C5" s="154" t="e">
        <f>'new log'!#REF!</f>
        <v>#REF!</v>
      </c>
      <c r="D5" s="156">
        <f>'new log'!I10</f>
        <v>7.6388888888888618E-3</v>
      </c>
      <c r="E5" s="154" t="e">
        <f>'new log'!#REF!</f>
        <v>#REF!</v>
      </c>
    </row>
    <row r="6" spans="1:8">
      <c r="A6" s="155">
        <v>43345</v>
      </c>
      <c r="B6" s="156">
        <f>'new log'!F11</f>
        <v>2.083333333333337E-2</v>
      </c>
      <c r="C6" s="154" t="e">
        <f>'new log'!#REF!</f>
        <v>#REF!</v>
      </c>
      <c r="D6" s="156">
        <f>'new log'!I11</f>
        <v>1.041666666666663E-2</v>
      </c>
      <c r="E6" s="154" t="e">
        <f>'new log'!#REF!</f>
        <v>#REF!</v>
      </c>
      <c r="H6" s="163"/>
    </row>
    <row r="7" spans="1:8">
      <c r="A7" s="157"/>
      <c r="B7" s="156">
        <f>'new log'!F12</f>
        <v>2.083333333333337E-2</v>
      </c>
      <c r="C7" s="154" t="e">
        <f>'new log'!#REF!</f>
        <v>#REF!</v>
      </c>
      <c r="D7" s="156">
        <f>'new log'!I12</f>
        <v>2.0138888888888817E-2</v>
      </c>
      <c r="E7" s="154" t="e">
        <f>'new log'!#REF!</f>
        <v>#REF!</v>
      </c>
      <c r="H7" s="163"/>
    </row>
    <row r="8" spans="1:8">
      <c r="A8" s="155">
        <v>43346</v>
      </c>
      <c r="B8" s="156">
        <f>'new log'!F13</f>
        <v>1.4583333333333282E-2</v>
      </c>
      <c r="C8" s="154" t="e">
        <f>'new log'!#REF!</f>
        <v>#REF!</v>
      </c>
      <c r="D8" s="156">
        <f>'new log'!I13</f>
        <v>-1.388888888888884E-3</v>
      </c>
      <c r="E8" s="154" t="e">
        <f>'new log'!#REF!</f>
        <v>#REF!</v>
      </c>
      <c r="H8" s="163"/>
    </row>
    <row r="9" spans="1:8">
      <c r="A9" s="157"/>
      <c r="B9" s="156">
        <f>'new log'!F14</f>
        <v>6.9444444444444198E-3</v>
      </c>
      <c r="C9" s="154" t="e">
        <f>'new log'!#REF!</f>
        <v>#REF!</v>
      </c>
      <c r="D9" s="156">
        <f>'new log'!I14</f>
        <v>2.3611111111111027E-2</v>
      </c>
      <c r="E9" s="154" t="e">
        <f>'new log'!#REF!</f>
        <v>#REF!</v>
      </c>
      <c r="H9" s="163"/>
    </row>
    <row r="10" spans="1:8">
      <c r="A10" s="155">
        <v>43347</v>
      </c>
      <c r="B10" s="156">
        <f>'new log'!F15</f>
        <v>2.5694444444444464E-2</v>
      </c>
      <c r="C10" s="154" t="e">
        <f>'new log'!#REF!</f>
        <v>#REF!</v>
      </c>
      <c r="D10" s="156">
        <f>'new log'!I15</f>
        <v>3.4722222222222099E-3</v>
      </c>
      <c r="E10" s="154" t="e">
        <f>'new log'!#REF!</f>
        <v>#REF!</v>
      </c>
      <c r="H10" s="163"/>
    </row>
    <row r="11" spans="1:8">
      <c r="A11" s="157"/>
      <c r="B11" s="156">
        <f>'new log'!F16</f>
        <v>-1.388888888888884E-3</v>
      </c>
      <c r="C11" s="154" t="e">
        <f>'new log'!#REF!</f>
        <v>#REF!</v>
      </c>
      <c r="D11" s="156">
        <f>'new log'!I16</f>
        <v>0</v>
      </c>
      <c r="E11" s="154" t="e">
        <f>'new log'!#REF!</f>
        <v>#REF!</v>
      </c>
      <c r="H11" s="163"/>
    </row>
    <row r="12" spans="1:8">
      <c r="A12" s="155">
        <v>43348</v>
      </c>
      <c r="B12" s="156">
        <f>'new log'!F17</f>
        <v>1.5972222222222276E-2</v>
      </c>
      <c r="C12" s="154" t="e">
        <f>'new log'!#REF!</f>
        <v>#REF!</v>
      </c>
      <c r="D12" s="156">
        <f>'new log'!I17</f>
        <v>8.3333333333333037E-3</v>
      </c>
      <c r="E12" s="154" t="e">
        <f>'new log'!#REF!</f>
        <v>#REF!</v>
      </c>
      <c r="H12" s="163"/>
    </row>
    <row r="13" spans="1:8">
      <c r="A13" s="157"/>
      <c r="B13" s="156">
        <f>'new log'!F18</f>
        <v>-2.7777777777777679E-3</v>
      </c>
      <c r="C13" s="154" t="e">
        <f>'new log'!#REF!</f>
        <v>#REF!</v>
      </c>
      <c r="D13" s="156">
        <f>'new log'!I18</f>
        <v>-2.083333333333437E-3</v>
      </c>
      <c r="E13" s="154" t="e">
        <f>'new log'!#REF!</f>
        <v>#REF!</v>
      </c>
      <c r="H13" s="163"/>
    </row>
    <row r="14" spans="1:8">
      <c r="A14" s="155">
        <v>43349</v>
      </c>
      <c r="B14" s="156">
        <f>'new log'!F19</f>
        <v>1.041666666666663E-2</v>
      </c>
      <c r="C14" s="154" t="e">
        <f>'new log'!#REF!</f>
        <v>#REF!</v>
      </c>
      <c r="D14" s="156">
        <f>'new log'!I19</f>
        <v>-6.9444444444444198E-4</v>
      </c>
      <c r="E14" s="154" t="e">
        <f>'new log'!#REF!</f>
        <v>#REF!</v>
      </c>
      <c r="H14" s="163"/>
    </row>
    <row r="15" spans="1:8">
      <c r="A15" s="157"/>
      <c r="B15" s="156">
        <f>'new log'!F20</f>
        <v>-2.7777777777777679E-3</v>
      </c>
      <c r="C15" s="154" t="e">
        <f>'new log'!#REF!</f>
        <v>#REF!</v>
      </c>
      <c r="D15" s="156">
        <f>'new log'!I20</f>
        <v>0</v>
      </c>
      <c r="E15" s="154" t="e">
        <f>'new log'!#REF!</f>
        <v>#REF!</v>
      </c>
      <c r="H15" s="163"/>
    </row>
    <row r="16" spans="1:8">
      <c r="A16" s="155">
        <v>43350</v>
      </c>
      <c r="B16" s="156">
        <f>'new log'!F21</f>
        <v>2.0138888888888928E-2</v>
      </c>
      <c r="C16" s="154" t="e">
        <f>'new log'!#REF!</f>
        <v>#REF!</v>
      </c>
      <c r="D16" s="156">
        <f>'new log'!I21</f>
        <v>9.0277777777777457E-3</v>
      </c>
      <c r="E16" s="154" t="e">
        <f>'new log'!#REF!</f>
        <v>#REF!</v>
      </c>
    </row>
    <row r="17" spans="1:5">
      <c r="A17" s="157"/>
      <c r="B17" s="156">
        <f>'new log'!F22</f>
        <v>8.3333333333333037E-3</v>
      </c>
      <c r="C17" s="154" t="e">
        <f>'new log'!#REF!</f>
        <v>#REF!</v>
      </c>
      <c r="D17" s="156">
        <f>'new log'!I22</f>
        <v>0</v>
      </c>
      <c r="E17" s="154" t="e">
        <f>'new log'!#REF!</f>
        <v>#REF!</v>
      </c>
    </row>
    <row r="18" spans="1:5">
      <c r="A18" s="155">
        <v>43351</v>
      </c>
      <c r="B18" s="156">
        <f>'new log'!F23</f>
        <v>3.4722222222222099E-3</v>
      </c>
      <c r="C18" s="154" t="e">
        <f>'new log'!#REF!</f>
        <v>#REF!</v>
      </c>
      <c r="D18" s="156">
        <f>'new log'!I23</f>
        <v>-6.9444444444444198E-4</v>
      </c>
      <c r="E18" s="154" t="e">
        <f>'new log'!#REF!</f>
        <v>#REF!</v>
      </c>
    </row>
    <row r="19" spans="1:5">
      <c r="A19" s="157"/>
      <c r="B19" s="156">
        <f>'new log'!F24</f>
        <v>-0.78125</v>
      </c>
      <c r="C19" s="154" t="e">
        <f>'new log'!#REF!</f>
        <v>#REF!</v>
      </c>
      <c r="D19" s="156">
        <f>'new log'!I24</f>
        <v>-0.86111111111111116</v>
      </c>
      <c r="E19" s="154" t="e">
        <f>'new log'!#REF!</f>
        <v>#REF!</v>
      </c>
    </row>
    <row r="20" spans="1:5">
      <c r="A20" s="155">
        <v>43352</v>
      </c>
      <c r="B20" s="156">
        <f>'new log'!F25</f>
        <v>-0.53125</v>
      </c>
      <c r="C20" s="154" t="e">
        <f>'new log'!#REF!</f>
        <v>#REF!</v>
      </c>
      <c r="D20" s="156">
        <f>'new log'!I25</f>
        <v>-0.61458333333333337</v>
      </c>
      <c r="E20" s="154" t="e">
        <f>'new log'!#REF!</f>
        <v>#REF!</v>
      </c>
    </row>
    <row r="21" spans="1:5">
      <c r="A21" s="157"/>
      <c r="B21" s="156">
        <f>'new log'!F26</f>
        <v>-0.78125</v>
      </c>
      <c r="C21" s="154" t="e">
        <f>'new log'!#REF!</f>
        <v>#REF!</v>
      </c>
      <c r="D21" s="156">
        <f>'new log'!I26</f>
        <v>-0.86111111111111116</v>
      </c>
      <c r="E21" s="154" t="e">
        <f>'new log'!#REF!</f>
        <v>#REF!</v>
      </c>
    </row>
    <row r="22" spans="1:5">
      <c r="A22" s="155">
        <v>43353</v>
      </c>
      <c r="B22" s="156">
        <f>'new log'!F27</f>
        <v>-0.53125</v>
      </c>
      <c r="C22" s="154" t="e">
        <f>'new log'!#REF!</f>
        <v>#REF!</v>
      </c>
      <c r="D22" s="156">
        <f>'new log'!I27</f>
        <v>-0.61458333333333337</v>
      </c>
      <c r="E22" s="154" t="e">
        <f>'new log'!#REF!</f>
        <v>#REF!</v>
      </c>
    </row>
    <row r="23" spans="1:5">
      <c r="A23" s="157"/>
      <c r="B23" s="156">
        <f>'new log'!F28</f>
        <v>-0.78125</v>
      </c>
      <c r="C23" s="154" t="e">
        <f>'new log'!#REF!</f>
        <v>#REF!</v>
      </c>
      <c r="D23" s="156">
        <f>'new log'!I28</f>
        <v>-0.86111111111111116</v>
      </c>
      <c r="E23" s="154" t="e">
        <f>'new log'!#REF!</f>
        <v>#REF!</v>
      </c>
    </row>
    <row r="24" spans="1:5">
      <c r="A24" s="155">
        <v>43354</v>
      </c>
      <c r="B24" s="156">
        <f>'new log'!F29</f>
        <v>-0.53125</v>
      </c>
      <c r="C24" s="154" t="e">
        <f>'new log'!#REF!</f>
        <v>#REF!</v>
      </c>
      <c r="D24" s="156">
        <f>'new log'!I29</f>
        <v>-0.61458333333333337</v>
      </c>
      <c r="E24" s="154" t="e">
        <f>'new log'!#REF!</f>
        <v>#REF!</v>
      </c>
    </row>
    <row r="25" spans="1:5">
      <c r="A25" s="157"/>
      <c r="B25" s="156">
        <f>'new log'!F30</f>
        <v>-0.78125</v>
      </c>
      <c r="C25" s="154" t="e">
        <f>'new log'!#REF!</f>
        <v>#REF!</v>
      </c>
      <c r="D25" s="156">
        <f>'new log'!I30</f>
        <v>-0.86111111111111116</v>
      </c>
      <c r="E25" s="154" t="e">
        <f>'new log'!#REF!</f>
        <v>#REF!</v>
      </c>
    </row>
    <row r="26" spans="1:5">
      <c r="A26" s="155">
        <v>43355</v>
      </c>
      <c r="B26" s="156">
        <f>'new log'!F31</f>
        <v>-0.53125</v>
      </c>
      <c r="C26" s="154" t="e">
        <f>'new log'!#REF!</f>
        <v>#REF!</v>
      </c>
      <c r="D26" s="156">
        <f>'new log'!I31</f>
        <v>-0.61458333333333337</v>
      </c>
      <c r="E26" s="154" t="e">
        <f>'new log'!#REF!</f>
        <v>#REF!</v>
      </c>
    </row>
    <row r="27" spans="1:5">
      <c r="A27" s="157"/>
      <c r="B27" s="156">
        <f>'new log'!F32</f>
        <v>-0.78125</v>
      </c>
      <c r="C27" s="154" t="e">
        <f>'new log'!#REF!</f>
        <v>#REF!</v>
      </c>
      <c r="D27" s="156">
        <f>'new log'!I32</f>
        <v>-0.86111111111111116</v>
      </c>
      <c r="E27" s="154" t="e">
        <f>'new log'!#REF!</f>
        <v>#REF!</v>
      </c>
    </row>
    <row r="28" spans="1:5">
      <c r="A28" s="155">
        <v>43356</v>
      </c>
      <c r="B28" s="156">
        <f>'new log'!F33</f>
        <v>-0.53125</v>
      </c>
      <c r="C28" s="154" t="e">
        <f>'new log'!#REF!</f>
        <v>#REF!</v>
      </c>
      <c r="D28" s="156">
        <f>'new log'!I33</f>
        <v>-0.625</v>
      </c>
      <c r="E28" s="154" t="e">
        <f>'new log'!#REF!</f>
        <v>#REF!</v>
      </c>
    </row>
    <row r="29" spans="1:5">
      <c r="A29" s="157"/>
      <c r="B29" s="156">
        <f>'new log'!F34</f>
        <v>-0.78125</v>
      </c>
      <c r="C29" s="154" t="e">
        <f>'new log'!#REF!</f>
        <v>#REF!</v>
      </c>
      <c r="D29" s="156">
        <f>'new log'!I34</f>
        <v>-0.86111111111111116</v>
      </c>
      <c r="E29" s="154" t="e">
        <f>'new log'!#REF!</f>
        <v>#REF!</v>
      </c>
    </row>
    <row r="30" spans="1:5">
      <c r="A30" s="155">
        <v>43357</v>
      </c>
      <c r="B30" s="156">
        <f>'new log'!F35</f>
        <v>-0.53125</v>
      </c>
      <c r="C30" s="154" t="e">
        <f>'new log'!#REF!</f>
        <v>#REF!</v>
      </c>
      <c r="D30" s="156">
        <f>'new log'!I35</f>
        <v>-0.625</v>
      </c>
      <c r="E30" s="154" t="e">
        <f>'new log'!#REF!</f>
        <v>#REF!</v>
      </c>
    </row>
    <row r="31" spans="1:5">
      <c r="A31" s="157"/>
      <c r="B31" s="156">
        <f>'new log'!F36</f>
        <v>-0.78125</v>
      </c>
      <c r="C31" s="154" t="e">
        <f>'new log'!#REF!</f>
        <v>#REF!</v>
      </c>
      <c r="D31" s="156">
        <f>'new log'!I36</f>
        <v>-0.86111111111111116</v>
      </c>
      <c r="E31" s="154" t="e">
        <f>'new log'!#REF!</f>
        <v>#REF!</v>
      </c>
    </row>
    <row r="32" spans="1:5">
      <c r="A32" s="155">
        <v>43358</v>
      </c>
      <c r="B32" s="156">
        <f>'new log'!F37</f>
        <v>-0.53125</v>
      </c>
      <c r="C32" s="154" t="e">
        <f>'new log'!#REF!</f>
        <v>#REF!</v>
      </c>
      <c r="D32" s="156">
        <f>'new log'!I37</f>
        <v>-0.61458333333333337</v>
      </c>
      <c r="E32" s="154" t="e">
        <f>'new log'!#REF!</f>
        <v>#REF!</v>
      </c>
    </row>
    <row r="33" spans="1:5">
      <c r="A33" s="157"/>
      <c r="B33" s="156">
        <f>'new log'!F38</f>
        <v>-0.78125</v>
      </c>
      <c r="C33" s="154" t="e">
        <f>'new log'!#REF!</f>
        <v>#REF!</v>
      </c>
      <c r="D33" s="156">
        <f>'new log'!I38</f>
        <v>-0.86111111111111116</v>
      </c>
      <c r="E33" s="154" t="e">
        <f>'new log'!#REF!</f>
        <v>#REF!</v>
      </c>
    </row>
    <row r="34" spans="1:5">
      <c r="A34" s="155">
        <v>43359</v>
      </c>
      <c r="B34" s="156">
        <f>'new log'!F39</f>
        <v>-0.53125</v>
      </c>
      <c r="C34" s="154" t="e">
        <f>'new log'!#REF!</f>
        <v>#REF!</v>
      </c>
      <c r="D34" s="156">
        <f>'new log'!I39</f>
        <v>-0.61458333333333337</v>
      </c>
      <c r="E34" s="154" t="e">
        <f>'new log'!#REF!</f>
        <v>#REF!</v>
      </c>
    </row>
    <row r="35" spans="1:5">
      <c r="A35" s="157"/>
      <c r="B35" s="156">
        <f>'new log'!F40</f>
        <v>-0.78125</v>
      </c>
      <c r="C35" s="154" t="e">
        <f>'new log'!#REF!</f>
        <v>#REF!</v>
      </c>
      <c r="D35" s="156">
        <f>'new log'!I40</f>
        <v>-0.86111111111111116</v>
      </c>
      <c r="E35" s="154" t="e">
        <f>'new log'!#REF!</f>
        <v>#REF!</v>
      </c>
    </row>
    <row r="36" spans="1:5">
      <c r="A36" s="155">
        <v>43360</v>
      </c>
      <c r="B36" s="156">
        <f>'new log'!F41</f>
        <v>-0.53125</v>
      </c>
      <c r="C36" s="154" t="e">
        <f>'new log'!#REF!</f>
        <v>#REF!</v>
      </c>
      <c r="D36" s="156">
        <f>'new log'!I41</f>
        <v>-0.61458333333333337</v>
      </c>
      <c r="E36" s="154" t="e">
        <f>'new log'!#REF!</f>
        <v>#REF!</v>
      </c>
    </row>
    <row r="37" spans="1:5">
      <c r="A37" s="157"/>
      <c r="B37" s="156">
        <f>'new log'!F42</f>
        <v>-0.78125</v>
      </c>
      <c r="C37" s="154" t="e">
        <f>'new log'!#REF!</f>
        <v>#REF!</v>
      </c>
      <c r="D37" s="156">
        <f>'new log'!I42</f>
        <v>-0.86111111111111116</v>
      </c>
      <c r="E37" s="154" t="e">
        <f>'new log'!#REF!</f>
        <v>#REF!</v>
      </c>
    </row>
    <row r="38" spans="1:5">
      <c r="A38" s="155">
        <v>43361</v>
      </c>
      <c r="B38" s="156">
        <f>'new log'!F43</f>
        <v>-0.53125</v>
      </c>
      <c r="C38" s="154" t="e">
        <f>'new log'!#REF!</f>
        <v>#REF!</v>
      </c>
      <c r="D38" s="156">
        <f>'new log'!I43</f>
        <v>-0.61458333333333337</v>
      </c>
      <c r="E38" s="154" t="e">
        <f>'new log'!#REF!</f>
        <v>#REF!</v>
      </c>
    </row>
    <row r="39" spans="1:5">
      <c r="A39" s="157"/>
      <c r="B39" s="156">
        <f>'new log'!F44</f>
        <v>-0.78125</v>
      </c>
      <c r="C39" s="154" t="e">
        <f>'new log'!#REF!</f>
        <v>#REF!</v>
      </c>
      <c r="D39" s="156">
        <f>'new log'!I44</f>
        <v>-0.86111111111111116</v>
      </c>
      <c r="E39" s="154" t="e">
        <f>'new log'!#REF!</f>
        <v>#REF!</v>
      </c>
    </row>
    <row r="40" spans="1:5">
      <c r="A40" s="155">
        <v>43362</v>
      </c>
      <c r="B40" s="156">
        <f>'new log'!F45</f>
        <v>-0.53125</v>
      </c>
      <c r="C40" s="154" t="e">
        <f>'new log'!#REF!</f>
        <v>#REF!</v>
      </c>
      <c r="D40" s="156">
        <f>'new log'!I45</f>
        <v>-0.61458333333333337</v>
      </c>
      <c r="E40" s="154" t="e">
        <f>'new log'!#REF!</f>
        <v>#REF!</v>
      </c>
    </row>
    <row r="41" spans="1:5">
      <c r="A41" s="157"/>
      <c r="B41" s="156">
        <f>'new log'!F46</f>
        <v>-0.78125</v>
      </c>
      <c r="C41" s="154" t="e">
        <f>'new log'!#REF!</f>
        <v>#REF!</v>
      </c>
      <c r="D41" s="156">
        <f>'new log'!I46</f>
        <v>-0.86111111111111116</v>
      </c>
      <c r="E41" s="154" t="e">
        <f>'new log'!#REF!</f>
        <v>#REF!</v>
      </c>
    </row>
    <row r="42" spans="1:5">
      <c r="A42" s="155">
        <v>43363</v>
      </c>
      <c r="B42" s="156">
        <f>'new log'!F47</f>
        <v>-0.53125</v>
      </c>
      <c r="C42" s="154" t="e">
        <f>'new log'!#REF!</f>
        <v>#REF!</v>
      </c>
      <c r="D42" s="156">
        <f>'new log'!I47</f>
        <v>-0.625</v>
      </c>
      <c r="E42" s="154" t="e">
        <f>'new log'!#REF!</f>
        <v>#REF!</v>
      </c>
    </row>
    <row r="43" spans="1:5">
      <c r="A43" s="157"/>
      <c r="B43" s="156">
        <f>'new log'!F48</f>
        <v>-0.78125</v>
      </c>
      <c r="C43" s="154" t="e">
        <f>'new log'!#REF!</f>
        <v>#REF!</v>
      </c>
      <c r="D43" s="156">
        <f>'new log'!I48</f>
        <v>-0.86111111111111116</v>
      </c>
      <c r="E43" s="154" t="e">
        <f>'new log'!#REF!</f>
        <v>#REF!</v>
      </c>
    </row>
    <row r="44" spans="1:5">
      <c r="A44" s="155">
        <v>43364</v>
      </c>
      <c r="B44" s="156">
        <f>'new log'!F49</f>
        <v>-0.53125</v>
      </c>
      <c r="C44" s="154" t="e">
        <f>'new log'!#REF!</f>
        <v>#REF!</v>
      </c>
      <c r="D44" s="156">
        <f>'new log'!I49</f>
        <v>-0.625</v>
      </c>
      <c r="E44" s="154" t="e">
        <f>'new log'!#REF!</f>
        <v>#REF!</v>
      </c>
    </row>
    <row r="45" spans="1:5">
      <c r="A45" s="157"/>
      <c r="B45" s="156">
        <f>'new log'!F50</f>
        <v>-0.78125</v>
      </c>
      <c r="C45" s="154" t="e">
        <f>'new log'!#REF!</f>
        <v>#REF!</v>
      </c>
      <c r="D45" s="156">
        <f>'new log'!I50</f>
        <v>-0.86111111111111116</v>
      </c>
      <c r="E45" s="154" t="e">
        <f>'new log'!#REF!</f>
        <v>#REF!</v>
      </c>
    </row>
    <row r="46" spans="1:5">
      <c r="A46" s="155">
        <v>43365</v>
      </c>
      <c r="B46" s="156">
        <f>'new log'!F51</f>
        <v>-0.53125</v>
      </c>
      <c r="C46" s="154" t="e">
        <f>'new log'!#REF!</f>
        <v>#REF!</v>
      </c>
      <c r="D46" s="156">
        <f>'new log'!I51</f>
        <v>-0.61458333333333337</v>
      </c>
      <c r="E46" s="154" t="e">
        <f>'new log'!#REF!</f>
        <v>#REF!</v>
      </c>
    </row>
    <row r="47" spans="1:5">
      <c r="A47" s="157"/>
      <c r="B47" s="156">
        <f>'new log'!F52</f>
        <v>-0.78125</v>
      </c>
      <c r="C47" s="154" t="e">
        <f>'new log'!#REF!</f>
        <v>#REF!</v>
      </c>
      <c r="D47" s="156">
        <f>'new log'!I52</f>
        <v>-0.86111111111111116</v>
      </c>
      <c r="E47" s="154" t="e">
        <f>'new log'!#REF!</f>
        <v>#REF!</v>
      </c>
    </row>
    <row r="48" spans="1:5">
      <c r="A48" s="155">
        <v>43366</v>
      </c>
      <c r="B48" s="156" t="e">
        <f>'new log'!#REF!</f>
        <v>#REF!</v>
      </c>
      <c r="C48" s="154" t="e">
        <f>'new log'!#REF!</f>
        <v>#REF!</v>
      </c>
      <c r="D48" s="156" t="e">
        <f>'new log'!#REF!</f>
        <v>#REF!</v>
      </c>
      <c r="E48" s="154" t="e">
        <f>'new log'!#REF!</f>
        <v>#REF!</v>
      </c>
    </row>
    <row r="49" spans="1:5">
      <c r="A49" s="157"/>
      <c r="B49" s="156" t="e">
        <f>'new log'!#REF!</f>
        <v>#REF!</v>
      </c>
      <c r="C49" s="154" t="e">
        <f>'new log'!#REF!</f>
        <v>#REF!</v>
      </c>
      <c r="D49" s="156" t="e">
        <f>'new log'!#REF!</f>
        <v>#REF!</v>
      </c>
      <c r="E49" s="154" t="e">
        <f>'new log'!#REF!</f>
        <v>#REF!</v>
      </c>
    </row>
    <row r="50" spans="1:5">
      <c r="A50" s="155">
        <v>43367</v>
      </c>
      <c r="B50" s="156">
        <f>'new log'!F53</f>
        <v>-0.53125</v>
      </c>
      <c r="C50" s="154" t="e">
        <f>'new log'!#REF!</f>
        <v>#REF!</v>
      </c>
      <c r="D50" s="156">
        <f>'new log'!I53</f>
        <v>-0.61458333333333337</v>
      </c>
      <c r="E50" s="154" t="e">
        <f>'new log'!#REF!</f>
        <v>#REF!</v>
      </c>
    </row>
    <row r="51" spans="1:5">
      <c r="A51" s="157"/>
      <c r="B51" s="156">
        <f>'new log'!F54</f>
        <v>-0.78125</v>
      </c>
      <c r="C51" s="154" t="e">
        <f>'new log'!#REF!</f>
        <v>#REF!</v>
      </c>
      <c r="D51" s="156">
        <f>'new log'!I54</f>
        <v>-0.86111111111111116</v>
      </c>
      <c r="E51" s="154" t="e">
        <f>'new log'!#REF!</f>
        <v>#REF!</v>
      </c>
    </row>
    <row r="52" spans="1:5">
      <c r="A52" s="155">
        <v>43368</v>
      </c>
      <c r="B52" s="156">
        <f>'new log'!F55</f>
        <v>-0.53125</v>
      </c>
      <c r="C52" s="154" t="e">
        <f>'new log'!#REF!</f>
        <v>#REF!</v>
      </c>
      <c r="D52" s="156">
        <f>'new log'!I55</f>
        <v>-0.61458333333333337</v>
      </c>
      <c r="E52" s="154" t="e">
        <f>'new log'!#REF!</f>
        <v>#REF!</v>
      </c>
    </row>
    <row r="53" spans="1:5">
      <c r="A53" s="157"/>
      <c r="B53" s="156">
        <f>'new log'!F56</f>
        <v>-0.78125</v>
      </c>
      <c r="C53" s="154" t="e">
        <f>'new log'!#REF!</f>
        <v>#REF!</v>
      </c>
      <c r="D53" s="156">
        <f>'new log'!I56</f>
        <v>-0.86111111111111116</v>
      </c>
      <c r="E53" s="154" t="e">
        <f>'new log'!#REF!</f>
        <v>#REF!</v>
      </c>
    </row>
    <row r="54" spans="1:5">
      <c r="A54" s="155">
        <v>43369</v>
      </c>
      <c r="B54" s="156">
        <f>'new log'!F57</f>
        <v>-0.53125</v>
      </c>
      <c r="C54" s="154" t="e">
        <f>'new log'!#REF!</f>
        <v>#REF!</v>
      </c>
      <c r="D54" s="156">
        <f>'new log'!I57</f>
        <v>-0.61458333333333337</v>
      </c>
      <c r="E54" s="154" t="e">
        <f>'new log'!#REF!</f>
        <v>#REF!</v>
      </c>
    </row>
    <row r="55" spans="1:5">
      <c r="A55" s="157"/>
      <c r="B55" s="156">
        <f>'new log'!F58</f>
        <v>-0.78125</v>
      </c>
      <c r="C55" s="154" t="e">
        <f>'new log'!#REF!</f>
        <v>#REF!</v>
      </c>
      <c r="D55" s="156">
        <f>'new log'!I58</f>
        <v>-0.86111111111111116</v>
      </c>
      <c r="E55" s="154" t="e">
        <f>'new log'!#REF!</f>
        <v>#REF!</v>
      </c>
    </row>
    <row r="56" spans="1:5">
      <c r="A56" s="155">
        <v>43370</v>
      </c>
      <c r="B56" s="156">
        <f>'new log'!F59</f>
        <v>-0.53125</v>
      </c>
      <c r="C56" s="154" t="e">
        <f>'new log'!#REF!</f>
        <v>#REF!</v>
      </c>
      <c r="D56" s="156">
        <f>'new log'!I59</f>
        <v>-0.61458333333333337</v>
      </c>
      <c r="E56" s="154" t="e">
        <f>'new log'!#REF!</f>
        <v>#REF!</v>
      </c>
    </row>
    <row r="57" spans="1:5">
      <c r="A57" s="157"/>
      <c r="B57" s="156">
        <f>'new log'!F68</f>
        <v>0</v>
      </c>
      <c r="C57" s="154" t="e">
        <f>'new log'!#REF!</f>
        <v>#REF!</v>
      </c>
      <c r="D57" s="156">
        <f>'new log'!I68</f>
        <v>0</v>
      </c>
      <c r="E57" s="154" t="e">
        <f>'new log'!#REF!</f>
        <v>#REF!</v>
      </c>
    </row>
    <row r="58" spans="1:5">
      <c r="A58" s="155">
        <v>43371</v>
      </c>
      <c r="B58" s="156" t="e">
        <f>'new log'!#REF!</f>
        <v>#REF!</v>
      </c>
      <c r="C58" s="154" t="e">
        <f>'new log'!#REF!</f>
        <v>#REF!</v>
      </c>
      <c r="D58" s="156" t="e">
        <f>'new log'!#REF!</f>
        <v>#REF!</v>
      </c>
      <c r="E58" s="154" t="e">
        <f>'new log'!#REF!</f>
        <v>#REF!</v>
      </c>
    </row>
    <row r="59" spans="1:5">
      <c r="A59" s="157"/>
      <c r="B59" s="156" t="e">
        <f>'new log'!#REF!</f>
        <v>#REF!</v>
      </c>
      <c r="C59" s="154" t="e">
        <f>'new log'!#REF!</f>
        <v>#REF!</v>
      </c>
      <c r="D59" s="156" t="e">
        <f>'new log'!#REF!</f>
        <v>#REF!</v>
      </c>
      <c r="E59" s="154" t="e">
        <f>'new log'!#REF!</f>
        <v>#REF!</v>
      </c>
    </row>
    <row r="60" spans="1:5">
      <c r="A60" s="155">
        <v>43372</v>
      </c>
      <c r="B60" s="156" t="e">
        <f>'new log'!#REF!</f>
        <v>#REF!</v>
      </c>
      <c r="C60" s="154" t="e">
        <f>'new log'!#REF!</f>
        <v>#REF!</v>
      </c>
      <c r="D60" s="156" t="e">
        <f>'new log'!#REF!</f>
        <v>#REF!</v>
      </c>
      <c r="E60" s="154" t="e">
        <f>'new log'!#REF!</f>
        <v>#REF!</v>
      </c>
    </row>
    <row r="61" spans="1:5">
      <c r="A61" s="157"/>
      <c r="B61" s="156" t="e">
        <f>'new log'!#REF!</f>
        <v>#REF!</v>
      </c>
      <c r="C61" s="154" t="e">
        <f>'new log'!#REF!</f>
        <v>#REF!</v>
      </c>
      <c r="D61" s="156" t="e">
        <f>'new log'!#REF!</f>
        <v>#REF!</v>
      </c>
      <c r="E61" s="154" t="e">
        <f>'new log'!#REF!</f>
        <v>#REF!</v>
      </c>
    </row>
    <row r="62" spans="1:5">
      <c r="A62" s="155"/>
      <c r="B62" s="156"/>
      <c r="C62" s="154"/>
      <c r="D62" s="156"/>
      <c r="E62" s="154"/>
    </row>
    <row r="63" spans="1:5">
      <c r="A63" s="157"/>
      <c r="B63" s="156"/>
      <c r="C63" s="154"/>
      <c r="D63" s="156"/>
      <c r="E63" s="154"/>
    </row>
    <row r="64" spans="1:5">
      <c r="A64" s="158" t="s">
        <v>96</v>
      </c>
      <c r="B64" s="162">
        <f>COUNTIF(B2:B63,"&lt;0")</f>
        <v>41</v>
      </c>
      <c r="C64" s="162">
        <f>COUNTIF(C2:C63,"Y")</f>
        <v>0</v>
      </c>
      <c r="D64" s="162">
        <f>COUNTIF(D2:D63,"&gt;00:15")</f>
        <v>3</v>
      </c>
      <c r="E64" s="162">
        <f>COUNTIF(E2:E63,"Y")</f>
        <v>0</v>
      </c>
    </row>
    <row r="69" spans="6:11">
      <c r="F69" s="67" t="s">
        <v>662</v>
      </c>
      <c r="G69" s="67"/>
      <c r="H69" s="159"/>
      <c r="I69" s="67"/>
      <c r="J69" s="67"/>
      <c r="K69" s="67"/>
    </row>
    <row r="70" spans="6:11">
      <c r="F70" s="67" t="s">
        <v>663</v>
      </c>
      <c r="G70" s="67"/>
      <c r="H70" s="159"/>
      <c r="I70" s="67"/>
      <c r="J70" s="67"/>
      <c r="K70" s="67"/>
    </row>
    <row r="71" spans="6:11">
      <c r="F71" s="67"/>
      <c r="G71" s="67"/>
      <c r="H71" s="159"/>
      <c r="I71" s="67"/>
      <c r="J71" s="67"/>
      <c r="K71" s="67"/>
    </row>
    <row r="72" spans="6:11">
      <c r="F72" s="67" t="s">
        <v>664</v>
      </c>
      <c r="G72" s="67"/>
      <c r="H72" s="159"/>
      <c r="I72" s="67"/>
      <c r="J72" s="67"/>
      <c r="K72" s="67"/>
    </row>
    <row r="73" spans="6:11">
      <c r="F73" s="67" t="s">
        <v>665</v>
      </c>
      <c r="G73" s="67"/>
      <c r="H73" s="159"/>
      <c r="I73" s="67"/>
      <c r="J73" s="67"/>
      <c r="K73" s="67"/>
    </row>
    <row r="74" spans="6:11">
      <c r="F74" s="67" t="s">
        <v>666</v>
      </c>
      <c r="G74" s="67"/>
      <c r="H74" s="159"/>
      <c r="I74" s="67"/>
      <c r="J74" s="67"/>
      <c r="K74" s="67"/>
    </row>
    <row r="75" spans="6:11">
      <c r="F75" s="67" t="s">
        <v>667</v>
      </c>
      <c r="G75" s="67"/>
      <c r="H75" s="159"/>
      <c r="I75" s="67"/>
      <c r="J75" s="67"/>
      <c r="K75" s="67"/>
    </row>
    <row r="76" spans="6:11">
      <c r="F76" s="67"/>
      <c r="G76" s="67"/>
      <c r="H76" s="159"/>
      <c r="I76" s="67"/>
      <c r="J76" s="67"/>
      <c r="K76" s="67"/>
    </row>
    <row r="77" spans="6:11">
      <c r="F77" s="67" t="s">
        <v>668</v>
      </c>
      <c r="G77" s="67"/>
      <c r="H77" s="159"/>
      <c r="I77" s="67"/>
      <c r="J77" s="67"/>
      <c r="K77" s="67"/>
    </row>
    <row r="78" spans="6:11">
      <c r="F78" s="67" t="s">
        <v>669</v>
      </c>
      <c r="G78" s="67"/>
      <c r="H78" s="159"/>
      <c r="I78" s="67"/>
      <c r="J78" s="67"/>
      <c r="K78" s="67"/>
    </row>
    <row r="79" spans="6:11">
      <c r="F79" s="67" t="s">
        <v>670</v>
      </c>
      <c r="G79" s="67"/>
      <c r="H79" s="159"/>
      <c r="I79" s="67"/>
      <c r="J79" s="67"/>
      <c r="K79" s="67"/>
    </row>
    <row r="80" spans="6:11">
      <c r="F80" s="67" t="s">
        <v>667</v>
      </c>
      <c r="G80" s="67"/>
      <c r="H80" s="159"/>
      <c r="I80" s="67"/>
      <c r="J80" s="67"/>
      <c r="K80" s="67"/>
    </row>
    <row r="81" spans="6:11">
      <c r="F81" s="67"/>
      <c r="G81" s="67"/>
      <c r="H81" s="159"/>
      <c r="I81" s="67"/>
      <c r="J81" s="67"/>
      <c r="K81" s="67"/>
    </row>
    <row r="82" spans="6:11">
      <c r="F82" s="67"/>
      <c r="G82" s="67"/>
      <c r="H82" s="159"/>
      <c r="I82" s="67"/>
      <c r="J82" s="67"/>
      <c r="K82" s="67"/>
    </row>
    <row r="83" spans="6:11">
      <c r="F83" s="67"/>
      <c r="G83" s="67"/>
      <c r="H83" s="159"/>
      <c r="I83" s="67"/>
      <c r="J83" s="67"/>
      <c r="K83" s="67"/>
    </row>
    <row r="84" spans="6:11">
      <c r="F84" s="159"/>
      <c r="G84" s="159"/>
      <c r="H84" s="159"/>
    </row>
    <row r="85" spans="6:11">
      <c r="F85" s="159"/>
      <c r="G85" s="159"/>
      <c r="H85" s="159"/>
    </row>
  </sheetData>
  <conditionalFormatting sqref="B2:B63">
    <cfRule type="cellIs" dxfId="22" priority="5" operator="lessThan">
      <formula>0</formula>
    </cfRule>
  </conditionalFormatting>
  <conditionalFormatting sqref="C64">
    <cfRule type="cellIs" dxfId="21" priority="4" operator="greaterThan">
      <formula>3</formula>
    </cfRule>
  </conditionalFormatting>
  <conditionalFormatting sqref="D2:D63">
    <cfRule type="cellIs" dxfId="20" priority="1" operator="greaterThan">
      <formula>0.0104166666666667</formula>
    </cfRule>
  </conditionalFormatting>
  <conditionalFormatting sqref="E2:E63">
    <cfRule type="cellIs" dxfId="19" priority="3" operator="equal">
      <formula>"Y"</formula>
    </cfRule>
  </conditionalFormatting>
  <conditionalFormatting sqref="E64">
    <cfRule type="cellIs" dxfId="18" priority="2" operator="greaterThan">
      <formula>3</formula>
    </cfRule>
  </conditionalFormatting>
  <pageMargins left="0.7" right="0.7" top="0.75" bottom="0.75" header="0.3" footer="0.3"/>
  <pageSetup paperSize="9" orientation="portrait" r:id="rId1"/>
  <headerFooter>
    <oddFooter>&amp;L&amp;1#&amp;"Calibri"&amp;6&amp;K737373BUSINESS DOCUMENT  This document is intended for business use and should be distributed to intended recipients only.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88"/>
  <sheetViews>
    <sheetView workbookViewId="0">
      <selection activeCell="J11" sqref="J11"/>
    </sheetView>
  </sheetViews>
  <sheetFormatPr baseColWidth="10" defaultColWidth="9.109375" defaultRowHeight="14.4"/>
  <cols>
    <col min="1" max="1" width="15.33203125" style="167" bestFit="1" customWidth="1"/>
    <col min="2" max="2" width="11.88671875" style="159" customWidth="1"/>
    <col min="3" max="3" width="15.44140625" style="159" customWidth="1"/>
    <col min="4" max="4" width="20.109375" style="159" customWidth="1"/>
    <col min="5" max="5" width="72.33203125" style="168" customWidth="1"/>
    <col min="6" max="16384" width="9.109375" style="159"/>
  </cols>
  <sheetData>
    <row r="1" spans="1:5" ht="64.5" customHeight="1">
      <c r="A1" s="203" t="s">
        <v>671</v>
      </c>
      <c r="B1" s="202"/>
      <c r="C1" s="202"/>
      <c r="D1" s="202"/>
      <c r="E1" s="202"/>
    </row>
    <row r="2" spans="1:5" s="166" customFormat="1" ht="18.75" customHeight="1">
      <c r="A2" s="165" t="s">
        <v>672</v>
      </c>
      <c r="B2" s="166" t="s">
        <v>673</v>
      </c>
      <c r="C2" s="166" t="s">
        <v>674</v>
      </c>
      <c r="D2" s="166" t="s">
        <v>675</v>
      </c>
      <c r="E2" s="166" t="s">
        <v>676</v>
      </c>
    </row>
    <row r="3" spans="1:5">
      <c r="A3" s="165">
        <v>44196</v>
      </c>
      <c r="B3" s="159" t="s">
        <v>34</v>
      </c>
      <c r="C3" s="159" t="s">
        <v>66</v>
      </c>
      <c r="D3" s="159" t="s">
        <v>677</v>
      </c>
      <c r="E3" s="168" t="s">
        <v>678</v>
      </c>
    </row>
    <row r="4" spans="1:5">
      <c r="A4" s="165">
        <v>44227</v>
      </c>
      <c r="B4" s="159" t="s">
        <v>30</v>
      </c>
      <c r="C4" s="159" t="s">
        <v>67</v>
      </c>
      <c r="D4" s="159" t="s">
        <v>679</v>
      </c>
      <c r="E4" s="168" t="s">
        <v>680</v>
      </c>
    </row>
    <row r="5" spans="1:5">
      <c r="A5" s="165"/>
      <c r="D5" s="159" t="s">
        <v>681</v>
      </c>
      <c r="E5" s="168" t="s">
        <v>682</v>
      </c>
    </row>
    <row r="6" spans="1:5">
      <c r="A6" s="165"/>
      <c r="D6" s="159" t="s">
        <v>683</v>
      </c>
      <c r="E6" s="168" t="s">
        <v>684</v>
      </c>
    </row>
    <row r="7" spans="1:5">
      <c r="A7" s="165">
        <v>44227</v>
      </c>
      <c r="B7" s="159" t="s">
        <v>34</v>
      </c>
      <c r="C7" s="159" t="s">
        <v>65</v>
      </c>
      <c r="D7" s="159" t="s">
        <v>685</v>
      </c>
      <c r="E7" s="168" t="s">
        <v>686</v>
      </c>
    </row>
    <row r="8" spans="1:5">
      <c r="A8" s="165">
        <v>44255</v>
      </c>
      <c r="B8" s="159" t="s">
        <v>30</v>
      </c>
      <c r="C8" s="159" t="s">
        <v>68</v>
      </c>
      <c r="D8" s="159" t="s">
        <v>687</v>
      </c>
      <c r="E8" s="171" t="s">
        <v>688</v>
      </c>
    </row>
    <row r="9" spans="1:5" ht="16.8">
      <c r="A9" s="165">
        <v>44286</v>
      </c>
      <c r="B9" s="159" t="s">
        <v>30</v>
      </c>
      <c r="C9" s="159" t="s">
        <v>66</v>
      </c>
      <c r="D9" s="159" t="s">
        <v>689</v>
      </c>
      <c r="E9" s="172" t="s">
        <v>690</v>
      </c>
    </row>
    <row r="10" spans="1:5" ht="16.8">
      <c r="A10" s="165">
        <v>44316</v>
      </c>
      <c r="B10" s="159" t="s">
        <v>30</v>
      </c>
      <c r="C10" s="159" t="s">
        <v>66</v>
      </c>
      <c r="D10" s="159" t="s">
        <v>689</v>
      </c>
      <c r="E10" s="172" t="s">
        <v>690</v>
      </c>
    </row>
    <row r="11" spans="1:5">
      <c r="A11" s="165">
        <v>44347</v>
      </c>
      <c r="B11" s="159" t="s">
        <v>30</v>
      </c>
      <c r="C11" s="159" t="s">
        <v>72</v>
      </c>
      <c r="D11" s="159" t="s">
        <v>691</v>
      </c>
      <c r="E11" s="168" t="s">
        <v>692</v>
      </c>
    </row>
    <row r="12" spans="1:5">
      <c r="A12" s="165">
        <v>44347</v>
      </c>
      <c r="B12" s="159" t="s">
        <v>34</v>
      </c>
      <c r="C12" s="159" t="s">
        <v>66</v>
      </c>
      <c r="D12" s="159" t="s">
        <v>689</v>
      </c>
      <c r="E12" s="168" t="s">
        <v>693</v>
      </c>
    </row>
    <row r="13" spans="1:5">
      <c r="A13" s="165"/>
      <c r="D13" s="159" t="s">
        <v>694</v>
      </c>
      <c r="E13" s="168" t="s">
        <v>695</v>
      </c>
    </row>
    <row r="14" spans="1:5">
      <c r="A14" s="165"/>
      <c r="D14" s="159" t="s">
        <v>696</v>
      </c>
      <c r="E14" s="168" t="s">
        <v>697</v>
      </c>
    </row>
    <row r="15" spans="1:5">
      <c r="A15" s="165">
        <v>44408</v>
      </c>
      <c r="B15" s="159" t="s">
        <v>30</v>
      </c>
      <c r="C15" s="159" t="s">
        <v>65</v>
      </c>
      <c r="D15" s="159" t="s">
        <v>698</v>
      </c>
      <c r="E15" s="168" t="s">
        <v>699</v>
      </c>
    </row>
    <row r="16" spans="1:5">
      <c r="A16" s="165"/>
      <c r="D16" s="159" t="s">
        <v>700</v>
      </c>
      <c r="E16" s="168" t="s">
        <v>701</v>
      </c>
    </row>
    <row r="17" spans="1:6">
      <c r="A17" s="165"/>
      <c r="B17" s="159" t="s">
        <v>34</v>
      </c>
      <c r="C17" s="159" t="s">
        <v>66</v>
      </c>
      <c r="D17" s="159" t="s">
        <v>694</v>
      </c>
      <c r="E17" s="168" t="s">
        <v>695</v>
      </c>
    </row>
    <row r="18" spans="1:6">
      <c r="A18" s="165"/>
    </row>
    <row r="19" spans="1:6">
      <c r="A19" s="165"/>
    </row>
    <row r="20" spans="1:6">
      <c r="A20" s="165"/>
    </row>
    <row r="21" spans="1:6">
      <c r="A21" s="165"/>
    </row>
    <row r="22" spans="1:6">
      <c r="A22" s="165"/>
    </row>
    <row r="23" spans="1:6">
      <c r="A23" s="165"/>
    </row>
    <row r="24" spans="1:6">
      <c r="A24" s="165"/>
    </row>
    <row r="25" spans="1:6">
      <c r="A25" s="159"/>
      <c r="E25" s="159"/>
    </row>
    <row r="26" spans="1:6">
      <c r="A26" s="159"/>
      <c r="E26" s="159"/>
    </row>
    <row r="27" spans="1:6">
      <c r="A27" s="159"/>
      <c r="E27" s="159"/>
    </row>
    <row r="28" spans="1:6">
      <c r="A28" s="159"/>
      <c r="E28" s="159"/>
    </row>
    <row r="29" spans="1:6">
      <c r="A29" s="159"/>
      <c r="E29" s="159"/>
    </row>
    <row r="30" spans="1:6">
      <c r="A30" s="159"/>
      <c r="E30" s="159"/>
    </row>
    <row r="31" spans="1:6">
      <c r="A31" s="159"/>
      <c r="E31" s="159"/>
      <c r="F31" s="159" t="s">
        <v>702</v>
      </c>
    </row>
    <row r="32" spans="1:6">
      <c r="A32" s="159"/>
      <c r="E32" s="159"/>
    </row>
    <row r="33" spans="1:6">
      <c r="A33" s="159"/>
      <c r="E33" s="159"/>
      <c r="F33" s="159" t="s">
        <v>702</v>
      </c>
    </row>
    <row r="34" spans="1:6">
      <c r="A34" s="159"/>
      <c r="E34" s="159"/>
    </row>
    <row r="35" spans="1:6">
      <c r="A35" s="159"/>
      <c r="E35" s="159"/>
    </row>
    <row r="36" spans="1:6">
      <c r="A36" s="159"/>
      <c r="E36" s="159"/>
    </row>
    <row r="37" spans="1:6">
      <c r="A37" s="159"/>
      <c r="E37" s="159"/>
    </row>
    <row r="38" spans="1:6">
      <c r="A38" s="159"/>
      <c r="E38" s="159"/>
    </row>
    <row r="39" spans="1:6">
      <c r="A39" s="159"/>
      <c r="E39" s="159"/>
    </row>
    <row r="40" spans="1:6">
      <c r="A40" s="165"/>
    </row>
    <row r="41" spans="1:6">
      <c r="A41" s="165"/>
    </row>
    <row r="42" spans="1:6">
      <c r="A42" s="165"/>
    </row>
    <row r="43" spans="1:6">
      <c r="A43" s="165"/>
    </row>
    <row r="44" spans="1:6">
      <c r="A44" s="165"/>
    </row>
    <row r="45" spans="1:6">
      <c r="A45" s="165"/>
    </row>
    <row r="46" spans="1:6">
      <c r="A46" s="165"/>
    </row>
    <row r="47" spans="1:6">
      <c r="A47" s="165"/>
    </row>
    <row r="48" spans="1:6">
      <c r="A48" s="165"/>
    </row>
    <row r="49" spans="1:1">
      <c r="A49" s="165"/>
    </row>
    <row r="50" spans="1:1">
      <c r="A50" s="165"/>
    </row>
    <row r="51" spans="1:1">
      <c r="A51" s="165"/>
    </row>
    <row r="52" spans="1:1">
      <c r="A52" s="165"/>
    </row>
    <row r="53" spans="1:1">
      <c r="A53" s="165"/>
    </row>
    <row r="54" spans="1:1">
      <c r="A54" s="165"/>
    </row>
    <row r="55" spans="1:1">
      <c r="A55" s="165"/>
    </row>
    <row r="56" spans="1:1">
      <c r="A56" s="165"/>
    </row>
    <row r="57" spans="1:1">
      <c r="A57" s="165"/>
    </row>
    <row r="58" spans="1:1">
      <c r="A58" s="165"/>
    </row>
    <row r="59" spans="1:1">
      <c r="A59" s="165"/>
    </row>
    <row r="60" spans="1:1">
      <c r="A60" s="165"/>
    </row>
    <row r="61" spans="1:1">
      <c r="A61" s="165"/>
    </row>
    <row r="62" spans="1:1">
      <c r="A62" s="165"/>
    </row>
    <row r="63" spans="1:1">
      <c r="A63" s="165"/>
    </row>
    <row r="64" spans="1:1">
      <c r="A64" s="165"/>
    </row>
    <row r="65" spans="1:1">
      <c r="A65" s="165"/>
    </row>
    <row r="66" spans="1:1">
      <c r="A66" s="165"/>
    </row>
    <row r="67" spans="1:1">
      <c r="A67" s="165"/>
    </row>
    <row r="68" spans="1:1">
      <c r="A68" s="165"/>
    </row>
    <row r="69" spans="1:1">
      <c r="A69" s="165"/>
    </row>
    <row r="70" spans="1:1">
      <c r="A70" s="165"/>
    </row>
    <row r="71" spans="1:1">
      <c r="A71" s="165"/>
    </row>
    <row r="72" spans="1:1">
      <c r="A72" s="165"/>
    </row>
    <row r="73" spans="1:1">
      <c r="A73" s="165"/>
    </row>
    <row r="74" spans="1:1">
      <c r="A74" s="165"/>
    </row>
    <row r="75" spans="1:1">
      <c r="A75" s="165"/>
    </row>
    <row r="76" spans="1:1">
      <c r="A76" s="165"/>
    </row>
    <row r="77" spans="1:1">
      <c r="A77" s="165"/>
    </row>
    <row r="78" spans="1:1">
      <c r="A78" s="165"/>
    </row>
    <row r="79" spans="1:1">
      <c r="A79" s="165"/>
    </row>
    <row r="80" spans="1:1">
      <c r="A80" s="165"/>
    </row>
    <row r="81" spans="1:1">
      <c r="A81" s="165"/>
    </row>
    <row r="82" spans="1:1">
      <c r="A82" s="165"/>
    </row>
    <row r="83" spans="1:1">
      <c r="A83" s="165"/>
    </row>
    <row r="84" spans="1:1">
      <c r="A84" s="165"/>
    </row>
    <row r="85" spans="1:1">
      <c r="A85" s="165"/>
    </row>
    <row r="86" spans="1:1">
      <c r="A86" s="165"/>
    </row>
    <row r="87" spans="1:1">
      <c r="A87" s="165"/>
    </row>
    <row r="88" spans="1:1">
      <c r="A88" s="165"/>
    </row>
    <row r="89" spans="1:1">
      <c r="A89" s="165"/>
    </row>
    <row r="90" spans="1:1">
      <c r="A90" s="165"/>
    </row>
    <row r="91" spans="1:1">
      <c r="A91" s="165"/>
    </row>
    <row r="92" spans="1:1">
      <c r="A92" s="165"/>
    </row>
    <row r="93" spans="1:1">
      <c r="A93" s="165"/>
    </row>
    <row r="94" spans="1:1">
      <c r="A94" s="165"/>
    </row>
    <row r="95" spans="1:1">
      <c r="A95" s="165"/>
    </row>
    <row r="96" spans="1:1">
      <c r="A96" s="165"/>
    </row>
    <row r="97" spans="1:1">
      <c r="A97" s="165"/>
    </row>
    <row r="98" spans="1:1">
      <c r="A98" s="165"/>
    </row>
    <row r="99" spans="1:1">
      <c r="A99" s="165"/>
    </row>
    <row r="100" spans="1:1">
      <c r="A100" s="165"/>
    </row>
    <row r="101" spans="1:1">
      <c r="A101" s="165"/>
    </row>
    <row r="102" spans="1:1">
      <c r="A102" s="165"/>
    </row>
    <row r="103" spans="1:1">
      <c r="A103" s="165"/>
    </row>
    <row r="104" spans="1:1">
      <c r="A104" s="165"/>
    </row>
    <row r="105" spans="1:1">
      <c r="A105" s="165"/>
    </row>
    <row r="106" spans="1:1">
      <c r="A106" s="165"/>
    </row>
    <row r="107" spans="1:1">
      <c r="A107" s="165"/>
    </row>
    <row r="108" spans="1:1">
      <c r="A108" s="165"/>
    </row>
    <row r="109" spans="1:1">
      <c r="A109" s="165"/>
    </row>
    <row r="110" spans="1:1">
      <c r="A110" s="165"/>
    </row>
    <row r="111" spans="1:1">
      <c r="A111" s="165"/>
    </row>
    <row r="112" spans="1:1">
      <c r="A112" s="165"/>
    </row>
    <row r="113" spans="1:1">
      <c r="A113" s="165"/>
    </row>
    <row r="114" spans="1:1">
      <c r="A114" s="165"/>
    </row>
    <row r="115" spans="1:1">
      <c r="A115" s="165"/>
    </row>
    <row r="116" spans="1:1">
      <c r="A116" s="165"/>
    </row>
    <row r="117" spans="1:1">
      <c r="A117" s="165"/>
    </row>
    <row r="118" spans="1:1">
      <c r="A118" s="165"/>
    </row>
    <row r="119" spans="1:1">
      <c r="A119" s="165"/>
    </row>
    <row r="120" spans="1:1">
      <c r="A120" s="165"/>
    </row>
    <row r="121" spans="1:1">
      <c r="A121" s="165"/>
    </row>
    <row r="122" spans="1:1">
      <c r="A122" s="165"/>
    </row>
    <row r="123" spans="1:1">
      <c r="A123" s="165"/>
    </row>
    <row r="124" spans="1:1">
      <c r="A124" s="165"/>
    </row>
    <row r="125" spans="1:1">
      <c r="A125" s="165"/>
    </row>
    <row r="126" spans="1:1">
      <c r="A126" s="165"/>
    </row>
    <row r="127" spans="1:1">
      <c r="A127" s="165"/>
    </row>
    <row r="128" spans="1:1">
      <c r="A128" s="165"/>
    </row>
    <row r="129" spans="1:1">
      <c r="A129" s="165"/>
    </row>
    <row r="130" spans="1:1">
      <c r="A130" s="165"/>
    </row>
    <row r="131" spans="1:1">
      <c r="A131" s="165"/>
    </row>
    <row r="132" spans="1:1">
      <c r="A132" s="165"/>
    </row>
    <row r="133" spans="1:1">
      <c r="A133" s="165"/>
    </row>
    <row r="134" spans="1:1">
      <c r="A134" s="165"/>
    </row>
    <row r="135" spans="1:1">
      <c r="A135" s="165"/>
    </row>
    <row r="136" spans="1:1">
      <c r="A136" s="165"/>
    </row>
    <row r="137" spans="1:1">
      <c r="A137" s="165"/>
    </row>
    <row r="138" spans="1:1">
      <c r="A138" s="165"/>
    </row>
    <row r="139" spans="1:1">
      <c r="A139" s="165"/>
    </row>
    <row r="140" spans="1:1">
      <c r="A140" s="165"/>
    </row>
    <row r="141" spans="1:1">
      <c r="A141" s="165"/>
    </row>
    <row r="142" spans="1:1">
      <c r="A142" s="165"/>
    </row>
    <row r="143" spans="1:1">
      <c r="A143" s="165"/>
    </row>
    <row r="144" spans="1:1">
      <c r="A144" s="165"/>
    </row>
    <row r="145" spans="1:1">
      <c r="A145" s="165"/>
    </row>
    <row r="146" spans="1:1">
      <c r="A146" s="165"/>
    </row>
    <row r="147" spans="1:1">
      <c r="A147" s="165"/>
    </row>
    <row r="148" spans="1:1">
      <c r="A148" s="165"/>
    </row>
    <row r="149" spans="1:1">
      <c r="A149" s="165"/>
    </row>
    <row r="150" spans="1:1">
      <c r="A150" s="165"/>
    </row>
    <row r="151" spans="1:1">
      <c r="A151" s="165"/>
    </row>
    <row r="152" spans="1:1">
      <c r="A152" s="165"/>
    </row>
    <row r="153" spans="1:1">
      <c r="A153" s="165"/>
    </row>
    <row r="154" spans="1:1">
      <c r="A154" s="165"/>
    </row>
    <row r="155" spans="1:1">
      <c r="A155" s="165"/>
    </row>
    <row r="156" spans="1:1">
      <c r="A156" s="165"/>
    </row>
    <row r="157" spans="1:1">
      <c r="A157" s="165"/>
    </row>
    <row r="158" spans="1:1">
      <c r="A158" s="165"/>
    </row>
    <row r="159" spans="1:1">
      <c r="A159" s="165"/>
    </row>
    <row r="160" spans="1:1">
      <c r="A160" s="165"/>
    </row>
    <row r="161" spans="1:13">
      <c r="A161" s="165"/>
    </row>
    <row r="162" spans="1:13">
      <c r="A162" s="165"/>
    </row>
    <row r="163" spans="1:13">
      <c r="A163" s="165"/>
    </row>
    <row r="164" spans="1:13">
      <c r="A164" s="165"/>
    </row>
    <row r="165" spans="1:13" ht="45" customHeight="1">
      <c r="A165" s="165"/>
      <c r="B165" s="60"/>
      <c r="C165" s="60"/>
      <c r="D165" s="60"/>
      <c r="E165" s="203"/>
      <c r="F165" s="204"/>
      <c r="G165" s="203"/>
      <c r="H165" s="203"/>
      <c r="I165" s="203"/>
      <c r="J165" s="203"/>
      <c r="K165" s="203"/>
      <c r="L165" s="203"/>
      <c r="M165" s="203"/>
    </row>
    <row r="166" spans="1:13">
      <c r="A166" s="165"/>
      <c r="B166" s="60"/>
      <c r="C166" s="60"/>
      <c r="D166" s="60"/>
      <c r="E166" s="203"/>
      <c r="F166" s="203"/>
      <c r="G166" s="203"/>
      <c r="H166" s="203"/>
      <c r="I166" s="203"/>
      <c r="J166" s="203"/>
      <c r="K166" s="203"/>
      <c r="L166" s="203"/>
      <c r="M166" s="203"/>
    </row>
    <row r="167" spans="1:13">
      <c r="A167" s="165"/>
      <c r="B167" s="202"/>
      <c r="C167" s="203"/>
      <c r="D167" s="203"/>
      <c r="E167" s="203"/>
      <c r="F167" s="204"/>
      <c r="G167" s="204"/>
      <c r="H167" s="204"/>
      <c r="I167" s="204"/>
      <c r="J167" s="204"/>
      <c r="K167" s="204"/>
      <c r="L167" s="204"/>
      <c r="M167" s="204"/>
    </row>
    <row r="168" spans="1:13">
      <c r="A168" s="165"/>
      <c r="B168" s="202"/>
      <c r="C168" s="203"/>
      <c r="D168" s="203"/>
      <c r="E168" s="203"/>
      <c r="F168" s="204"/>
      <c r="G168" s="204"/>
      <c r="H168" s="204"/>
      <c r="I168" s="204"/>
      <c r="J168" s="204"/>
      <c r="K168" s="204"/>
      <c r="L168" s="204"/>
      <c r="M168" s="204"/>
    </row>
    <row r="169" spans="1:13">
      <c r="A169" s="165"/>
      <c r="B169" s="202"/>
      <c r="C169" s="203"/>
      <c r="D169" s="203"/>
      <c r="E169" s="203"/>
      <c r="F169" s="204"/>
      <c r="G169" s="204"/>
      <c r="H169" s="204"/>
      <c r="I169" s="204"/>
      <c r="J169" s="204"/>
      <c r="K169" s="204"/>
      <c r="L169" s="204"/>
      <c r="M169" s="204"/>
    </row>
    <row r="170" spans="1:13">
      <c r="A170" s="165">
        <v>43734</v>
      </c>
      <c r="B170" s="159" t="s">
        <v>30</v>
      </c>
      <c r="C170" s="159" t="s">
        <v>703</v>
      </c>
      <c r="D170" s="159" t="s">
        <v>704</v>
      </c>
      <c r="E170" s="168" t="s">
        <v>705</v>
      </c>
    </row>
    <row r="171" spans="1:13">
      <c r="A171" s="165">
        <v>43735</v>
      </c>
      <c r="B171" s="159" t="s">
        <v>34</v>
      </c>
      <c r="C171" s="159" t="s">
        <v>703</v>
      </c>
      <c r="D171" s="159" t="s">
        <v>706</v>
      </c>
      <c r="E171" s="168" t="s">
        <v>705</v>
      </c>
    </row>
    <row r="172" spans="1:13">
      <c r="A172" s="165">
        <v>43735</v>
      </c>
      <c r="B172" s="159" t="s">
        <v>34</v>
      </c>
      <c r="C172" s="159" t="s">
        <v>703</v>
      </c>
      <c r="D172" s="159" t="s">
        <v>707</v>
      </c>
      <c r="E172" s="168" t="s">
        <v>708</v>
      </c>
    </row>
    <row r="173" spans="1:13" ht="45.75" customHeight="1">
      <c r="A173" s="167">
        <v>43740</v>
      </c>
      <c r="C173" s="159" t="s">
        <v>72</v>
      </c>
      <c r="D173" s="159" t="s">
        <v>709</v>
      </c>
      <c r="E173" s="168" t="s">
        <v>710</v>
      </c>
      <c r="F173" s="202"/>
      <c r="G173" s="202"/>
      <c r="H173" s="202"/>
      <c r="I173" s="202"/>
      <c r="J173" s="202"/>
      <c r="K173" s="202"/>
      <c r="L173" s="202"/>
      <c r="M173" s="202"/>
    </row>
    <row r="174" spans="1:13">
      <c r="A174" s="167">
        <v>43743</v>
      </c>
      <c r="C174" s="159" t="s">
        <v>76</v>
      </c>
      <c r="D174" s="159" t="s">
        <v>689</v>
      </c>
      <c r="E174" s="168" t="s">
        <v>711</v>
      </c>
    </row>
    <row r="175" spans="1:13">
      <c r="A175" s="167">
        <v>43744</v>
      </c>
      <c r="B175" s="159" t="s">
        <v>30</v>
      </c>
      <c r="C175" s="159" t="s">
        <v>66</v>
      </c>
      <c r="D175" s="159" t="s">
        <v>712</v>
      </c>
      <c r="E175" s="168" t="s">
        <v>705</v>
      </c>
    </row>
    <row r="176" spans="1:13">
      <c r="A176" s="167">
        <v>43744</v>
      </c>
      <c r="B176" s="159" t="s">
        <v>34</v>
      </c>
      <c r="C176" s="159" t="s">
        <v>74</v>
      </c>
      <c r="D176" s="159" t="s">
        <v>689</v>
      </c>
      <c r="E176" s="159" t="s">
        <v>710</v>
      </c>
      <c r="F176" s="202" t="s">
        <v>713</v>
      </c>
      <c r="G176" s="202"/>
      <c r="H176" s="202"/>
      <c r="I176" s="202"/>
      <c r="J176" s="202"/>
      <c r="K176" s="202"/>
      <c r="L176" s="202"/>
      <c r="M176" s="202"/>
    </row>
    <row r="177" spans="1:14">
      <c r="A177" s="167">
        <v>43747</v>
      </c>
      <c r="B177" s="159" t="s">
        <v>30</v>
      </c>
      <c r="C177" s="159" t="s">
        <v>74</v>
      </c>
      <c r="D177" s="159" t="s">
        <v>689</v>
      </c>
      <c r="E177" s="169" t="s">
        <v>714</v>
      </c>
    </row>
    <row r="178" spans="1:14">
      <c r="A178" s="167">
        <v>43748</v>
      </c>
      <c r="B178" s="159" t="s">
        <v>30</v>
      </c>
      <c r="C178" s="159" t="s">
        <v>70</v>
      </c>
      <c r="D178" s="159" t="s">
        <v>689</v>
      </c>
      <c r="E178" s="168" t="s">
        <v>715</v>
      </c>
    </row>
    <row r="179" spans="1:14">
      <c r="A179" s="167">
        <v>43752</v>
      </c>
      <c r="B179" s="159" t="s">
        <v>30</v>
      </c>
      <c r="C179" s="159" t="s">
        <v>67</v>
      </c>
      <c r="D179" s="159" t="s">
        <v>689</v>
      </c>
      <c r="E179" s="168" t="s">
        <v>716</v>
      </c>
    </row>
    <row r="180" spans="1:14">
      <c r="B180" s="159" t="s">
        <v>34</v>
      </c>
      <c r="C180" s="159" t="s">
        <v>70</v>
      </c>
      <c r="D180" s="159" t="s">
        <v>717</v>
      </c>
      <c r="E180" s="168" t="s">
        <v>718</v>
      </c>
    </row>
    <row r="181" spans="1:14">
      <c r="A181" s="167">
        <v>43758</v>
      </c>
      <c r="B181" s="159" t="s">
        <v>34</v>
      </c>
      <c r="C181" s="159" t="s">
        <v>74</v>
      </c>
      <c r="D181" s="159" t="s">
        <v>719</v>
      </c>
      <c r="E181" s="168" t="s">
        <v>705</v>
      </c>
    </row>
    <row r="182" spans="1:14">
      <c r="A182" s="167">
        <v>43759</v>
      </c>
      <c r="B182" s="159" t="s">
        <v>30</v>
      </c>
      <c r="C182" s="159" t="s">
        <v>72</v>
      </c>
      <c r="D182" s="159" t="s">
        <v>720</v>
      </c>
      <c r="E182" s="164" t="s">
        <v>710</v>
      </c>
      <c r="F182" s="170" t="s">
        <v>721</v>
      </c>
    </row>
    <row r="183" spans="1:14">
      <c r="A183" s="167">
        <v>43761</v>
      </c>
      <c r="B183" s="159" t="s">
        <v>34</v>
      </c>
      <c r="C183" s="159" t="s">
        <v>67</v>
      </c>
      <c r="D183" s="159" t="s">
        <v>722</v>
      </c>
      <c r="E183" s="164"/>
    </row>
    <row r="184" spans="1:14">
      <c r="A184" s="167">
        <v>43762</v>
      </c>
      <c r="B184" s="159" t="s">
        <v>30</v>
      </c>
      <c r="C184" s="159" t="s">
        <v>65</v>
      </c>
      <c r="D184" s="159" t="s">
        <v>723</v>
      </c>
      <c r="E184" s="164" t="s">
        <v>724</v>
      </c>
    </row>
    <row r="185" spans="1:14">
      <c r="A185" s="167">
        <v>43762</v>
      </c>
      <c r="B185" s="159" t="s">
        <v>34</v>
      </c>
      <c r="C185" s="159" t="s">
        <v>72</v>
      </c>
      <c r="D185" s="159" t="s">
        <v>725</v>
      </c>
    </row>
    <row r="186" spans="1:14">
      <c r="A186" s="167">
        <v>43764</v>
      </c>
      <c r="B186" s="159" t="s">
        <v>30</v>
      </c>
      <c r="C186" s="159" t="s">
        <v>70</v>
      </c>
      <c r="D186" s="159" t="s">
        <v>726</v>
      </c>
      <c r="E186" s="168" t="s">
        <v>705</v>
      </c>
    </row>
    <row r="187" spans="1:14">
      <c r="A187" s="167">
        <v>43764</v>
      </c>
      <c r="B187" s="159" t="s">
        <v>34</v>
      </c>
      <c r="C187" s="159" t="s">
        <v>74</v>
      </c>
      <c r="D187" s="159" t="s">
        <v>727</v>
      </c>
      <c r="E187" s="168" t="s">
        <v>728</v>
      </c>
    </row>
    <row r="188" spans="1:14">
      <c r="A188" s="167">
        <v>43765</v>
      </c>
      <c r="B188" s="159" t="s">
        <v>34</v>
      </c>
      <c r="C188" s="159" t="s">
        <v>66</v>
      </c>
      <c r="D188" s="159" t="s">
        <v>729</v>
      </c>
      <c r="E188" s="168" t="s">
        <v>730</v>
      </c>
      <c r="F188" s="201" t="s">
        <v>731</v>
      </c>
      <c r="G188" s="201"/>
      <c r="H188" s="201"/>
      <c r="I188" s="201"/>
      <c r="J188" s="201"/>
      <c r="K188" s="201"/>
      <c r="L188" s="201"/>
      <c r="M188" s="201"/>
      <c r="N188" s="201"/>
    </row>
  </sheetData>
  <autoFilter ref="A2:N2" xr:uid="{00000000-0009-0000-0000-000007000000}"/>
  <mergeCells count="11">
    <mergeCell ref="F188:N188"/>
    <mergeCell ref="F176:M176"/>
    <mergeCell ref="F173:M173"/>
    <mergeCell ref="A1:E1"/>
    <mergeCell ref="E165:E166"/>
    <mergeCell ref="F165:M166"/>
    <mergeCell ref="B167:B169"/>
    <mergeCell ref="C167:C169"/>
    <mergeCell ref="D167:D169"/>
    <mergeCell ref="E167:E169"/>
    <mergeCell ref="F167:M169"/>
  </mergeCells>
  <pageMargins left="0.7" right="0.7" top="0.75" bottom="0.75" header="0.3" footer="0.3"/>
  <pageSetup paperSize="9" orientation="portrait" r:id="rId1"/>
  <headerFooter>
    <oddFooter>&amp;L&amp;1#&amp;"Calibri"&amp;6&amp;K737373BUSINESS DOCUMENT  This document is intended for business use and should be distributed to intended recipients only.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749758-e686-4f56-a4f6-5b6042cf2454">
      <Terms xmlns="http://schemas.microsoft.com/office/infopath/2007/PartnerControls"/>
    </lcf76f155ced4ddcb4097134ff3c332f>
    <TaxCatchAll xmlns="3a1eba01-695c-4eb6-8d1f-2f3a8838daf9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AC63F3A5184F429FB07BCC3B401DF7" ma:contentTypeVersion="17" ma:contentTypeDescription="Create a new document." ma:contentTypeScope="" ma:versionID="52f0042cb6bea6740bf2fa6f0f74b884">
  <xsd:schema xmlns:xsd="http://www.w3.org/2001/XMLSchema" xmlns:xs="http://www.w3.org/2001/XMLSchema" xmlns:p="http://schemas.microsoft.com/office/2006/metadata/properties" xmlns:ns1="http://schemas.microsoft.com/sharepoint/v3" xmlns:ns2="dd749758-e686-4f56-a4f6-5b6042cf2454" xmlns:ns3="3a1eba01-695c-4eb6-8d1f-2f3a8838daf9" targetNamespace="http://schemas.microsoft.com/office/2006/metadata/properties" ma:root="true" ma:fieldsID="db7e25b89dfa57cbb3a00269f7bd9398" ns1:_="" ns2:_="" ns3:_="">
    <xsd:import namespace="http://schemas.microsoft.com/sharepoint/v3"/>
    <xsd:import namespace="dd749758-e686-4f56-a4f6-5b6042cf2454"/>
    <xsd:import namespace="3a1eba01-695c-4eb6-8d1f-2f3a8838da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749758-e686-4f56-a4f6-5b6042cf24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3e73e03-fa5e-44f8-a7f5-93b7f4f15d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1eba01-695c-4eb6-8d1f-2f3a8838daf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9317ae-1175-4ddf-9cf8-b209f69d428e}" ma:internalName="TaxCatchAll" ma:showField="CatchAllData" ma:web="3a1eba01-695c-4eb6-8d1f-2f3a8838da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69266B-096A-4517-8D00-5C91BDA1AF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6BC912-10B8-479D-9AC2-B1BC7029132B}">
  <ds:schemaRefs>
    <ds:schemaRef ds:uri="http://schemas.microsoft.com/office/2006/metadata/properties"/>
    <ds:schemaRef ds:uri="http://schemas.microsoft.com/office/infopath/2007/PartnerControls"/>
    <ds:schemaRef ds:uri="dd749758-e686-4f56-a4f6-5b6042cf2454"/>
    <ds:schemaRef ds:uri="3a1eba01-695c-4eb6-8d1f-2f3a8838daf9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FA81EEA1-2606-48E2-8CB1-C5A9C84B0C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d749758-e686-4f56-a4f6-5b6042cf2454"/>
    <ds:schemaRef ds:uri="3a1eba01-695c-4eb6-8d1f-2f3a8838da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log old</vt:lpstr>
      <vt:lpstr>new log</vt:lpstr>
      <vt:lpstr>performance week</vt:lpstr>
      <vt:lpstr>Delay EK code</vt:lpstr>
      <vt:lpstr>DEL EKAS</vt:lpstr>
      <vt:lpstr>IATA DEL</vt:lpstr>
      <vt:lpstr>ICTS</vt:lpstr>
      <vt:lpstr>seat inop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dagmar</dc:creator>
  <cp:keywords/>
  <dc:description/>
  <cp:lastModifiedBy>dagmar schwab</cp:lastModifiedBy>
  <cp:revision/>
  <dcterms:created xsi:type="dcterms:W3CDTF">2020-03-30T12:50:01Z</dcterms:created>
  <dcterms:modified xsi:type="dcterms:W3CDTF">2025-01-10T18:50:15Z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7962db2-8021-4672-ab50-833f15a1c47a_Enabled">
    <vt:lpwstr>true</vt:lpwstr>
  </property>
  <property fmtid="{D5CDD505-2E9C-101B-9397-08002B2CF9AE}" pid="3" name="MSIP_Label_c7962db2-8021-4672-ab50-833f15a1c47a_SetDate">
    <vt:lpwstr>2024-03-21T14:33:03Z</vt:lpwstr>
  </property>
  <property fmtid="{D5CDD505-2E9C-101B-9397-08002B2CF9AE}" pid="4" name="MSIP_Label_c7962db2-8021-4672-ab50-833f15a1c47a_Method">
    <vt:lpwstr>Standard</vt:lpwstr>
  </property>
  <property fmtid="{D5CDD505-2E9C-101B-9397-08002B2CF9AE}" pid="5" name="MSIP_Label_c7962db2-8021-4672-ab50-833f15a1c47a_Name">
    <vt:lpwstr>c7962db2-8021-4672-ab50-833f15a1c47a</vt:lpwstr>
  </property>
  <property fmtid="{D5CDD505-2E9C-101B-9397-08002B2CF9AE}" pid="6" name="MSIP_Label_c7962db2-8021-4672-ab50-833f15a1c47a_SiteId">
    <vt:lpwstr>e0b26355-1889-40d8-8ef1-e559616befda</vt:lpwstr>
  </property>
  <property fmtid="{D5CDD505-2E9C-101B-9397-08002B2CF9AE}" pid="7" name="MSIP_Label_c7962db2-8021-4672-ab50-833f15a1c47a_ActionId">
    <vt:lpwstr>947987b7-9896-40ff-a7bc-40a0797893db</vt:lpwstr>
  </property>
  <property fmtid="{D5CDD505-2E9C-101B-9397-08002B2CF9AE}" pid="8" name="MSIP_Label_c7962db2-8021-4672-ab50-833f15a1c47a_ContentBits">
    <vt:lpwstr>2</vt:lpwstr>
  </property>
  <property fmtid="{D5CDD505-2E9C-101B-9397-08002B2CF9AE}" pid="9" name="ContentTypeId">
    <vt:lpwstr>0x010100CBAC63F3A5184F429FB07BCC3B401DF7</vt:lpwstr>
  </property>
  <property fmtid="{D5CDD505-2E9C-101B-9397-08002B2CF9AE}" pid="10" name="MediaServiceImageTags">
    <vt:lpwstr/>
  </property>
</Properties>
</file>