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enutzer\Thomas\Downloads\"/>
    </mc:Choice>
  </mc:AlternateContent>
  <xr:revisionPtr revIDLastSave="0" documentId="8_{C861644D-4A8F-4A06-822A-CFFBC736EBDF}" xr6:coauthVersionLast="47" xr6:coauthVersionMax="47" xr10:uidLastSave="{00000000-0000-0000-0000-000000000000}"/>
  <bookViews>
    <workbookView xWindow="5760" yWindow="5760" windowWidth="43200" windowHeight="17145" xr2:uid="{2DCF8D35-3B58-461B-AF80-F06732EA2950}"/>
  </bookViews>
  <sheets>
    <sheet name="Tabelle1" sheetId="1" r:id="rId1"/>
  </sheets>
  <calcPr calcId="191029"/>
  <pivotCaches>
    <pivotCache cacheId="132" r:id="rId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K196" i="1" l="1"/>
  <c r="AL196" i="1" s="1"/>
  <c r="AJ196" i="1"/>
  <c r="AK195" i="1"/>
  <c r="AL195" i="1" s="1"/>
  <c r="AJ195" i="1"/>
  <c r="AK194" i="1"/>
  <c r="AL194" i="1" s="1"/>
  <c r="AJ194" i="1"/>
  <c r="AK193" i="1"/>
  <c r="AL193" i="1" s="1"/>
  <c r="AJ193" i="1"/>
  <c r="AK192" i="1"/>
  <c r="AL192" i="1" s="1"/>
  <c r="AJ192" i="1"/>
  <c r="AK191" i="1"/>
  <c r="AL191" i="1" s="1"/>
  <c r="AJ191" i="1"/>
  <c r="AK190" i="1"/>
  <c r="AL190" i="1" s="1"/>
  <c r="AJ190" i="1"/>
  <c r="AK189" i="1"/>
  <c r="AL189" i="1" s="1"/>
  <c r="AJ189" i="1"/>
  <c r="AK188" i="1"/>
  <c r="AL188" i="1" s="1"/>
  <c r="AJ188" i="1"/>
  <c r="AK187" i="1"/>
  <c r="AL187" i="1" s="1"/>
  <c r="AJ187" i="1"/>
  <c r="AK186" i="1"/>
  <c r="AL186" i="1" s="1"/>
  <c r="AJ186" i="1"/>
  <c r="AK185" i="1"/>
  <c r="AL185" i="1" s="1"/>
  <c r="AJ185" i="1"/>
  <c r="AK184" i="1"/>
  <c r="AL184" i="1" s="1"/>
  <c r="AJ184" i="1"/>
  <c r="AK183" i="1"/>
  <c r="AL183" i="1" s="1"/>
  <c r="AJ183" i="1"/>
  <c r="AK182" i="1"/>
  <c r="AL182" i="1" s="1"/>
  <c r="AJ182" i="1"/>
  <c r="AK181" i="1"/>
  <c r="AL181" i="1" s="1"/>
  <c r="AJ181" i="1"/>
  <c r="AK177" i="1"/>
  <c r="AK172" i="1"/>
  <c r="AM176" i="1"/>
  <c r="AM171" i="1"/>
  <c r="AM167" i="1"/>
  <c r="AK165" i="1"/>
  <c r="AK163" i="1"/>
  <c r="AK176" i="1"/>
  <c r="AK171" i="1"/>
  <c r="AK167" i="1"/>
  <c r="AM177" i="1"/>
  <c r="AM172" i="1"/>
  <c r="AM165" i="1"/>
  <c r="AM163" i="1"/>
  <c r="AM162" i="1"/>
  <c r="AM180" i="1"/>
  <c r="AM175" i="1"/>
  <c r="AM170" i="1"/>
  <c r="AM173" i="1"/>
  <c r="AK168" i="1"/>
  <c r="AK162" i="1"/>
  <c r="AK180" i="1"/>
  <c r="AK175" i="1"/>
  <c r="AK170" i="1"/>
  <c r="AM179" i="1"/>
  <c r="AM174" i="1"/>
  <c r="AM169" i="1"/>
  <c r="AM164" i="1"/>
  <c r="AK179" i="1"/>
  <c r="AK174" i="1"/>
  <c r="AK169" i="1"/>
  <c r="AM166" i="1"/>
  <c r="AK164" i="1"/>
  <c r="AM178" i="1"/>
  <c r="AM168" i="1"/>
  <c r="AK166" i="1"/>
  <c r="AK178" i="1"/>
  <c r="AK173" i="1"/>
  <c r="AL173" i="1" l="1"/>
  <c r="AL178" i="1"/>
  <c r="AL166" i="1"/>
  <c r="AN168" i="1"/>
  <c r="AN178" i="1"/>
  <c r="AL164" i="1"/>
  <c r="AN166" i="1"/>
  <c r="AL169" i="1"/>
  <c r="AL174" i="1"/>
  <c r="AL179" i="1"/>
  <c r="AN164" i="1"/>
  <c r="AN169" i="1"/>
  <c r="AN174" i="1"/>
  <c r="AN179" i="1"/>
  <c r="AL170" i="1"/>
  <c r="AL175" i="1"/>
  <c r="AL180" i="1"/>
  <c r="AL162" i="1"/>
  <c r="AL168" i="1"/>
  <c r="AN173" i="1"/>
  <c r="AN170" i="1"/>
  <c r="AN175" i="1"/>
  <c r="AN180" i="1"/>
  <c r="AN162" i="1"/>
  <c r="AN163" i="1"/>
  <c r="AN165" i="1"/>
  <c r="AN172" i="1"/>
  <c r="AN177" i="1"/>
  <c r="AL167" i="1"/>
  <c r="AL171" i="1"/>
  <c r="AL176" i="1"/>
  <c r="AL163" i="1"/>
  <c r="AL165" i="1"/>
  <c r="AN167" i="1"/>
  <c r="AN171" i="1"/>
  <c r="AN176" i="1"/>
  <c r="AL172" i="1"/>
  <c r="AL177" i="1"/>
  <c r="AQ163" i="1" l="1"/>
  <c r="AS167" i="1"/>
  <c r="AR165" i="1" a="1"/>
  <c r="AR165" i="1" s="1"/>
  <c r="AR163" i="1" a="1"/>
  <c r="AR163" i="1" s="1"/>
  <c r="AQ165" i="1"/>
  <c r="AR167" i="1" a="1"/>
  <c r="AR167" i="1" s="1"/>
  <c r="AQ167" i="1"/>
  <c r="AS164" i="1"/>
  <c r="AS166" i="1"/>
  <c r="AR164" i="1" a="1"/>
  <c r="AR164" i="1" s="1"/>
  <c r="AQ164" i="1"/>
  <c r="AR166" i="1" a="1"/>
  <c r="AR166" i="1" s="1"/>
  <c r="AQ166" i="1"/>
  <c r="AS165" i="1"/>
  <c r="AS163" i="1"/>
  <c r="AU166" i="1"/>
  <c r="AU165" i="1"/>
  <c r="AU167" i="1"/>
  <c r="AU164" i="1"/>
  <c r="AU163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<sst xmlns="http://schemas.openxmlformats.org/spreadsheetml/2006/main" count="52" uniqueCount="36">
  <si>
    <t>Ø Durchschnittserlöse Standorte</t>
  </si>
  <si>
    <t>Anlagedatum</t>
  </si>
  <si>
    <t>(Alle)</t>
  </si>
  <si>
    <t>Zeilenbeschriftungen</t>
  </si>
  <si>
    <t>Mittelwert von Erlös</t>
  </si>
  <si>
    <t>Anzahl von Vermarktete Fahrzeuge Hilfsspalte</t>
  </si>
  <si>
    <t>Anzahl FZG</t>
  </si>
  <si>
    <t>Bayreuth</t>
  </si>
  <si>
    <t>Platzierung</t>
  </si>
  <si>
    <t>Standort</t>
  </si>
  <si>
    <t>Standort Behebung Gleicher Wert</t>
  </si>
  <si>
    <t>Ø</t>
  </si>
  <si>
    <t>Bietigheim-Bissingen</t>
  </si>
  <si>
    <t>Buchen-Hettingen</t>
  </si>
  <si>
    <t>Erbach</t>
  </si>
  <si>
    <t>Eppingen</t>
  </si>
  <si>
    <t>Friedrichshafen</t>
  </si>
  <si>
    <t>Hof</t>
  </si>
  <si>
    <t>Lauda-Königshofen</t>
  </si>
  <si>
    <t xml:space="preserve">Lauf </t>
  </si>
  <si>
    <t>Ludwigsburg</t>
  </si>
  <si>
    <t>Marktsteft</t>
  </si>
  <si>
    <t>Lauf</t>
  </si>
  <si>
    <t>Miltenberg</t>
  </si>
  <si>
    <t>Öhringen</t>
  </si>
  <si>
    <t>Rhön-Saale</t>
  </si>
  <si>
    <t>Rothenburg</t>
  </si>
  <si>
    <t>Schweinfurt</t>
  </si>
  <si>
    <t>Würzburg</t>
  </si>
  <si>
    <t>(Leer)</t>
  </si>
  <si>
    <t>Anzahl FZG autm.?</t>
  </si>
  <si>
    <t>TOP5 Standorte</t>
  </si>
  <si>
    <t>&lt;- Formel gesucht</t>
  </si>
  <si>
    <t>Fehlerbereinigt</t>
  </si>
  <si>
    <t>Heilbronn</t>
  </si>
  <si>
    <t>HR Heilbronn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</si>
</sst>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8" formatCode="#,##0.00\ &quot;€&quot;;[Red]\-#,##0.00\ &quot;€&quot;"/>
    <numFmt numFmtId="164" formatCode="#,##0.00\ &quot;€&quot;"/>
    <numFmt numFmtId="165" formatCode="#,##0\ &quot;km&quot;"/>
    <numFmt numFmtId="166" formatCode="_-* #,##0.00\ [$€-407]_-;\-* #,##0.00\ [$€-407]_-;_-* &quot;-&quot;??\ [$€-407]_-;_-@_-"/>
    <numFmt numFmtId="167" formatCode="[$-407]mmm/\ yy;@"/>
    <numFmt numFmtId="168" formatCode="0.0"/>
  </numFmts>
  <fonts count="4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F04465"/>
      <name val="Calibri"/>
      <family val="2"/>
      <scheme val="minor"/>
    </font>
    <font>
      <sz val="11"/>
      <color rgb="FF36D7FB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00D3FD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left"/>
    </xf>
    <xf numFmtId="164" fontId="0" fillId="0" borderId="0" xfId="0" applyNumberFormat="1"/>
    <xf numFmtId="0" fontId="1" fillId="0" borderId="0" xfId="0" applyFont="1"/>
    <xf numFmtId="164" fontId="0" fillId="0" borderId="0" xfId="0" applyNumberFormat="1" applyAlignment="1">
      <alignment horizontal="right"/>
    </xf>
    <xf numFmtId="164" fontId="1" fillId="0" borderId="0" xfId="0" applyNumberFormat="1" applyFont="1" applyAlignment="1">
      <alignment horizontal="right"/>
    </xf>
    <xf numFmtId="0" fontId="0" fillId="0" borderId="0" xfId="0" applyAlignment="1">
      <alignment horizontal="center"/>
    </xf>
    <xf numFmtId="0" fontId="2" fillId="0" borderId="0" xfId="0" applyFont="1"/>
    <xf numFmtId="164" fontId="2" fillId="0" borderId="0" xfId="0" applyNumberFormat="1" applyFont="1" applyAlignment="1">
      <alignment horizontal="right"/>
    </xf>
    <xf numFmtId="0" fontId="0" fillId="0" borderId="0" xfId="0" pivotButton="1"/>
    <xf numFmtId="0" fontId="0" fillId="0" borderId="0" xfId="0" applyNumberFormat="1"/>
    <xf numFmtId="0" fontId="3" fillId="0" borderId="0" xfId="0" applyFont="1" applyAlignment="1">
      <alignment horizontal="right"/>
    </xf>
    <xf numFmtId="0" fontId="0" fillId="2" borderId="0" xfId="0" applyFill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pivotCacheDefinition" Target="pivotCache/pivotCacheDefinition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H&#228;ndlerfahrzeuge_Verkaufsstatistik.xlsx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Thomas Stoll" refreshedDate="45770.985224305557" createdVersion="8" refreshedVersion="7" minRefreshableVersion="3" recordCount="702" xr:uid="{D4F65C80-1485-4CFD-98FF-47890C103881}">
  <cacheSource type="worksheet">
    <worksheetSource name="Tabelle1" r:id="rId2"/>
  </cacheSource>
  <cacheFields count="32">
    <cacheField name="St." numFmtId="0">
      <sharedItems containsMixedTypes="1" containsNumber="1" containsInteger="1" minValue="1" maxValue="520"/>
    </cacheField>
    <cacheField name="Ersteller" numFmtId="0">
      <sharedItems containsBlank="1"/>
    </cacheField>
    <cacheField name="FIN" numFmtId="0">
      <sharedItems containsBlank="1" containsMixedTypes="1" containsNumber="1" containsInteger="1" minValue="9" maxValue="92007" count="489">
        <s v="WAPD53000CGP10034"/>
        <s v="WBA35BG080N104638"/>
        <s v="WBAJD11090CE08783"/>
        <s v="KL1CF26FJ9B297052"/>
        <s v="WBA6W910605T48462"/>
        <s v="WBASN610X0C456692"/>
        <s v="WAUZZZ4GXJN050169"/>
        <s v="WBAVA71040VC20058"/>
        <s v="WBAVL31060VN82859"/>
        <s v="WDD2452081J538447"/>
        <s v="WAUZZZ8T2FA029175"/>
        <s v="WBAAV310X0FV86822"/>
        <s v="WBAJH510403G30448"/>
        <s v="W0LSD9EE7C4268996"/>
        <s v="TMBHE61Z7D2107660"/>
        <s v="WF0RXXGCDRCL37696"/>
        <s v="WBAUF31080PY27183"/>
        <s v="WDD1693341J572353"/>
        <s v="WVGZZZ1TZAW028556"/>
        <s v="WBABU11040LW45554"/>
        <s v="WBAVL31060VW00082"/>
        <s v="WBAUS310X0A528373"/>
        <s v="WBA3Y71050D951071"/>
        <s v="WMWZB31020WU08687"/>
        <s v="WBANU71020CT22409"/>
        <s v="WBA5L310X0G084460"/>
        <s v="WBAHT710405E09459"/>
        <s v="WBA8C51030K732372"/>
        <s v="WBA1A11000J906050"/>
        <s v="WMWSU31020T004656"/>
        <s v="WBAXB310X0DW52056"/>
        <s v="WBAFW11080C708599"/>
        <s v="WBAUH31040E405370"/>
        <s v="W0LSH9EE1A4309575"/>
        <s v="WBADS11020GZ66385"/>
        <s v="FV1AH000861384463"/>
        <s v="WDD2462121J191481"/>
        <s v="VSSZZZ3RZCR014987"/>
        <s v="WBADD11040BN48790"/>
        <s v="WAUZZZ4GN139679"/>
        <s v="WAUZZZ8K49A194916"/>
        <s v="WBA11AB0305T66572"/>
        <s v="WVGZZZ5NZBW079134"/>
        <s v="WBAVN11070VT22758"/>
        <s v="WVGZZZ1TZHW038265 "/>
        <s v="WAUZZZ8V1J1020798"/>
        <s v="WBA2A31090VZ46216"/>
        <s v="WDD2042411F268552"/>
        <s v="WF0DXXGAKDFL45538"/>
        <s v="WAUZZZ8V4FA185526"/>
        <n v="92007"/>
        <s v="VF15RA63D55176656"/>
        <s v="WVGZZZ1TZCW097272"/>
        <s v="WBAWZ510300M28573"/>
        <s v="WAUZZZ4G6GN139679"/>
        <s v="WDB2112901B259537"/>
        <s v="WDC2511751A047939"/>
        <s v="WVGZZZ1TZCW115295"/>
        <s v="WF06XXGCC6GK23132"/>
        <s v="WBAUK31060VM65989"/>
        <s v="WBAHL21000DF61313"/>
        <s v="WBA1A11090E922739"/>
        <s v="WBA11CM0508D88034"/>
        <s v="WBAWY31070L885294"/>
        <s v="VSSZZZ6JZDR047841"/>
        <s v="WBA3D31030F304709"/>
        <s v="WVWZZZAUZGP028507"/>
        <s v="WAUZZZ8P0DA016831"/>
        <s v="SHHEP23905U308372"/>
        <s v="WMWRC310X0TH41575"/>
        <s v="W0LPE9E35F2008694"/>
        <s v="WBA1C11090VU88820"/>
        <s v="WF0KXXGCBKBP35937"/>
        <s v="VF3EB4HWG13268196"/>
        <s v="WMWMM91040TF98293"/>
        <s v="WDD2120481A140004"/>
        <s v="WBADD51070BP19989"/>
        <s v="WBAVN11090VR20964"/>
        <s v="WBA3U11010J877741"/>
        <s v="WBAPG11010E702083"/>
        <s v="WVWZZZ1KZ5W511530"/>
        <s v="WDB2032061F420376"/>
        <s v="YV1FW31A1E1162119"/>
        <s v="WBAVR51060KW69141"/>
        <s v="WF0GXXGAJGCA08935 "/>
        <s v="WBAWY510100E21367"/>
        <s v="WBAWY31090L612860"/>
        <s v="WBAAY31030KP20066"/>
        <s v="WMWZC510X0WP03318"/>
        <s v="WDD2122011B332567"/>
        <s v="W0LSH9EE6B4182288"/>
        <s v="WAUZZZZ4F17N090866"/>
        <s v="WVGZZZ5NZLW864342"/>
        <s v="WP0ZZZ98Z1U641592"/>
        <s v="WBAUK31070VM58369"/>
        <s v="WBAUS310X0A834585"/>
        <s v="VF32MKFWA9Y023431"/>
        <s v="WBAAM11020JM31050"/>
        <s v="WBAWB73528P041654"/>
        <s v="WVWZZZ1KZBW587414"/>
        <s v="W0LLA63FX70137503"/>
        <s v="1C4PJMDS0EW196394"/>
        <s v="WF0SXXGBWSBD77505"/>
        <s v="WVGZZZ5NZFW037844"/>
        <s v="WVWZZZ3CZ9E124071"/>
        <s v="WVWZZZ9NZ7Y225989"/>
        <s v="WBAUF11050PT50426"/>
        <s v="5UXWX7C57E0E81606"/>
        <s v="WBALZ31000C438242"/>
        <s v="ZFA19800004176939"/>
        <s v="WBA3K31030F682552"/>
        <s v="WBAWY510000A40433"/>
        <s v="WDD2120821B026851"/>
        <m/>
        <s v="VF33ERHYB83540135"/>
        <s v="WBAUK31090VM60933"/>
        <s v="WAUZZZ4HXAN001739"/>
        <s v="WBAFB71000LX79083"/>
        <s v="WDD2452321J424229"/>
        <s v="DG60008"/>
        <s v="Wv2zzz7hZch067492"/>
        <s v="WBA8G31050K853865"/>
        <s v="WBAVN91000VY83396"/>
        <s v="WBAPE71090WH91990"/>
        <s v="WBA1S51060V994955"/>
        <s v="WBAHL81090DH79012"/>
        <s v="WVWZZZ6RZGY137931"/>
        <s v="WDD2189261a194586"/>
        <s v="WBA51AJ080CF07198"/>
        <s v="SAJAB4BN5GA920923"/>
        <s v="WMWLU710002F09180"/>
        <s v="KNADC511AJ6102434"/>
        <s v="WDD1724571F019924"/>
        <s v="WBALL310X0E749022"/>
        <s v="WDD2462121J274651"/>
        <s v="WDD2452331J257976"/>
        <s v="WoLoXEP08F6059775"/>
        <s v="WBAEP51050PF17220"/>
        <s v="WMWXR510602N50126"/>
        <s v="WBAVL91090VT81010"/>
        <s v="W0LWT3D96GG098642"/>
        <s v="WBAT51030LR88155"/>
        <s v="WBAUM11070VP56435"/>
        <s v="WBAWZ510900M04083"/>
        <s v="KLMF4819CC542769"/>
        <s v="ZFA3120000J741219"/>
        <s v="WBAPF51010E723381"/>
        <s v="WBAZW61080L578172"/>
        <s v="VF1AHB22552027328"/>
        <s v="WVWZZZ1KZDP030994"/>
        <s v="WBA2C71080V934690"/>
        <s v="WMWML31050TN34874"/>
        <s v="WAUZZZ8T9AA010888"/>
        <s v="SALLNABE23A246924"/>
        <s v="WMWZC31010WL47099"/>
        <s v="WAUZZZ8K4BA036128"/>
        <s v="WF0UXXLTRU9E44154"/>
        <s v="WAUZZZ8TXCA014161"/>
        <s v="WBACV61030LJ94437"/>
        <s v="WBAPE71080WH90524"/>
        <s v="WBA3B11070F473416"/>
        <s v="WDC2923241A028468"/>
        <s v="WDD2040311A746414"/>
        <s v="WVWZZZAUZFW296580"/>
        <s v="WBA1R51020V761389"/>
        <s v="WBAFW110X0C712380"/>
        <s v="ZAR93900005018427"/>
        <s v="WBA1S110205H28313"/>
        <s v="WDD2120571A000921"/>
        <s v="WBa8H91080A087068"/>
        <s v="WMWMF31000TW59353"/>
        <s v="WVWZZZ1FZCV020282"/>
        <s v="VSKDCAC13u0040638"/>
        <s v="WMWXN31020T911393"/>
        <s v="WVGZZZ5NZ8W047308"/>
        <s v="VSSZZZ1PZCR045978"/>
        <s v="WAUZZZ4GHN121966"/>
        <s v="WVWZZZAUZHP336197"/>
        <s v="WBAMX11040DY07984"/>
        <s v="WBAWY31060L618454"/>
        <s v="WBA3K11090F851008"/>
        <s v="WBA3L31050K184342"/>
        <s v="WVWZZZ1KZ5W566467"/>
        <s v="WBABZ11080LJ77037"/>
        <s v="WVGZZZ1TZFW061869"/>
        <s v="WBA2A51000V569173"/>
        <s v="WBAZW41000L840612"/>
        <s v="W0V0MAP08K6058224"/>
        <s v="WBA3V11030P584627"/>
        <s v="WMWYS310903E76808"/>
        <s v="WBAWY510X00A37880"/>
        <s v="WF0JXWPCJHK34930"/>
        <s v="WBA1A11070VS68338"/>
        <s v="WBAWY31060L620060"/>
        <s v="YV1FS79C0G2403470"/>
        <s v="TRUZZZ8J1701040063"/>
        <s v="WBAJG11020ED96097"/>
        <s v="WBAPP51020F068087"/>
        <s v="WBA4B51040G174276"/>
        <s v="WBAVU31060KY15038"/>
        <s v="TMAPU81CAEJ176173"/>
        <s v="WBA5X71080FJ80511"/>
        <s v="WBAJN71030CE23117"/>
        <s v="WBA8A11060A692566"/>
        <s v="WP1ZZZ92ZCLA85015"/>
        <s v="WF0GXXGBBGEU68662"/>
        <s v="WF01SSERK1KL43866"/>
        <s v="WBA1A11040E924382"/>
        <s v="WBA3K11060K288118"/>
        <s v="WBA1C71060J260459"/>
        <s v="WMWRA31050TA9101"/>
        <s v="WBAVL31060VW00101"/>
        <s v="WBA2A31040V418163"/>
        <s v="NLHB251BAGZ104048"/>
        <s v="WDD1693071J580224"/>
        <s v="WBAFW51080C508538"/>
        <s v="WBALM31000E503030"/>
        <s v="WBA8E110X0K420049"/>
        <s v="WBA6L71040FJ26140"/>
        <s v="WBAHT910805F96104"/>
        <s v="WBAHS110905J81651"/>
        <s v="WVWZZZAUZGP029198"/>
        <s v="WMWZM31020T764276"/>
        <s v="WAUZZZ8P78A090494"/>
        <s v="W0VBD6ES3LG057471"/>
        <s v="WBAGL61090DM63090"/>
        <s v="WDD2052121F188535"/>
        <s v="WF0DXXGBBD7P86601"/>
        <s v="JDAM300S001035020"/>
        <s v="WBA5L31080G123174"/>
        <s v="WDB1240231B628672"/>
        <s v="WBAWY310100A67841"/>
        <s v="WDD2050041F119050"/>
        <s v="SHSRE67508U008317"/>
        <s v="WMWRA31030TA58459"/>
        <s v="WBAVU31060KZ03426"/>
        <s v="W0L0MAP08G6045173"/>
        <s v="ZLA843000002146674"/>
        <s v="WBAWA71050J004499"/>
        <s v="WBA1A11020VU82976"/>
        <s v="WDD2052091F402979"/>
        <s v="WBAPF51020A419001"/>
        <s v="WMWME31060TU24989"/>
        <s v="JMBMYV88W8J400992"/>
        <s v="WBADV51010E801681"/>
        <s v="WBA3S91070F800119"/>
        <s v="WBAUE510X0PZ28448"/>
        <s v="WMWXS510402B18674"/>
        <s v="WBANA31020B012607"/>
        <s v="WBAPB11090WE28742"/>
        <s v="WMWSR11090T066951"/>
        <s v="JMZBP6HH601148832"/>
        <s v="WBAXX110200R37072"/>
        <s v="WBA3D310X0F304206"/>
        <s v="WBNA31090B913098"/>
        <s v="WBA1V710V826742"/>
        <s v="WVWZZZAUZEP555844"/>
        <s v="WBAPX31030C361440"/>
        <s v="WBA3K31080F657744"/>
        <s v="WBAWY510700E15640"/>
        <s v="WDV2049841G433794"/>
        <s v="SJNFAAJ11U1594044"/>
        <s v="WBAWZ310500K95397"/>
        <s v="WMWSU31000T086984"/>
        <s v="WMWSW11070T769523"/>
        <s v="WBAUX91050F321008"/>
        <s v="WBAYC21060D124896"/>
        <s v="VSSZZZ6JZER075543"/>
        <s v="WBA1A11090E921459"/>
        <s v="VWWZZZNHZH1012665"/>
        <s v="ZFA3120000J627302"/>
        <s v="WBA1C71040J262422"/>
        <s v="WBA1P11020J714000"/>
        <s v="VF3LRHNZBHS074743"/>
        <s v="WDD1724031F031803"/>
        <s v="WBA1R510007B42040"/>
        <s v="WBAXG11080DY80451"/>
        <s v="WDD2040021A637944"/>
        <s v="WBA61BP010CF81256"/>
        <s v="WBA6N31010FL71240"/>
        <s v="WVGZZZ1TZDW055409"/>
        <s v="WBAUD91000P374721"/>
        <s v="WBAUT31030F197622"/>
        <s v="TMBH61ZD2107660"/>
        <s v="WBAUW71060A613402"/>
        <s v="WBA1C71030E964112"/>
        <s v="WVWZZZ9NZ3D144442"/>
        <s v="WDD2462421N011051"/>
        <s v="WBAUY11060F043864"/>
        <s v="WBAYH11095P52053"/>
        <s v="WBAJN51050B267055"/>
        <s v="W0L0SDL68B4252895"/>
        <s v="WVWZZZ1KZAP143413"/>
        <s v="WVWZZZ16ZDM831175"/>
        <s v="WVWZZZ6RZEY099629"/>
        <s v="WBA1E51070J86337"/>
        <s v="WMWZD11000WL38881"/>
        <s v="WBAKS610800N60317"/>
        <s v="WBA8C51010K635445"/>
        <s v="WMWXR110X0TW52757"/>
        <s v="WBAJJ310705T81976"/>
        <s v="W0L0SDL0876047673"/>
        <s v="WBA31DZ000FL18084"/>
        <s v="WBA5K31090G586993"/>
        <s v="WBAJN310XKB377820"/>
        <s v="WBA1T51080P597183"/>
        <s v="WBAJP31060CD23743"/>
        <s v="WAUZZZF41GA057997"/>
        <s v="WBAVL31090VP03416"/>
        <s v="WVWZZZ3HZLE009780"/>
        <s v="WBAVP91070VV45326"/>
        <s v="WBA1S31010V633833"/>
        <s v="WBAJF31000WW42196"/>
        <s v="WBAUG31060PU25384"/>
        <s v="ZFA19900000626315"/>
        <s v="WVWZZZ3CZJE098238"/>
        <s v="WBAJG11000ED59016"/>
        <s v="WDD1760421J475839"/>
        <s v="W0L0XEP08F6059775"/>
        <s v="WBAJJ110803H49553"/>
        <s v="WBAUH51020E302654"/>
        <s v="WBA6L51000FH87994"/>
        <s v="WAUZZZ8P37A026998"/>
        <s v="WBAJN31040B379236"/>
        <s v="WBA8K71050K401369"/>
        <s v="WBAVN31040VT29372"/>
        <s v="WAUZZZ8R2CA132239"/>
        <s v="6FPPXXMJ2PGB45661"/>
        <s v="WBA4C11020G271806"/>
        <s v="WBA11AH020CJ51171"/>
        <s v="WBA2C11030V343387"/>
        <s v="NMTDG26R10R060993"/>
        <s v="WBAXB71030DX14694"/>
        <s v="TMAJU81BACJ233511"/>
        <s v="WBA4U310905E93959"/>
        <s v="WBA5P51000FK46604"/>
        <s v="WBAUX310X0A665122"/>
        <s v="ZFA19900001631022"/>
        <s v="WMWWG310803C17624"/>
        <s v="WMWXS510302D51154"/>
        <s v="WBA6N31070FK37316"/>
        <s v="ZFA3120000J052007"/>
        <s v="WBA2D510105E30938"/>
        <s v="WDD1760421J452394"/>
        <s v="WBACV610609B86025"/>
        <s v="WAUZZZ4GXJN039687"/>
        <s v="WVGZZZ5NZDW562929"/>
        <s v="WVWZZZ1KZAW590625"/>
        <s v="WF0AXXWPMAFU29909"/>
        <s v="WBA1P11000J718241"/>
        <s v="WBAHM210X0DS76211"/>
        <s v="WBAVP510X0VT47140"/>
        <s v="WBAVP71060VW71262"/>
        <s v="WDD1760011J176501"/>
        <s v="WBAPG31060A992114 "/>
        <s v="WBA21BY0807L07331"/>
        <s v="WBAMW91010DV09992"/>
        <n v="9"/>
        <s v="WBAHT910X05F21582"/>
        <s v="WBAHS110405F49110"/>
        <s v="WMWZN31050T057136"/>
        <s v="WVWZZZ3CZBE394905"/>
        <s v="WBAWY910300F77093"/>
        <s v="WBAVL31040VS37877"/>
        <s v="WBY41DU090S290158"/>
        <s v="WVWZZZ1KZ7W097686"/>
        <s v="WBA1S71040V681737"/>
        <s v="WBSGY01090LY62419"/>
        <s v="WDD2052831F831840"/>
        <s v="WBAVN11020VT39435"/>
        <s v="WBA3A91070F269149"/>
        <s v="WBA7K310905R86573"/>
        <s v="WVWZZZ3CZJE135686"/>
        <s v="WBA1A11080E911148"/>
        <s v="WBA8H71020K803221"/>
        <s v="WMWZC51040WK67677"/>
        <s v="WBAFW31010C557536"/>
        <s v="WBAVP31070VP12636"/>
        <s v="WDC2049841G433794"/>
        <s v="WBA8C51080K737213"/>
        <s v="WBA5K71070G295335"/>
        <s v="WF0JXXGAHJHC46698"/>
        <s v="WBAHS91080P897718"/>
        <s v="WBAPW510X0CT95311"/>
        <s v="WBA2C11010V484233"/>
        <s v="W0LJD7E81GB622409"/>
        <s v="WBA1S51010V834434"/>
        <s v="VF1AHB52558928746"/>
        <s v="WBAPX51000CU05065"/>
        <s v="WVGZZZ7PZED041618"/>
        <s v="WBAMX11070DU41731"/>
        <s v="WBAUD91020P380813"/>
        <s v="WBA31DZ090FM07412"/>
        <s v="ZFA3120000J401386"/>
        <s v="WVWZZZAUZGW604112"/>
        <s v="WBAWY310800A79792"/>
        <s v="WBAWY310900F00659"/>
        <s v="WBAYH31040EH56977"/>
        <s v="WVWZZZ1KZ9P427063"/>
        <s v="WDC2049841G191581"/>
        <s v="WBAXA51080DW59697"/>
        <s v="W0L0SDL68D4223802"/>
        <s v="W0VBF6EC1JG045394"/>
        <s v="WBA3D91030J414322"/>
        <s v="WBA1R11090J633568"/>
        <s v="JTHY65BH202021999"/>
        <s v="WDD1724481F100515"/>
        <s v="WBA1C71090E963823"/>
        <s v="WBA11DZ0X0FK72366"/>
        <s v="WBA11DZ020FL52387"/>
        <s v="WBA71AD0605S99182"/>
        <s v="WBA2E510605C94321"/>
        <s v="WBADT31040GN74436"/>
        <s v="WBA1R510507B41692"/>
        <s v="WVWZZZ3CZBE308695"/>
        <s v="WBA3K31060F752013"/>
        <s v="WBA5L31090G489399"/>
        <s v="WBA2G51040V323032"/>
        <s v="WF0DXXGAJD4S51829"/>
        <s v="WBA3L31040K182906"/>
        <s v="JTDKW283500111967"/>
        <s v="WBA31BN050CF39615 "/>
        <s v="WBA3P71000K289835"/>
        <s v="WAUZZZ8X9EB023417"/>
        <s v="WBAVP11090VU05814"/>
        <s v="WBA5E71000G568364"/>
        <s v="WBAKT010800W16119"/>
        <s v="VF1KZ140648337898"/>
        <s v="WMWLR510802C29951"/>
        <s v="WDD1690321J585609"/>
        <s v="WBA2R11030P777585"/>
        <s v="VSSZZZ6JZCR053823"/>
        <s v="WBA3D11030J618541 "/>
        <s v="WDD2040251F455586"/>
        <s v="WMWXM510203A42909"/>
        <s v="WBA3G11040KR68875"/>
        <s v="WBA3N11020K483110"/>
        <s v="W0L0AHM75C2011368"/>
        <s v="WBANJ31060CP89172"/>
        <s v="VSSZZZ3RZBR010466"/>
        <s v="WDD2122361A788443"/>
        <s v="WBAVT51010FG69092"/>
        <s v="W0LPD6EC1BG047362"/>
        <s v="W0LSH9EF9B4380212"/>
        <s v="VF7SA5FS0EW540023"/>
        <s v="WVWZZZ1KZAW085989"/>
        <s v="WAUZZZ8K0BA137554"/>
        <s v="WVWZZZ1KZCW560311"/>
        <s v="WAUZZZ8R5EA010932"/>
        <s v="WBA1C31080E953681"/>
        <s v="WBAPG310X0A947614"/>
        <s v="WBA2C11070V483006"/>
        <s v="WBY1Z41080VZ78943"/>
        <s v="WBAUY31040F267923"/>
        <s v="WF0KXXGCBKCE89395"/>
        <s v="WBAMX11070DU52454"/>
        <s v="WBAUK31070VM64883"/>
        <s v="VF1JA1B0522467927"/>
        <s v="WBAKV410700Z75205"/>
        <s v="WBAFW11060C645017"/>
        <s v="JMZKEF91600222076"/>
        <s v="WF0GXXGAJG9K44874"/>
        <s v="WVWZZZAAZFD026505"/>
        <s v="WBA35BG030N047992"/>
        <s v="WBAHU310305E42720"/>
        <s v="WBA2E510405E02953"/>
        <s v="WBA3K31050F668202"/>
        <s v="WVWZZZ1TZ8W092535"/>
        <s v="W0VBD6EK0JG079923"/>
        <s v="WBA1C11040E885481"/>
        <s v="VF3MRHNYHHS252284"/>
        <s v="WBALX71020DW26509"/>
        <s v="WBA3D31040K274689"/>
        <s v="WF0FXXWPCFJR05020"/>
        <s v="VF3LBBHZ3FS157065"/>
        <s v="WBAWZ510700L07447"/>
        <s v="WBA3K31050F745182"/>
        <s v="SHSRD97805U000869"/>
        <s v="WBA8H91030A086765"/>
        <s v="WMWSV31010T042943"/>
        <s v="_x000a_TMBLJ7NP3J7578711"/>
        <s v="VSSZZZ6JZ9R042200"/>
        <s v="WBAVN11070VN35063"/>
        <s v="WBAJC91080G941215"/>
        <s v="WMWSV31050T274946"/>
        <s v="WBAVL31050VR47192"/>
        <s v="WBA8J91090K726279"/>
        <s v="WMWZN31050T056178"/>
        <s v="WBA3X110X0D343871"/>
      </sharedItems>
    </cacheField>
    <cacheField name="Hersteller" numFmtId="0">
      <sharedItems containsBlank="1" count="48">
        <s v="Alpina"/>
        <s v="BMW"/>
        <s v="Chevrolet"/>
        <s v="Audi"/>
        <s v="Mercedes-Benz"/>
        <s v="Opel"/>
        <s v="Skoda"/>
        <s v="Ford"/>
        <s v="VW"/>
        <s v="MINI"/>
        <s v="Renault"/>
        <s v="Seat"/>
        <s v="Honda"/>
        <s v="Peugeot"/>
        <s v="Volvo"/>
        <s v="Porsche"/>
        <s v="Jeep"/>
        <s v="Fiat"/>
        <s v="Jaguar"/>
        <s v="Kia "/>
        <s v="Land Rover"/>
        <s v="Alfa Romeo"/>
        <s v="Nissan"/>
        <s v="Hyundai"/>
        <s v="Daihatsu"/>
        <s v="Lancia"/>
        <s v="Mitsubishi"/>
        <s v="Mazda"/>
        <s v="Toyota "/>
        <s v="Lexus"/>
        <s v="Citroen"/>
        <m/>
        <s v="Mercedes" u="1"/>
        <s v="Skoda " u="1"/>
        <s v="Mercedes " u="1"/>
        <s v="Toyota" u="1"/>
        <s v="BMW " u="1"/>
        <s v="Polo" u="1"/>
        <s v="Hyndai" u="1"/>
        <s v="Porsche " u="1"/>
        <s v="Ford " u="1"/>
        <s v="Audi " u="1"/>
        <s v="VW " u="1"/>
        <s v="Opel " u="1"/>
        <s v="Alfa" u="1"/>
        <s v="Mini " u="1"/>
        <s v="Seat " u="1"/>
        <s v="MB" u="1"/>
      </sharedItems>
    </cacheField>
    <cacheField name="Modell" numFmtId="14">
      <sharedItems containsDate="1" containsBlank="1" containsMixedTypes="1" minDate="1900-01-02T00:00:00" maxDate="1908-03-27T00:00:00"/>
    </cacheField>
    <cacheField name="EZ-Datum" numFmtId="14">
      <sharedItems containsNonDate="0" containsDate="1" containsString="0" containsBlank="1" minDate="1905-07-04T00:00:00" maxDate="2025-06-02T00:00:00" count="347">
        <m/>
        <d v="2010-05-21T00:00:00"/>
        <d v="2018-03-23T00:00:00"/>
        <d v="2007-05-24T00:00:00"/>
        <d v="2010-09-16T00:00:00"/>
        <d v="2009-10-26T00:00:00"/>
        <d v="2014-12-02T00:00:00"/>
        <d v="2001-04-18T00:00:00"/>
        <d v="2018-11-05T00:00:00"/>
        <d v="2012-11-29T00:00:00"/>
        <d v="2013-01-14T00:00:00"/>
        <d v="2012-10-25T00:00:00"/>
        <d v="2006-09-11T00:00:00"/>
        <d v="2008-01-08T00:00:00"/>
        <d v="2009-09-11T00:00:00"/>
        <d v="2007-06-15T00:00:00"/>
        <d v="2013-11-28T00:00:00"/>
        <d v="2009-04-14T00:00:00"/>
        <d v="2015-05-21T00:00:00"/>
        <d v="2016-09-15T00:00:00"/>
        <d v="2009-06-29T00:00:00"/>
        <d v="2015-10-29T00:00:00"/>
        <d v="2016-01-05T00:00:00"/>
        <d v="2016-04-22T00:00:00"/>
        <d v="2014-08-19T00:00:00"/>
        <d v="2010-09-29T00:00:00"/>
        <d v="2013-03-27T00:00:00"/>
        <d v="2011-05-20T00:00:00"/>
        <d v="2010-03-29T00:00:00"/>
        <d v="2010-07-28T00:00:00"/>
        <d v="2001-01-18T00:00:00"/>
        <d v="2019-03-29T00:00:00"/>
        <d v="2013-07-19T00:00:00"/>
        <d v="2012-05-30T00:00:00"/>
        <d v="1997-11-18T00:00:00"/>
        <d v="2016-02-18T00:00:00"/>
        <d v="2009-03-03T00:00:00"/>
        <d v="2021-04-09T00:00:00"/>
        <d v="2011-02-09T00:00:00"/>
        <d v="2011-12-08T00:00:00"/>
        <d v="2017-02-06T00:00:00"/>
        <d v="2017-09-26T00:00:00"/>
        <d v="2014-10-31T00:00:00"/>
        <d v="2008-10-30T00:00:00"/>
        <d v="2015-05-27T00:00:00"/>
        <d v="2015-06-26T00:00:00"/>
        <d v="2014-05-16T00:00:00"/>
        <d v="2016-04-13T00:00:00"/>
        <d v="2012-04-02T00:00:00"/>
        <d v="2016-06-21T00:00:00"/>
        <d v="2007-11-22T00:00:00"/>
        <d v="2007-01-03T00:00:00"/>
        <d v="2012-05-20T00:00:00"/>
        <d v="2016-07-25T00:00:00"/>
        <d v="2011-12-30T00:00:00"/>
        <d v="2007-03-03T00:00:00"/>
        <d v="2013-03-01T00:00:00"/>
        <d v="2014-12-01T00:00:00"/>
        <d v="2023-11-24T00:00:00"/>
        <d v="2012-12-14T00:00:00"/>
        <d v="2012-07-09T00:00:00"/>
        <d v="2013-06-04T00:00:00"/>
        <d v="2015-09-07T00:00:00"/>
        <d v="2012-08-24T00:00:00"/>
        <d v="2005-05-03T00:00:00"/>
        <d v="2004-06-22T00:00:00"/>
        <d v="2014-09-30T00:00:00"/>
        <d v="2012-06-21T00:00:00"/>
        <d v="2012-01-10T00:00:00"/>
        <d v="2005-05-22T00:00:00"/>
        <d v="2008-11-28T00:00:00"/>
        <d v="2009-12-21T00:00:00"/>
        <d v="1997-10-01T00:00:00"/>
        <d v="2011-10-11T00:00:00"/>
        <d v="2014-04-29T00:00:00"/>
        <d v="2012-08-03T00:00:00"/>
        <d v="2005-09-29T00:00:00"/>
        <d v="2003-04-17T00:00:00"/>
        <d v="2013-08-28T00:00:00"/>
        <d v="2006-03-16T00:00:00"/>
        <d v="2012-03-30T00:00:00"/>
        <d v="2014-04-16T00:00:00"/>
        <d v="2012-03-13T00:00:00"/>
        <d v="2003-08-12T00:00:00"/>
        <d v="2013-05-16T00:00:00"/>
        <d v="2016-03-14T00:00:00"/>
        <d v="2011-03-25T00:00:00"/>
        <d v="2006-06-28T00:00:00"/>
        <d v="2020-01-31T00:00:00"/>
        <d v="2001-03-13T00:00:00"/>
        <d v="2010-06-09T00:00:00"/>
        <d v="2012-04-24T00:00:00"/>
        <d v="2009-04-16T00:00:00"/>
        <d v="1999-07-08T00:00:00"/>
        <d v="2008-03-06T00:00:00"/>
        <d v="2011-05-19T00:00:00"/>
        <d v="2007-09-21T00:00:00"/>
        <d v="2014-03-27T00:00:00"/>
        <d v="2011-04-08T00:00:00"/>
        <d v="2014-10-27T00:00:00"/>
        <d v="2007-06-07T00:00:00"/>
        <d v="2005-02-10T00:00:00"/>
        <d v="2014-07-01T00:00:00"/>
        <d v="2011-02-23T00:00:00"/>
        <d v="2008-10-28T00:00:00"/>
        <d v="2014-11-25T00:00:00"/>
        <d v="2012-10-30T00:00:00"/>
        <d v="2014-05-14T00:00:00"/>
        <d v="2014-12-10T00:00:00"/>
        <d v="2004-08-31T00:00:00"/>
        <d v="2010-07-29T00:00:00"/>
        <d v="2010-08-19T00:00:00"/>
        <d v="2006-11-17T00:00:00"/>
        <d v="2008-09-16T00:00:00"/>
        <d v="2002-05-01T00:00:00"/>
        <d v="2011-12-09T00:00:00"/>
        <d v="2016-12-07T00:00:00"/>
        <d v="2015-05-13T00:00:00"/>
        <d v="2010-04-13T00:00:00"/>
        <d v="2017-10-24T00:00:00"/>
        <d v="2016-04-01T00:00:00"/>
        <d v="2016-11-29T00:00:00"/>
        <d v="2020-07-30T00:00:00"/>
        <d v="2016-03-03T00:00:00"/>
        <d v="2017-01-05T00:00:00"/>
        <d v="2017-11-23T00:00:00"/>
        <d v="2009-07-27T00:00:00"/>
        <d v="2011-09-01T00:00:00"/>
        <d v="2012-03-07T00:00:00"/>
        <d v="2015-02-24T00:00:00"/>
        <d v="2007-05-31T00:00:00"/>
        <d v="2015-05-15T00:00:00"/>
        <d v="2002-12-12T00:00:00"/>
        <d v="2020-10-06T00:00:00"/>
        <d v="2013-10-01T00:00:00"/>
        <d v="2016-04-15T00:00:00"/>
        <d v="2003-12-01T00:00:00"/>
        <d v="2011-10-01T00:00:00"/>
        <d v="2014-11-13T00:00:00"/>
        <d v="2013-02-12T00:00:00"/>
        <d v="2017-05-01T00:00:00"/>
        <d v="2011-11-01T00:00:00"/>
        <d v="2019-03-01T00:00:00"/>
        <d v="2015-02-01T00:00:00"/>
        <d v="2007-06-01T00:00:00"/>
        <d v="2012-08-01T00:00:00"/>
        <d v="2017-09-28T00:00:00"/>
        <d v="2008-06-17T00:00:00"/>
        <d v="2009-09-24T00:00:00"/>
        <d v="2003-01-01T00:00:00"/>
        <d v="2015-06-01T00:00:00"/>
        <d v="2010-09-01T00:00:00"/>
        <d v="2010-10-01T00:00:00"/>
        <d v="2020-05-01T00:00:00"/>
        <d v="2009-09-01T00:00:00"/>
        <d v="2024-09-01T00:00:00"/>
        <d v="2016-03-01T00:00:00"/>
        <d v="2012-06-01T00:00:00"/>
        <d v="2015-05-01T00:00:00"/>
        <d v="2016-06-01T00:00:00"/>
        <d v="2012-03-01T00:00:00"/>
        <d v="2007-07-01T00:00:00"/>
        <d v="2018-08-01T00:00:00"/>
        <d v="2008-12-01T00:00:00"/>
        <d v="2017-07-01T00:00:00"/>
        <d v="2009-06-01T00:00:00"/>
        <d v="2012-05-01T00:00:00"/>
        <d v="2015-11-01T00:00:00"/>
        <d v="2008-05-01T00:00:00"/>
        <d v="2012-02-01T00:00:00"/>
        <d v="2012-10-01T00:00:00"/>
        <d v="2014-07-30T00:00:00"/>
        <d v="2009-09-30T00:00:00"/>
        <d v="2015-03-01T00:00:00"/>
        <d v="2017-06-01T00:00:00"/>
        <d v="2012-09-01T00:00:00"/>
        <d v="2019-06-01T00:00:00"/>
        <d v="2018-11-01T00:00:00"/>
        <d v="2012-07-01T00:00:00"/>
        <d v="2017-12-01T00:00:00"/>
        <d v="2013-01-01T00:00:00"/>
        <d v="2015-12-01T00:00:00"/>
        <d v="2017-02-01T00:00:00"/>
        <d v="2011-07-01T00:00:00"/>
        <d v="2006-02-01T00:00:00"/>
        <d v="2014-11-01T00:00:00"/>
        <d v="2020-04-01T00:00:00"/>
        <d v="2020-07-01T00:00:00"/>
        <d v="2018-03-01T00:00:00"/>
        <d v="2013-08-01T00:00:00"/>
        <d v="2019-07-01T00:00:00"/>
        <d v="2013-06-01T00:00:00"/>
        <d v="2013-02-01T00:00:00"/>
        <d v="2006-08-01T00:00:00"/>
        <d v="2013-11-01T00:00:00"/>
        <d v="2016-07-01T00:00:00"/>
        <d v="2008-02-01T00:00:00"/>
        <d v="2010-06-01T00:00:00"/>
        <d v="2011-05-01T00:00:00"/>
        <d v="2017-11-01T00:00:00"/>
        <d v="2016-09-01T00:00:00"/>
        <d v="2015-08-01T00:00:00"/>
        <d v="2007-11-01T00:00:00"/>
        <d v="2020-10-01T00:00:00"/>
        <d v="2004-01-01T00:00:00"/>
        <d v="2015-04-01T00:00:00"/>
        <d v="2008-04-01T00:00:00"/>
        <d v="2010-04-01T00:00:00"/>
        <d v="2016-12-01T00:00:00"/>
        <d v="1992-06-01T00:00:00"/>
        <d v="2008-01-01T00:00:00"/>
        <d v="2005-01-01T00:00:00"/>
        <d v="2014-01-01T00:00:00"/>
        <d v="2007-01-01T00:00:00"/>
        <d v="2014-02-01T00:00:00"/>
        <d v="2008-09-01T00:00:00"/>
        <d v="2008-11-01T00:00:00"/>
        <d v="2008-06-01T00:00:00"/>
        <d v="2012-04-01T00:00:00"/>
        <d v="2013-12-01T00:00:00"/>
        <d v="2008-08-01T00:00:00"/>
        <d v="2003-08-01T00:00:00"/>
        <d v="2005-09-01T00:00:00"/>
        <d v="2011-04-01T00:00:00"/>
        <d v="2013-04-01T00:00:00"/>
        <d v="2004-10-01T00:00:00"/>
        <d v="2017-04-01T00:00:00"/>
        <d v="2010-02-01T00:00:00"/>
        <d v="2013-07-01T00:00:00"/>
        <d v="2013-05-01T00:00:00"/>
        <d v="2016-01-01T00:00:00"/>
        <d v="2014-06-01T00:00:00"/>
        <d v="2018-10-01T00:00:00"/>
        <d v="2020-12-01T00:00:00"/>
        <d v="2021-08-01T00:00:00"/>
        <d v="2012-12-01T00:00:00"/>
        <d v="2009-11-01T00:00:00"/>
        <d v="2012-01-01T00:00:00"/>
        <d v="2003-02-01T00:00:00"/>
        <d v="2011-02-01T00:00:00"/>
        <d v="2019-11-01T00:00:00"/>
        <d v="2014-09-01T00:00:00"/>
        <d v="2015-10-01T00:00:00"/>
        <d v="2019-02-01T00:00:00"/>
        <d v="2021-07-01T00:00:00"/>
        <d v="2021-03-01T00:00:00"/>
        <d v="2017-01-01T00:00:00"/>
        <d v="2014-03-01T00:00:00"/>
        <d v="2019-10-01T00:00:00"/>
        <d v="2020-01-01T00:00:00"/>
        <d v="2014-08-01T00:00:00"/>
        <d v="2005-06-01T00:00:00"/>
        <d v="2010-03-01T00:00:00"/>
        <d v="2018-01-01T00:00:00"/>
        <d v="2016-05-01T00:00:00"/>
        <d v="2002-12-01T00:00:00"/>
        <d v="2009-05-01T00:00:00"/>
        <d v="2019-10-25T00:00:00"/>
        <d v="2019-05-23T00:00:00"/>
        <d v="2012-05-24T00:00:00"/>
        <d v="2012-09-26T00:00:00"/>
        <d v="2016-08-01T00:00:00"/>
        <d v="2021-12-01T00:00:00"/>
        <d v="2013-06-17T00:00:00"/>
        <d v="2020-11-01T00:00:00"/>
        <d v="2020-02-01T00:00:00"/>
        <d v="2017-10-01T00:00:00"/>
        <d v="2014-10-01T00:00:00"/>
        <d v="2007-09-01T00:00:00"/>
        <d v="2022-05-01T00:00:00"/>
        <d v="2011-08-01T00:00:00"/>
        <d v="2011-06-01T00:00:00"/>
        <d v="2022-03-01T00:00:00"/>
        <d v="2006-11-01T00:00:00"/>
        <d v="2012-03-29T00:00:00"/>
        <d v="2018-10-30T00:00:00"/>
        <d v="2018-02-01T00:00:00"/>
        <d v="2016-02-01T00:00:00"/>
        <d v="2014-04-01T00:00:00"/>
        <d v="2021-11-01T00:00:00"/>
        <d v="2009-02-01T00:00:00"/>
        <d v="2013-06-26T00:00:00"/>
        <d v="2014-05-01T00:00:00"/>
        <d v="2011-12-01T00:00:00"/>
        <d v="2021-01-01T00:00:00"/>
        <d v="2021-10-01T00:00:00"/>
        <d v="2001-05-01T00:00:00"/>
        <d v="2018-09-01T00:00:00"/>
        <d v="2017-01-16T00:00:00"/>
        <d v="2021-12-13T00:00:00"/>
        <d v="2015-07-20T00:00:00"/>
        <d v="2005-03-29T00:00:00"/>
        <d v="2003-03-01T00:00:00"/>
        <d v="2015-11-18T00:00:00"/>
        <d v="2014-01-30T00:00:00"/>
        <d v="2012-05-09T00:00:00"/>
        <d v="2016-10-13T00:00:00"/>
        <d v="2017-03-09T00:00:00"/>
        <d v="2013-01-07T00:00:00"/>
        <d v="2016-11-15T00:00:00"/>
        <d v="2013-02-08T00:00:00"/>
        <d v="2015-02-26T00:00:00"/>
        <d v="2014-10-10T00:00:00"/>
        <d v="2007-03-01T00:00:00"/>
        <d v="2011-06-24T00:00:00"/>
        <d v="2014-11-26T00:00:00"/>
        <d v="2007-05-02T00:00:00"/>
        <d v="2010-12-29T00:00:00"/>
        <d v="2011-08-25T00:00:00"/>
        <d v="2011-04-05T00:00:00"/>
        <d v="2013-07-11T00:00:00"/>
        <d v="2012-02-28T00:00:00"/>
        <d v="2011-05-16T00:00:00"/>
        <d v="2015-09-29T00:00:00"/>
        <d v="2016-03-23T00:00:00"/>
        <d v="2012-05-02T00:00:00"/>
        <d v="2012-11-12T00:00:00"/>
        <d v="2011-01-01T00:00:00"/>
        <d v="2000-09-01T00:00:00"/>
        <d v="2013-07-30T00:00:00"/>
        <d v="2009-10-28T00:00:00"/>
        <d v="2014-08-28T00:00:00"/>
        <d v="2020-08-26T00:00:00"/>
        <d v="2016-11-07T00:00:00"/>
        <d v="2016-03-04T00:00:00"/>
        <d v="2007-12-06T00:00:00"/>
        <d v="2018-04-16T00:00:00"/>
        <d v="2014-03-25T00:00:00"/>
        <d v="2014-06-27T00:00:00"/>
        <d v="2018-12-21T00:00:00"/>
        <d v="2015-07-02T00:00:00"/>
        <d v="2015-01-22T00:00:00"/>
        <d v="2013-04-04T00:00:00"/>
        <d v="2005-02-24T00:00:00"/>
        <d v="2017-02-24T00:00:00"/>
        <d v="2018-05-11T00:00:00"/>
        <d v="2009-02-06T00:00:00"/>
        <d v="2011-01-19T00:00:00"/>
        <d v="2017-04-26T00:00:00"/>
        <d v="2013-08-27T00:00:00"/>
        <d v="2012-12-18T00:00:00"/>
        <d v="2016-03-31T00:00:00"/>
        <d v="2011-06-03T00:00:00"/>
        <d v="1905-07-07T00:00:00" u="1"/>
        <d v="1905-07-05T00:00:00" u="1"/>
        <d v="2025-06-01T00:00:00" u="1"/>
        <d v="1905-07-04T00:00:00" u="1"/>
      </sharedItems>
      <fieldGroup par="31"/>
    </cacheField>
    <cacheField name="KM-Stand" numFmtId="165">
      <sharedItems containsString="0" containsBlank="1" containsNumber="1" containsInteger="1" minValue="5114" maxValue="452500"/>
    </cacheField>
    <cacheField name="auto1/CoS Preis" numFmtId="166">
      <sharedItems containsString="0" containsBlank="1" containsNumber="1" containsInteger="1" minValue="0" maxValue="39000"/>
    </cacheField>
    <cacheField name="Einkauf €" numFmtId="166">
      <sharedItems containsString="0" containsBlank="1" containsNumber="1" minValue="0" maxValue="35349"/>
    </cacheField>
    <cacheField name="Besteuerung" numFmtId="166">
      <sharedItems containsBlank="1" count="3">
        <m/>
        <s v="Differenzbesteuert"/>
        <s v="Regelbesteuert"/>
      </sharedItems>
    </cacheField>
    <cacheField name="Mindest €" numFmtId="166">
      <sharedItems containsString="0" containsBlank="1" containsNumber="1" containsInteger="1" minValue="0" maxValue="39000"/>
    </cacheField>
    <cacheField name="Verkauf €" numFmtId="166">
      <sharedItems containsString="0" containsBlank="1" containsNumber="1" containsInteger="1" minValue="200" maxValue="44500" count="290">
        <m/>
        <n v="19400"/>
        <n v="28898"/>
        <n v="3171"/>
        <n v="11500"/>
        <n v="11549"/>
        <n v="18500"/>
        <n v="2000"/>
        <n v="5700"/>
        <n v="4300"/>
        <n v="9750"/>
        <n v="1700"/>
        <n v="13010"/>
        <n v="4500"/>
        <n v="8000"/>
        <n v="1900"/>
        <n v="1350"/>
        <n v="6000"/>
        <n v="11140"/>
        <n v="2500"/>
        <n v="11300"/>
        <n v="7500"/>
        <n v="7550"/>
        <n v="11000"/>
        <n v="13460"/>
        <n v="6420"/>
        <n v="3850"/>
        <n v="7766"/>
        <n v="7600"/>
        <n v="3650"/>
        <n v="500"/>
        <n v="6300"/>
        <n v="2350"/>
        <n v="550"/>
        <n v="16000"/>
        <n v="13800"/>
        <n v="6900"/>
        <n v="4750"/>
        <n v="13300"/>
        <n v="9200"/>
        <n v="8100"/>
        <n v="4301"/>
        <n v="10640"/>
        <n v="7700"/>
        <n v="3602"/>
        <n v="2051"/>
        <n v="4700"/>
        <n v="7000"/>
        <n v="2851"/>
        <n v="17000"/>
        <n v="8150"/>
        <n v="3040"/>
        <n v="9900"/>
        <n v="9623"/>
        <n v="10800"/>
        <n v="700"/>
        <n v="600"/>
        <n v="6139"/>
        <n v="4312"/>
        <n v="3179"/>
        <n v="610"/>
        <n v="5635"/>
        <n v="1200"/>
        <n v="7300"/>
        <n v="11250"/>
        <n v="3021"/>
        <n v="525"/>
        <n v="850"/>
        <n v="3700"/>
        <n v="2650"/>
        <n v="2170"/>
        <n v="650"/>
        <n v="1569"/>
        <n v="3800"/>
        <n v="15200"/>
        <n v="13487"/>
        <n v="2700"/>
        <n v="5440"/>
        <n v="200"/>
        <n v="9450"/>
        <n v="4055"/>
        <n v="2150"/>
        <n v="10264"/>
        <n v="4389"/>
        <n v="7315"/>
        <n v="1500"/>
        <n v="1560"/>
        <n v="11490"/>
        <n v="10000"/>
        <n v="11256"/>
        <n v="6500"/>
        <n v="2550"/>
        <n v="15100"/>
        <n v="3900"/>
        <n v="7480"/>
        <n v="11600"/>
        <n v="9400"/>
        <n v="7100"/>
        <n v="3350"/>
        <n v="13500"/>
        <n v="14244"/>
        <n v="1000"/>
        <n v="10600"/>
        <n v="3150"/>
        <n v="4350"/>
        <n v="3250"/>
        <n v="1950"/>
        <n v="15790"/>
        <n v="10400"/>
        <n v="5250"/>
        <n v="9000"/>
        <n v="1550"/>
        <n v="5600"/>
        <n v="18420"/>
        <n v="4050"/>
        <n v="6600"/>
        <n v="4950"/>
        <n v="11800"/>
        <n v="950"/>
        <n v="38000"/>
        <n v="4400"/>
        <n v="8900"/>
        <n v="30100"/>
        <n v="13200"/>
        <n v="8800"/>
        <n v="5000"/>
        <n v="4600"/>
        <n v="11430"/>
        <n v="9100"/>
        <n v="8300"/>
        <n v="3950"/>
        <n v="2400"/>
        <n v="21000"/>
        <n v="9500"/>
        <n v="4650"/>
        <n v="10500"/>
        <n v="1800"/>
        <n v="13000"/>
        <n v="14900"/>
        <n v="1750"/>
        <n v="9600"/>
        <n v="6405"/>
        <n v="5500"/>
        <n v="4249"/>
        <n v="16300"/>
        <n v="3400"/>
        <n v="6400"/>
        <n v="20600"/>
        <n v="15700"/>
        <n v="14000"/>
        <n v="20300"/>
        <n v="9700"/>
        <n v="3000"/>
        <n v="8040"/>
        <n v="5400"/>
        <n v="400"/>
        <n v="5260"/>
        <n v="2300"/>
        <n v="17900"/>
        <n v="15000"/>
        <n v="2900"/>
        <n v="15600"/>
        <n v="2050"/>
        <n v="13250"/>
        <n v="1250"/>
        <n v="4000"/>
        <n v="4605"/>
        <n v="12332"/>
        <n v="12000"/>
        <n v="16200"/>
        <n v="3300"/>
        <n v="4250"/>
        <n v="2600"/>
        <n v="13100"/>
        <n v="1600"/>
        <n v="7800"/>
        <n v="7580"/>
        <n v="5705"/>
        <n v="14700"/>
        <n v="8400"/>
        <n v="14800"/>
        <n v="6100"/>
        <n v="16800"/>
        <n v="7350"/>
        <n v="4800"/>
        <n v="4207"/>
        <n v="13850"/>
        <n v="8250"/>
        <n v="11750"/>
        <n v="44500"/>
        <n v="19000"/>
        <n v="8750"/>
        <n v="2950"/>
        <n v="16500"/>
        <n v="20550"/>
        <n v="1100"/>
        <n v="12800"/>
        <n v="5320"/>
        <n v="25250"/>
        <n v="13840"/>
        <n v="7250"/>
        <n v="13210"/>
        <n v="16644"/>
        <n v="16411"/>
        <n v="5200"/>
        <n v="21475"/>
        <n v="22700"/>
        <n v="750"/>
        <n v="15250"/>
        <n v="6136"/>
        <n v="11728"/>
        <n v="13011"/>
        <n v="20000"/>
        <n v="10700"/>
        <n v="21967"/>
        <n v="13900"/>
        <n v="27100"/>
        <n v="7005"/>
        <n v="4927"/>
        <n v="14600"/>
        <n v="4450"/>
        <n v="1709"/>
        <n v="21800"/>
        <n v="15400"/>
        <n v="38200"/>
        <n v="22400"/>
        <n v="1935"/>
        <n v="10004"/>
        <n v="9800"/>
        <n v="7372"/>
        <n v="5588"/>
        <n v="8705"/>
        <n v="8422"/>
        <n v="10950"/>
        <n v="4900"/>
        <n v="5305"/>
        <n v="26155"/>
        <n v="17500"/>
        <n v="12500"/>
        <n v="15300"/>
        <n v="7560"/>
        <n v="7900"/>
        <n v="17400"/>
        <n v="8700"/>
        <n v="18600"/>
        <n v="10100"/>
        <n v="6700"/>
        <n v="19100"/>
        <n v="3500"/>
        <n v="14500"/>
        <n v="2898"/>
        <n v="3129"/>
        <n v="18000"/>
        <n v="15018"/>
        <n v="4202"/>
        <n v="16471"/>
        <n v="17635"/>
        <n v="350"/>
        <n v="5100"/>
        <n v="26000"/>
        <n v="300"/>
        <n v="1400"/>
        <n v="20162"/>
        <n v="20700"/>
        <n v="4200"/>
        <n v="21500"/>
        <n v="8500"/>
        <n v="6850"/>
        <n v="4100"/>
        <n v="14400"/>
        <n v="5416"/>
        <n v="1484"/>
        <n v="15283"/>
        <n v="4765"/>
        <n v="8088"/>
        <n v="6150"/>
        <n v="32100"/>
        <n v="4150"/>
        <n v="1300"/>
        <n v="15500"/>
        <n v="13375"/>
        <n v="8600"/>
        <n v="12200"/>
        <n v="12844"/>
        <n v="10484"/>
        <n v="1551"/>
        <n v="5142"/>
        <n v="12093"/>
        <n v="1439"/>
        <n v="5899"/>
      </sharedItems>
    </cacheField>
    <cacheField name="Spalte2" numFmtId="0">
      <sharedItems containsBlank="1"/>
    </cacheField>
    <cacheField name="Standort /Fililale" numFmtId="0">
      <sharedItems containsBlank="1" count="22">
        <s v="Würzburg"/>
        <s v="Miltenberg"/>
        <s v="Öhringen"/>
        <s v="Lauf "/>
        <s v="Eppingen"/>
        <s v="Rothenburg"/>
        <s v="Hof"/>
        <s v="Lauda-Königshofen"/>
        <s v="Bietigheim-Bissingen"/>
        <s v="Ludwigsburg"/>
        <s v="Marktsteft"/>
        <s v="Heermann Rhein Heilbronn"/>
        <s v="Rhön-Saale"/>
        <s v="Friedrichshafen"/>
        <s v="STADEL Heilbronn"/>
        <s v="Schweinfurt"/>
        <s v="Bayreuth"/>
        <s v="Erbach"/>
        <s v="Buchen-Hettingen"/>
        <m/>
        <s v="Würzburg " u="1"/>
        <s v="Lauf" u="1"/>
      </sharedItems>
    </cacheField>
    <cacheField name="Erlös" numFmtId="8">
      <sharedItems containsMixedTypes="1" containsNumber="1" minValue="-7818.6" maxValue="14167"/>
    </cacheField>
    <cacheField name="Spalte3" numFmtId="0">
      <sharedItems containsBlank="1"/>
    </cacheField>
    <cacheField name="Plattform auto1/CoS " numFmtId="0">
      <sharedItems containsBlank="1" containsMixedTypes="1" containsNumber="1" containsInteger="1" minValue="700" maxValue="2000" count="13">
        <s v="auto1 über AC"/>
        <s v="COS"/>
        <s v="CoS über AC"/>
        <s v="cos vERKAUFT"/>
        <n v="2000"/>
        <s v="Endverbraucher"/>
        <s v="COS Garantiepreis"/>
        <s v="auto1 Garantiepreis"/>
        <s v="COS Manuell"/>
        <s v="Händler direkt nach RÜ"/>
        <n v="700"/>
        <m/>
        <s v="COS VKL selbst"/>
      </sharedItems>
    </cacheField>
    <cacheField name="Anlagedatum" numFmtId="14">
      <sharedItems containsNonDate="0" containsDate="1" containsString="0" containsBlank="1" minDate="2024-02-17T00:00:00" maxDate="2025-04-11T00:00:00" count="126">
        <d v="2024-08-13T00:00:00"/>
        <d v="2024-08-19T00:00:00"/>
        <d v="2024-08-20T00:00:00"/>
        <d v="2024-08-21T00:00:00"/>
        <d v="2024-08-23T00:00:00"/>
        <d v="2024-08-26T00:00:00"/>
        <d v="2024-08-27T00:00:00"/>
        <d v="2024-08-28T00:00:00"/>
        <d v="2024-08-29T00:00:00"/>
        <d v="2024-08-30T00:00:00"/>
        <d v="2024-09-02T00:00:00"/>
        <d v="2024-09-03T00:00:00"/>
        <d v="2024-09-04T00:00:00"/>
        <d v="2024-12-05T00:00:00"/>
        <d v="2024-11-27T00:00:00"/>
        <d v="2024-09-05T00:00:00"/>
        <d v="2024-09-06T00:00:00"/>
        <d v="2024-09-10T00:00:00"/>
        <d v="2024-09-11T00:00:00"/>
        <d v="2024-09-13T00:00:00"/>
        <d v="2024-09-19T00:00:00"/>
        <d v="2024-09-24T00:00:00"/>
        <d v="2024-09-30T00:00:00"/>
        <d v="2024-11-19T00:00:00"/>
        <d v="2024-10-02T00:00:00"/>
        <d v="2024-10-08T00:00:00"/>
        <d v="2024-11-26T00:00:00"/>
        <d v="2024-10-10T00:00:00"/>
        <d v="2024-10-11T00:00:00"/>
        <d v="2024-11-15T00:00:00"/>
        <d v="2024-10-16T00:00:00"/>
        <d v="2024-10-17T00:00:00"/>
        <d v="2024-10-22T00:00:00"/>
        <d v="2024-10-23T00:00:00"/>
        <d v="2024-10-25T00:00:00"/>
        <d v="2024-10-29T00:00:00"/>
        <d v="2024-10-30T00:00:00"/>
        <d v="2024-11-29T00:00:00"/>
        <d v="2024-10-31T00:00:00"/>
        <d v="2024-11-05T00:00:00"/>
        <d v="2024-11-07T00:00:00"/>
        <d v="2024-11-22T00:00:00"/>
        <d v="2024-11-08T00:00:00"/>
        <d v="2024-11-12T00:00:00"/>
        <d v="2024-11-20T00:00:00"/>
        <d v="2024-11-25T00:00:00"/>
        <d v="2024-11-11T00:00:00"/>
        <d v="2024-11-06T00:00:00"/>
        <d v="2024-11-01T00:00:00"/>
        <d v="2024-11-04T00:00:00"/>
        <d v="2024-11-13T00:00:00"/>
        <d v="2024-11-18T00:00:00"/>
        <d v="2024-10-21T00:00:00"/>
        <d v="2024-10-15T00:00:00"/>
        <d v="2024-10-09T00:00:00"/>
        <d v="2024-10-07T00:00:00"/>
        <d v="2024-10-04T00:00:00"/>
        <d v="2024-10-01T00:00:00"/>
        <d v="2024-09-27T00:00:00"/>
        <d v="2024-09-26T00:00:00"/>
        <d v="2024-09-23T00:00:00"/>
        <d v="2024-09-20T00:00:00"/>
        <d v="2024-11-28T00:00:00"/>
        <d v="2024-09-17T00:00:00"/>
        <d v="2024-09-16T00:00:00"/>
        <d v="2024-09-12T00:00:00"/>
        <d v="2024-08-14T00:00:00"/>
        <d v="2024-08-05T00:00:00"/>
        <d v="2024-08-08T00:00:00"/>
        <d v="2024-12-03T00:00:00"/>
        <d v="2024-12-04T00:00:00"/>
        <d v="2024-12-10T00:00:00"/>
        <d v="2024-12-09T00:00:00"/>
        <d v="2024-12-13T00:00:00"/>
        <d v="2024-12-17T00:00:00"/>
        <d v="2024-12-19T00:00:00"/>
        <d v="2025-01-10T00:00:00"/>
        <d v="2025-02-06T00:00:00"/>
        <d v="2025-01-14T00:00:00"/>
        <d v="2025-01-16T00:00:00"/>
        <d v="2025-01-15T00:00:00"/>
        <d v="2025-01-17T00:00:00"/>
        <d v="2025-01-23T00:00:00"/>
        <d v="2025-01-27T00:00:00"/>
        <d v="2025-01-28T00:00:00"/>
        <d v="2025-01-30T00:00:00"/>
        <d v="2025-01-31T00:00:00"/>
        <d v="2025-02-03T00:00:00"/>
        <d v="2025-02-04T00:00:00"/>
        <d v="2025-02-05T00:00:00"/>
        <d v="2025-02-07T00:00:00"/>
        <d v="2025-02-10T00:00:00"/>
        <d v="2025-02-12T00:00:00"/>
        <d v="2025-02-18T00:00:00"/>
        <d v="2025-02-13T00:00:00"/>
        <d v="2025-02-17T00:00:00"/>
        <d v="2025-02-19T00:00:00"/>
        <d v="2025-02-20T00:00:00"/>
        <d v="2025-02-28T00:00:00"/>
        <d v="2025-03-03T00:00:00"/>
        <d v="2025-03-04T00:00:00"/>
        <d v="2025-03-05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4T00:00:00"/>
        <d v="2025-03-25T00:00:00"/>
        <d v="2025-03-26T00:00:00"/>
        <d v="2025-03-27T00:00:00"/>
        <d v="2025-03-28T00:00:00"/>
        <d v="2025-04-01T00:00:00"/>
        <d v="2025-04-02T00:00:00"/>
        <d v="2025-04-10T00:00:00"/>
        <d v="2025-04-04T00:00:00"/>
        <d v="2025-04-08T00:00:00"/>
        <d v="2025-04-09T00:00:00"/>
        <m/>
        <d v="2025-03-21T00:00:00" u="1"/>
        <d v="2024-02-17T00:00:00" u="1"/>
        <d v="2024-03-27T00:00:00" u="1"/>
      </sharedItems>
      <fieldGroup par="26"/>
    </cacheField>
    <cacheField name="Informationen" numFmtId="0">
      <sharedItems containsBlank="1"/>
    </cacheField>
    <cacheField name="Jahr Hilfsspalte" numFmtId="0">
      <sharedItems containsMixedTypes="1" containsNumber="1" containsInteger="1" minValue="2024" maxValue="2025" count="3">
        <n v="2024"/>
        <n v="2025"/>
        <s v=" "/>
      </sharedItems>
    </cacheField>
    <cacheField name="Monat Test" numFmtId="14">
      <sharedItems containsNonDate="0" containsDate="1" containsString="0" containsBlank="1" minDate="2024-08-05T00:00:00" maxDate="2025-04-11T00:00:00" count="124">
        <d v="2024-08-13T00:00:00"/>
        <d v="2024-08-19T00:00:00"/>
        <d v="2024-08-20T00:00:00"/>
        <d v="2024-08-21T00:00:00"/>
        <d v="2024-08-23T00:00:00"/>
        <d v="2024-08-26T00:00:00"/>
        <d v="2024-08-27T00:00:00"/>
        <d v="2024-08-28T00:00:00"/>
        <d v="2024-08-29T00:00:00"/>
        <d v="2024-08-30T00:00:00"/>
        <d v="2024-09-02T00:00:00"/>
        <d v="2024-09-03T00:00:00"/>
        <d v="2024-09-04T00:00:00"/>
        <d v="2024-12-05T00:00:00"/>
        <d v="2024-11-27T00:00:00"/>
        <d v="2024-09-05T00:00:00"/>
        <d v="2024-09-06T00:00:00"/>
        <d v="2024-09-10T00:00:00"/>
        <d v="2024-09-11T00:00:00"/>
        <d v="2024-09-13T00:00:00"/>
        <d v="2024-09-19T00:00:00"/>
        <d v="2024-09-24T00:00:00"/>
        <d v="2024-09-30T00:00:00"/>
        <d v="2024-11-19T00:00:00"/>
        <d v="2024-10-02T00:00:00"/>
        <d v="2024-10-08T00:00:00"/>
        <d v="2024-11-26T00:00:00"/>
        <d v="2024-10-10T00:00:00"/>
        <d v="2024-10-11T00:00:00"/>
        <d v="2024-11-15T00:00:00"/>
        <d v="2024-10-16T00:00:00"/>
        <d v="2024-10-17T00:00:00"/>
        <d v="2024-10-22T00:00:00"/>
        <d v="2024-10-23T00:00:00"/>
        <d v="2024-10-25T00:00:00"/>
        <d v="2024-10-29T00:00:00"/>
        <d v="2024-10-30T00:00:00"/>
        <d v="2024-11-29T00:00:00"/>
        <d v="2024-10-31T00:00:00"/>
        <d v="2024-11-05T00:00:00"/>
        <d v="2024-11-07T00:00:00"/>
        <d v="2024-11-22T00:00:00"/>
        <d v="2024-11-08T00:00:00"/>
        <d v="2024-11-12T00:00:00"/>
        <d v="2024-11-20T00:00:00"/>
        <d v="2024-11-25T00:00:00"/>
        <d v="2024-11-11T00:00:00"/>
        <d v="2024-11-06T00:00:00"/>
        <d v="2024-11-01T00:00:00"/>
        <d v="2024-11-04T00:00:00"/>
        <d v="2024-11-13T00:00:00"/>
        <d v="2024-11-18T00:00:00"/>
        <d v="2024-10-21T00:00:00"/>
        <d v="2024-10-15T00:00:00"/>
        <d v="2024-10-09T00:00:00"/>
        <d v="2024-10-07T00:00:00"/>
        <d v="2024-10-04T00:00:00"/>
        <d v="2024-10-01T00:00:00"/>
        <d v="2024-09-27T00:00:00"/>
        <d v="2024-09-26T00:00:00"/>
        <d v="2024-09-23T00:00:00"/>
        <d v="2024-09-20T00:00:00"/>
        <d v="2024-11-28T00:00:00"/>
        <d v="2024-09-17T00:00:00"/>
        <d v="2024-09-16T00:00:00"/>
        <d v="2024-09-12T00:00:00"/>
        <d v="2024-08-14T00:00:00"/>
        <d v="2024-08-05T00:00:00"/>
        <d v="2024-08-08T00:00:00"/>
        <d v="2024-12-03T00:00:00"/>
        <d v="2024-12-04T00:00:00"/>
        <d v="2024-12-10T00:00:00"/>
        <d v="2024-12-09T00:00:00"/>
        <d v="2024-12-13T00:00:00"/>
        <d v="2024-12-17T00:00:00"/>
        <d v="2024-12-19T00:00:00"/>
        <d v="2025-01-10T00:00:00"/>
        <d v="2025-02-06T00:00:00"/>
        <d v="2025-01-14T00:00:00"/>
        <d v="2025-01-16T00:00:00"/>
        <d v="2025-01-15T00:00:00"/>
        <d v="2025-01-17T00:00:00"/>
        <d v="2025-01-23T00:00:00"/>
        <d v="2025-01-27T00:00:00"/>
        <d v="2025-01-28T00:00:00"/>
        <d v="2025-01-30T00:00:00"/>
        <d v="2025-01-31T00:00:00"/>
        <d v="2025-02-03T00:00:00"/>
        <d v="2025-02-04T00:00:00"/>
        <d v="2025-02-05T00:00:00"/>
        <d v="2025-02-07T00:00:00"/>
        <d v="2025-02-10T00:00:00"/>
        <d v="2025-02-12T00:00:00"/>
        <d v="2025-02-18T00:00:00"/>
        <d v="2025-02-13T00:00:00"/>
        <d v="2025-02-17T00:00:00"/>
        <d v="2025-02-19T00:00:00"/>
        <d v="2025-02-20T00:00:00"/>
        <d v="2025-02-28T00:00:00"/>
        <d v="2025-03-03T00:00:00"/>
        <d v="2025-03-04T00:00:00"/>
        <d v="2025-03-05T00:00:00"/>
        <d v="2025-03-10T00:00:00"/>
        <d v="2025-03-11T00:00:00"/>
        <d v="2025-03-12T00:00:00"/>
        <d v="2025-03-13T00:00:00"/>
        <d v="2025-03-14T00:00:00"/>
        <d v="2025-03-17T00:00:00"/>
        <d v="2025-03-18T00:00:00"/>
        <d v="2025-03-19T00:00:00"/>
        <d v="2025-03-20T00:00:00"/>
        <d v="2025-03-24T00:00:00"/>
        <d v="2025-03-25T00:00:00"/>
        <d v="2025-03-26T00:00:00"/>
        <d v="2025-03-27T00:00:00"/>
        <d v="2025-03-28T00:00:00"/>
        <d v="2025-04-01T00:00:00"/>
        <d v="2025-04-02T00:00:00"/>
        <d v="2025-04-10T00:00:00"/>
        <d v="2025-04-04T00:00:00"/>
        <d v="2025-04-08T00:00:00"/>
        <d v="2025-04-09T00:00:00"/>
        <m/>
        <d v="2025-03-21T00:00:00" u="1"/>
      </sharedItems>
      <fieldGroup par="28"/>
    </cacheField>
    <cacheField name="EZ-Datum Textform Hilfsspalte" numFmtId="167">
      <sharedItems/>
    </cacheField>
    <cacheField name="Fahrzeuganzahl Hilfsspalte" numFmtId="0">
      <sharedItems containsMixedTypes="1" containsNumber="1" containsInteger="1" minValue="1" maxValue="1"/>
    </cacheField>
    <cacheField name="Vermarktete Fahrzeuge Hilfsspalte" numFmtId="0">
      <sharedItems containsMixedTypes="1" containsNumber="1" containsInteger="1" minValue="1" maxValue="1"/>
    </cacheField>
    <cacheField name="EZ in Jahre mit Komma Hilfsspalte" numFmtId="168">
      <sharedItems containsSemiMixedTypes="0" containsString="0" containsNumber="1" minValue="0" maxValue="125.2"/>
    </cacheField>
    <cacheField name="Offene Fahrzeug Hilfsspalte" numFmtId="0">
      <sharedItems containsMixedTypes="1" containsNumber="1" containsInteger="1" minValue="1" maxValue="1"/>
    </cacheField>
    <cacheField name="Anlagedatum2" numFmtId="0" databaseField="0">
      <fieldGroup base="17">
        <discretePr count="126"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2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0"/>
          <x v="1"/>
          <x v="1"/>
          <x v="1"/>
        </discretePr>
        <groupItems count="3">
          <m/>
          <s v="Gruppe1"/>
          <d v="2025-02-17T00:00:00"/>
        </groupItems>
      </fieldGroup>
    </cacheField>
    <cacheField name="Monate (Monat Test)" numFmtId="0" databaseField="0">
      <fieldGroup base="20">
        <rangePr groupBy="months" startDate="2024-08-05T00:00:00" endDate="2025-04-11T00:00:00"/>
        <groupItems count="14">
          <s v="&lt;05.08.2024"/>
          <s v="Jan"/>
          <s v="Feb"/>
          <s v="Mrz"/>
          <s v="Apr"/>
          <s v="Mai"/>
          <s v="Jun"/>
          <s v="Jul"/>
          <s v="Aug"/>
          <s v="Sep"/>
          <s v="Okt"/>
          <s v="Nov"/>
          <s v="Dez"/>
          <s v="&gt;11.04.2025"/>
        </groupItems>
      </fieldGroup>
    </cacheField>
    <cacheField name="Jahre (Monat Test)" numFmtId="0" databaseField="0">
      <fieldGroup base="20">
        <rangePr groupBy="years" startDate="2024-08-05T00:00:00" endDate="2025-04-11T00:00:00"/>
        <groupItems count="4">
          <s v="&lt;05.08.2024"/>
          <s v="2024"/>
          <s v="2025"/>
          <s v="&gt;11.04.2025"/>
        </groupItems>
      </fieldGroup>
    </cacheField>
    <cacheField name="Monate (EZ-Datum)" numFmtId="0" databaseField="0">
      <fieldGroup base="5">
        <rangePr groupBy="months" startDate="1992-06-01T00:00:00" endDate="2024-09-02T00:00:00"/>
        <groupItems count="14">
          <s v="&lt;01.06.1992"/>
          <s v="Jan"/>
          <s v="Feb"/>
          <s v="Mrz"/>
          <s v="Apr"/>
          <s v="Mai"/>
          <s v="Jun"/>
          <s v="Jul"/>
          <s v="Aug"/>
          <s v="Sep"/>
          <s v="Okt"/>
          <s v="Nov"/>
          <s v="Dez"/>
          <s v="&gt;02.09.2024"/>
        </groupItems>
      </fieldGroup>
    </cacheField>
    <cacheField name="Quartale (EZ-Datum)" numFmtId="0" databaseField="0">
      <fieldGroup base="5">
        <rangePr groupBy="quarters" startDate="1992-06-01T00:00:00" endDate="2024-09-02T00:00:00"/>
        <groupItems count="6">
          <s v="&lt;01.06.1992"/>
          <s v="Qrtl1"/>
          <s v="Qrtl2"/>
          <s v="Qrtl3"/>
          <s v="Qrtl4"/>
          <s v="&gt;02.09.2024"/>
        </groupItems>
      </fieldGroup>
    </cacheField>
    <cacheField name="Jahre (EZ-Datum)" numFmtId="0" databaseField="0">
      <fieldGroup base="5">
        <rangePr groupBy="years" startDate="1992-06-01T00:00:00" endDate="2024-09-02T00:00:00"/>
        <groupItems count="35">
          <s v="&lt;01.06.1992"/>
          <s v="1992"/>
          <s v="1993"/>
          <s v="1994"/>
          <s v="1995"/>
          <s v="1996"/>
          <s v="1997"/>
          <s v="1998"/>
          <s v="1999"/>
          <s v="2000"/>
          <s v="2001"/>
          <s v="2002"/>
          <s v="2003"/>
          <s v="2004"/>
          <s v="2005"/>
          <s v="2006"/>
          <s v="2007"/>
          <s v="2008"/>
          <s v="2009"/>
          <s v="2010"/>
          <s v="2011"/>
          <s v="2012"/>
          <s v="2013"/>
          <s v="2014"/>
          <s v="2015"/>
          <s v="2016"/>
          <s v="2017"/>
          <s v="2018"/>
          <s v="2019"/>
          <s v="2020"/>
          <s v="2021"/>
          <s v="2022"/>
          <s v="2023"/>
          <s v="2024"/>
          <s v="&gt;02.09.2024"/>
        </groupItems>
      </fieldGroup>
    </cacheField>
  </cacheFields>
  <extLst>
    <ext xmlns:x14="http://schemas.microsoft.com/office/spreadsheetml/2009/9/main" uri="{725AE2AE-9491-48be-B2B4-4EB974FC3084}">
      <x14:pivotCacheDefinition pivotCacheId="18463486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02">
  <r>
    <n v="1"/>
    <s v="Frank Eisele"/>
    <x v="0"/>
    <x v="0"/>
    <s v="D5"/>
    <x v="0"/>
    <m/>
    <n v="0"/>
    <n v="34500"/>
    <x v="0"/>
    <n v="35900"/>
    <x v="0"/>
    <b v="0"/>
    <x v="0"/>
    <n v="0"/>
    <m/>
    <x v="0"/>
    <x v="0"/>
    <s v="raus aus Auktion"/>
    <x v="0"/>
    <x v="0"/>
    <s v="124 Jahre 7 Monate"/>
    <n v="1"/>
    <s v=""/>
    <n v="124.6"/>
    <n v="1"/>
  </r>
  <r>
    <n v="2"/>
    <s v="Frank Eisele"/>
    <x v="1"/>
    <x v="1"/>
    <s v="X3 20d"/>
    <x v="0"/>
    <m/>
    <n v="20078"/>
    <n v="17597.55"/>
    <x v="0"/>
    <n v="20078"/>
    <x v="1"/>
    <b v="0"/>
    <x v="1"/>
    <n v="1802.4500000000007"/>
    <m/>
    <x v="0"/>
    <x v="0"/>
    <s v="19400 Gegenangebot"/>
    <x v="0"/>
    <x v="0"/>
    <s v="124 Jahre 7 Monate"/>
    <n v="1"/>
    <n v="1"/>
    <n v="124.6"/>
    <s v=""/>
  </r>
  <r>
    <n v="3"/>
    <s v="Frank Eisele"/>
    <x v="2"/>
    <x v="1"/>
    <s v="530d tour"/>
    <x v="0"/>
    <m/>
    <n v="23486"/>
    <n v="24664.15"/>
    <x v="0"/>
    <n v="25500"/>
    <x v="2"/>
    <b v="0"/>
    <x v="2"/>
    <n v="4233.8499999999985"/>
    <m/>
    <x v="0"/>
    <x v="0"/>
    <s v="raus aus Auktion"/>
    <x v="0"/>
    <x v="0"/>
    <s v="124 Jahre 7 Monate"/>
    <n v="1"/>
    <n v="1"/>
    <n v="124.6"/>
    <s v=""/>
  </r>
  <r>
    <n v="4"/>
    <s v="Frank Eisele"/>
    <x v="3"/>
    <x v="2"/>
    <s v="Captiva 2,4"/>
    <x v="0"/>
    <m/>
    <n v="2822"/>
    <n v="3000"/>
    <x v="0"/>
    <n v="3500"/>
    <x v="3"/>
    <b v="0"/>
    <x v="2"/>
    <n v="171"/>
    <m/>
    <x v="0"/>
    <x v="0"/>
    <m/>
    <x v="0"/>
    <x v="0"/>
    <s v="124 Jahre 7 Monate"/>
    <n v="1"/>
    <n v="1"/>
    <n v="124.6"/>
    <s v=""/>
  </r>
  <r>
    <n v="5"/>
    <s v="Frank Eisele"/>
    <x v="4"/>
    <x v="1"/>
    <s v="218d GT"/>
    <x v="0"/>
    <m/>
    <n v="11353"/>
    <n v="11928.04"/>
    <x v="0"/>
    <n v="11500"/>
    <x v="4"/>
    <b v="0"/>
    <x v="3"/>
    <n v="-428.04000000000087"/>
    <m/>
    <x v="0"/>
    <x v="0"/>
    <m/>
    <x v="0"/>
    <x v="0"/>
    <s v="124 Jahre 7 Monate"/>
    <n v="1"/>
    <n v="1"/>
    <n v="124.6"/>
    <s v=""/>
  </r>
  <r>
    <n v="6"/>
    <s v="Frank Eisele"/>
    <x v="5"/>
    <x v="1"/>
    <s v="530d GT"/>
    <x v="1"/>
    <m/>
    <n v="12211"/>
    <n v="9000"/>
    <x v="0"/>
    <n v="12000"/>
    <x v="5"/>
    <b v="0"/>
    <x v="4"/>
    <n v="2549"/>
    <m/>
    <x v="0"/>
    <x v="0"/>
    <m/>
    <x v="0"/>
    <x v="0"/>
    <s v="14 Jahre 2 Monate"/>
    <n v="1"/>
    <n v="1"/>
    <n v="14.2"/>
    <s v=""/>
  </r>
  <r>
    <n v="7"/>
    <s v="Frank Eisele"/>
    <x v="6"/>
    <x v="3"/>
    <s v="A6 2,0tdi"/>
    <x v="2"/>
    <n v="152247"/>
    <n v="18546"/>
    <n v="17600"/>
    <x v="0"/>
    <n v="19490"/>
    <x v="6"/>
    <b v="0"/>
    <x v="5"/>
    <n v="900"/>
    <m/>
    <x v="1"/>
    <x v="1"/>
    <s v="über CoS verkauft"/>
    <x v="0"/>
    <x v="1"/>
    <s v="6 Jahre 4 Monate"/>
    <n v="1"/>
    <n v="1"/>
    <n v="6.4"/>
    <s v=""/>
  </r>
  <r>
    <n v="8"/>
    <s v="Frank Eisele"/>
    <x v="7"/>
    <x v="1"/>
    <s v="320i"/>
    <x v="3"/>
    <n v="244500"/>
    <m/>
    <n v="1500"/>
    <x v="0"/>
    <n v="2500"/>
    <x v="7"/>
    <b v="0"/>
    <x v="6"/>
    <n v="500"/>
    <m/>
    <x v="2"/>
    <x v="1"/>
    <s v="fährt nicht !"/>
    <x v="0"/>
    <x v="1"/>
    <s v="17 Jahre 2 Monate"/>
    <n v="1"/>
    <n v="1"/>
    <n v="17.2"/>
    <s v=""/>
  </r>
  <r>
    <n v="9"/>
    <s v="Michael Hertlein"/>
    <x v="8"/>
    <x v="1"/>
    <s v="X1"/>
    <x v="4"/>
    <n v="124500"/>
    <m/>
    <n v="5000"/>
    <x v="0"/>
    <n v="6500"/>
    <x v="8"/>
    <b v="0"/>
    <x v="7"/>
    <n v="700"/>
    <m/>
    <x v="2"/>
    <x v="2"/>
    <m/>
    <x v="0"/>
    <x v="2"/>
    <s v="13 Jahre 11 Monate"/>
    <n v="1"/>
    <n v="1"/>
    <n v="13.9"/>
    <s v=""/>
  </r>
  <r>
    <n v="10"/>
    <s v="Michael Hertlein"/>
    <x v="9"/>
    <x v="4"/>
    <s v="B200"/>
    <x v="5"/>
    <n v="170000"/>
    <n v="2500"/>
    <n v="2000"/>
    <x v="0"/>
    <n v="3000"/>
    <x v="9"/>
    <m/>
    <x v="7"/>
    <n v="2300"/>
    <s v="Cos über "/>
    <x v="2"/>
    <x v="2"/>
    <m/>
    <x v="0"/>
    <x v="2"/>
    <s v="14 Jahre 9 Monate"/>
    <n v="1"/>
    <n v="1"/>
    <n v="14.8"/>
    <s v=""/>
  </r>
  <r>
    <n v="11"/>
    <s v="Michael Hertlein"/>
    <x v="10"/>
    <x v="3"/>
    <s v="A5"/>
    <x v="6"/>
    <n v="220000"/>
    <n v="9000"/>
    <n v="9000"/>
    <x v="0"/>
    <n v="10200"/>
    <x v="10"/>
    <m/>
    <x v="7"/>
    <n v="750"/>
    <m/>
    <x v="3"/>
    <x v="2"/>
    <m/>
    <x v="0"/>
    <x v="2"/>
    <s v="9 Jahre 8 Monate"/>
    <n v="1"/>
    <n v="1"/>
    <n v="9.6999999999999993"/>
    <s v=""/>
  </r>
  <r>
    <n v="12"/>
    <s v="Michael Hertlein"/>
    <x v="11"/>
    <x v="1"/>
    <s v="325i"/>
    <x v="7"/>
    <n v="300000"/>
    <n v="1500"/>
    <n v="1500"/>
    <x v="0"/>
    <n v="1750"/>
    <x v="11"/>
    <m/>
    <x v="7"/>
    <n v="200"/>
    <m/>
    <x v="1"/>
    <x v="2"/>
    <m/>
    <x v="0"/>
    <x v="2"/>
    <s v="23 Jahre 4 Monate"/>
    <n v="1"/>
    <n v="1"/>
    <n v="23.3"/>
    <s v=""/>
  </r>
  <r>
    <n v="13"/>
    <s v="Frank Eisele"/>
    <x v="12"/>
    <x v="1"/>
    <s v="X1"/>
    <x v="8"/>
    <n v="75000"/>
    <m/>
    <n v="8687"/>
    <x v="0"/>
    <n v="10500"/>
    <x v="12"/>
    <m/>
    <x v="2"/>
    <n v="4323"/>
    <m/>
    <x v="0"/>
    <x v="3"/>
    <s v="Motorschaden"/>
    <x v="0"/>
    <x v="3"/>
    <s v="5 Jahre 9 Monate"/>
    <n v="1"/>
    <n v="1"/>
    <n v="5.8"/>
    <s v=""/>
  </r>
  <r>
    <n v="14"/>
    <s v="Frank Eisele"/>
    <x v="13"/>
    <x v="5"/>
    <s v="Meriva"/>
    <x v="9"/>
    <n v="223000"/>
    <n v="1250"/>
    <n v="1000"/>
    <x v="0"/>
    <n v="3750"/>
    <x v="7"/>
    <m/>
    <x v="0"/>
    <n v="1000"/>
    <m/>
    <x v="2"/>
    <x v="3"/>
    <s v="Nachverhandlung 2000"/>
    <x v="0"/>
    <x v="3"/>
    <s v="11 Jahre 8 Monate"/>
    <n v="1"/>
    <n v="1"/>
    <n v="11.7"/>
    <s v=""/>
  </r>
  <r>
    <n v="15"/>
    <s v="Frank Eisele"/>
    <x v="14"/>
    <x v="6"/>
    <s v="Octavia"/>
    <x v="10"/>
    <n v="188000"/>
    <n v="3500"/>
    <n v="3150"/>
    <x v="0"/>
    <n v="3800"/>
    <x v="13"/>
    <m/>
    <x v="0"/>
    <n v="1350"/>
    <m/>
    <x v="2"/>
    <x v="3"/>
    <m/>
    <x v="0"/>
    <x v="3"/>
    <s v="11 Jahre 7 Monate"/>
    <n v="1"/>
    <n v="1"/>
    <n v="11.6"/>
    <s v=""/>
  </r>
  <r>
    <n v="16"/>
    <s v="Frank Eisele"/>
    <x v="15"/>
    <x v="7"/>
    <s v="Kuga"/>
    <x v="11"/>
    <n v="106969"/>
    <n v="6784"/>
    <n v="6000"/>
    <x v="0"/>
    <n v="7900"/>
    <x v="14"/>
    <m/>
    <x v="0"/>
    <n v="2000"/>
    <m/>
    <x v="2"/>
    <x v="3"/>
    <m/>
    <x v="0"/>
    <x v="3"/>
    <s v="11 Jahre 9 Monate"/>
    <n v="1"/>
    <n v="1"/>
    <n v="11.8"/>
    <s v=""/>
  </r>
  <r>
    <n v="17"/>
    <s v="Frank Eisele"/>
    <x v="16"/>
    <x v="1"/>
    <s v="118i"/>
    <x v="12"/>
    <n v="175000"/>
    <n v="1200"/>
    <n v="1000"/>
    <x v="0"/>
    <n v="1500"/>
    <x v="15"/>
    <m/>
    <x v="0"/>
    <n v="900"/>
    <m/>
    <x v="4"/>
    <x v="4"/>
    <m/>
    <x v="0"/>
    <x v="4"/>
    <s v="17 Jahre 11 Monate"/>
    <n v="1"/>
    <n v="1"/>
    <n v="17.899999999999999"/>
    <s v=""/>
  </r>
  <r>
    <n v="18"/>
    <s v="Frank Eisele"/>
    <x v="17"/>
    <x v="4"/>
    <s v="A200"/>
    <x v="13"/>
    <n v="172000"/>
    <n v="1660"/>
    <n v="1200"/>
    <x v="0"/>
    <n v="1800"/>
    <x v="16"/>
    <m/>
    <x v="8"/>
    <n v="150"/>
    <m/>
    <x v="2"/>
    <x v="4"/>
    <m/>
    <x v="0"/>
    <x v="4"/>
    <s v="16 Jahre 7 Monate"/>
    <n v="1"/>
    <n v="1"/>
    <n v="16.600000000000001"/>
    <s v=""/>
  </r>
  <r>
    <n v="19"/>
    <s v="Frank Eisele"/>
    <x v="18"/>
    <x v="8"/>
    <s v="Touran"/>
    <x v="14"/>
    <n v="173000"/>
    <n v="2745"/>
    <n v="1500"/>
    <x v="0"/>
    <n v="2745"/>
    <x v="17"/>
    <m/>
    <x v="8"/>
    <n v="4500"/>
    <m/>
    <x v="2"/>
    <x v="4"/>
    <m/>
    <x v="0"/>
    <x v="4"/>
    <s v="14 Jahre 11 Monate"/>
    <n v="1"/>
    <n v="1"/>
    <n v="14.9"/>
    <s v=""/>
  </r>
  <r>
    <n v="20"/>
    <s v="Frank Eisele"/>
    <x v="19"/>
    <x v="1"/>
    <s v="Z4"/>
    <x v="15"/>
    <n v="95778"/>
    <m/>
    <n v="9000"/>
    <x v="0"/>
    <n v="9900"/>
    <x v="0"/>
    <m/>
    <x v="9"/>
    <n v="0"/>
    <m/>
    <x v="2"/>
    <x v="5"/>
    <s v="Gutachen TÜV vorh."/>
    <x v="0"/>
    <x v="5"/>
    <s v="17 Jahre 2 Monate"/>
    <n v="1"/>
    <s v=""/>
    <n v="17.2"/>
    <n v="1"/>
  </r>
  <r>
    <n v="21"/>
    <s v="Frank Eisele"/>
    <x v="20"/>
    <x v="1"/>
    <s v="X1"/>
    <x v="16"/>
    <n v="63439"/>
    <m/>
    <n v="13159.59"/>
    <x v="0"/>
    <n v="14200"/>
    <x v="18"/>
    <m/>
    <x v="9"/>
    <n v="-2019.5900000000001"/>
    <m/>
    <x v="2"/>
    <x v="5"/>
    <m/>
    <x v="0"/>
    <x v="5"/>
    <s v="10 Jahre 8 Monate"/>
    <n v="1"/>
    <n v="1"/>
    <n v="10.7"/>
    <s v=""/>
  </r>
  <r>
    <n v="22"/>
    <s v="Frank Eisele"/>
    <x v="21"/>
    <x v="1"/>
    <s v="318i"/>
    <x v="17"/>
    <n v="256000"/>
    <m/>
    <n v="2000"/>
    <x v="0"/>
    <n v="2500"/>
    <x v="19"/>
    <m/>
    <x v="9"/>
    <n v="500"/>
    <m/>
    <x v="2"/>
    <x v="5"/>
    <s v="WR im Fahrzeug / 2.Runde"/>
    <x v="0"/>
    <x v="5"/>
    <s v="15 Jahre 4 Monate"/>
    <n v="1"/>
    <n v="1"/>
    <n v="15.4"/>
    <s v=""/>
  </r>
  <r>
    <n v="23"/>
    <s v="Frank Eisele"/>
    <x v="22"/>
    <x v="1"/>
    <s v="325d GT"/>
    <x v="18"/>
    <n v="222000"/>
    <m/>
    <n v="11000"/>
    <x v="0"/>
    <n v="12450"/>
    <x v="20"/>
    <m/>
    <x v="9"/>
    <n v="300"/>
    <m/>
    <x v="0"/>
    <x v="5"/>
    <s v="Gutachten TÜV vorh./2.Runde"/>
    <x v="0"/>
    <x v="5"/>
    <s v="9 Jahre 3 Monate"/>
    <n v="1"/>
    <n v="1"/>
    <n v="9.3000000000000007"/>
    <s v=""/>
  </r>
  <r>
    <n v="24"/>
    <s v="Frank Eisele"/>
    <x v="23"/>
    <x v="9"/>
    <s v="Cooper Country"/>
    <x v="19"/>
    <n v="120243"/>
    <m/>
    <n v="7000"/>
    <x v="0"/>
    <n v="7500"/>
    <x v="21"/>
    <m/>
    <x v="9"/>
    <n v="500"/>
    <m/>
    <x v="2"/>
    <x v="5"/>
    <s v="Gutachten TÜV vorh."/>
    <x v="0"/>
    <x v="5"/>
    <s v="7 Jahre 11 Monate"/>
    <n v="1"/>
    <n v="1"/>
    <n v="7.9"/>
    <s v=""/>
  </r>
  <r>
    <n v="25"/>
    <s v="Frank Eisele"/>
    <x v="24"/>
    <x v="1"/>
    <s v="525i"/>
    <x v="20"/>
    <n v="172000"/>
    <m/>
    <n v="6500"/>
    <x v="0"/>
    <n v="7000"/>
    <x v="22"/>
    <m/>
    <x v="9"/>
    <n v="1050"/>
    <m/>
    <x v="2"/>
    <x v="5"/>
    <m/>
    <x v="0"/>
    <x v="5"/>
    <s v="15 Jahre 1 Monate"/>
    <n v="1"/>
    <n v="1"/>
    <n v="15.2"/>
    <s v=""/>
  </r>
  <r>
    <n v="26"/>
    <s v="Frank Eisele"/>
    <x v="25"/>
    <x v="1"/>
    <s v="520d tour"/>
    <x v="21"/>
    <n v="149000"/>
    <m/>
    <n v="9300"/>
    <x v="0"/>
    <n v="10900"/>
    <x v="23"/>
    <m/>
    <x v="9"/>
    <n v="1700"/>
    <m/>
    <x v="2"/>
    <x v="5"/>
    <s v="Gutachten TÜV vorh."/>
    <x v="0"/>
    <x v="5"/>
    <s v="8 Jahre 9 Monate"/>
    <n v="1"/>
    <n v="1"/>
    <n v="8.8000000000000007"/>
    <s v=""/>
  </r>
  <r>
    <n v="27"/>
    <s v="Frank Eisele"/>
    <x v="26"/>
    <x v="1"/>
    <s v="X1"/>
    <x v="22"/>
    <n v="137000"/>
    <n v="11050"/>
    <n v="5000"/>
    <x v="0"/>
    <n v="6500"/>
    <x v="24"/>
    <m/>
    <x v="9"/>
    <n v="8460"/>
    <m/>
    <x v="2"/>
    <x v="5"/>
    <s v="Getriebeschaden"/>
    <x v="0"/>
    <x v="5"/>
    <s v="8 Jahre 7 Monate"/>
    <n v="1"/>
    <n v="1"/>
    <n v="8.6"/>
    <s v=""/>
  </r>
  <r>
    <n v="28"/>
    <s v="Frank Eisele"/>
    <x v="27"/>
    <x v="1"/>
    <s v="320d"/>
    <x v="23"/>
    <n v="105000"/>
    <m/>
    <n v="17500"/>
    <x v="0"/>
    <n v="18900"/>
    <x v="0"/>
    <m/>
    <x v="9"/>
    <n v="0"/>
    <m/>
    <x v="5"/>
    <x v="5"/>
    <s v="raus aus Auktion"/>
    <x v="0"/>
    <x v="5"/>
    <s v="8 Jahre 4 Monate"/>
    <n v="1"/>
    <s v=""/>
    <n v="8.3000000000000007"/>
    <n v="1"/>
  </r>
  <r>
    <n v="29"/>
    <s v="Thomas Acar"/>
    <x v="28"/>
    <x v="1"/>
    <s v="116i"/>
    <x v="24"/>
    <n v="131000"/>
    <m/>
    <n v="5700"/>
    <x v="0"/>
    <n v="6500"/>
    <x v="25"/>
    <m/>
    <x v="5"/>
    <n v="720"/>
    <m/>
    <x v="2"/>
    <x v="6"/>
    <m/>
    <x v="0"/>
    <x v="6"/>
    <s v="10 Jahre 0 Monate"/>
    <n v="1"/>
    <n v="1"/>
    <n v="10"/>
    <s v=""/>
  </r>
  <r>
    <n v="30"/>
    <s v="Thomas Acar"/>
    <x v="29"/>
    <x v="9"/>
    <s v="Cooper "/>
    <x v="25"/>
    <n v="120275"/>
    <m/>
    <n v="2650"/>
    <x v="0"/>
    <n v="3000"/>
    <x v="26"/>
    <m/>
    <x v="5"/>
    <n v="1200"/>
    <m/>
    <x v="2"/>
    <x v="7"/>
    <m/>
    <x v="0"/>
    <x v="7"/>
    <s v="13 Jahre 10 Monate"/>
    <n v="1"/>
    <n v="1"/>
    <n v="13.9"/>
    <s v=""/>
  </r>
  <r>
    <n v="31"/>
    <s v="Jens Höner"/>
    <x v="30"/>
    <x v="1"/>
    <s v="525d"/>
    <x v="26"/>
    <n v="219016"/>
    <n v="7840"/>
    <n v="10000"/>
    <x v="0"/>
    <n v="10300"/>
    <x v="27"/>
    <m/>
    <x v="10"/>
    <n v="-2234"/>
    <m/>
    <x v="1"/>
    <x v="8"/>
    <s v="EK VKB im Juli!"/>
    <x v="0"/>
    <x v="8"/>
    <s v="11 Jahre 5 Monate"/>
    <n v="1"/>
    <n v="1"/>
    <n v="11.4"/>
    <s v=""/>
  </r>
  <r>
    <n v="32"/>
    <s v="Frank Eisele"/>
    <x v="31"/>
    <x v="1"/>
    <s v="520d "/>
    <x v="27"/>
    <n v="235000"/>
    <m/>
    <n v="5000"/>
    <x v="0"/>
    <n v="5700"/>
    <x v="28"/>
    <m/>
    <x v="0"/>
    <n v="2600"/>
    <m/>
    <x v="2"/>
    <x v="9"/>
    <m/>
    <x v="0"/>
    <x v="9"/>
    <s v="13 Jahre 3 Monate"/>
    <n v="1"/>
    <n v="1"/>
    <n v="13.3"/>
    <s v=""/>
  </r>
  <r>
    <n v="33"/>
    <s v="Frank Eisele"/>
    <x v="32"/>
    <x v="1"/>
    <s v="116i"/>
    <x v="28"/>
    <n v="121000"/>
    <n v="2372"/>
    <n v="2000"/>
    <x v="0"/>
    <n v="2500"/>
    <x v="29"/>
    <m/>
    <x v="0"/>
    <n v="1650"/>
    <m/>
    <x v="2"/>
    <x v="9"/>
    <m/>
    <x v="0"/>
    <x v="9"/>
    <s v="14 Jahre 5 Monate"/>
    <n v="1"/>
    <n v="1"/>
    <n v="14.4"/>
    <s v=""/>
  </r>
  <r>
    <n v="34"/>
    <s v="Jens Höner"/>
    <x v="33"/>
    <x v="5"/>
    <s v="Meriva"/>
    <x v="29"/>
    <n v="86000"/>
    <n v="2750"/>
    <n v="2400"/>
    <x v="0"/>
    <n v="2900"/>
    <x v="29"/>
    <m/>
    <x v="10"/>
    <n v="1250"/>
    <m/>
    <x v="1"/>
    <x v="9"/>
    <m/>
    <x v="0"/>
    <x v="9"/>
    <s v="14 Jahre 1 Monate"/>
    <n v="1"/>
    <n v="1"/>
    <n v="14.1"/>
    <s v=""/>
  </r>
  <r>
    <n v="35"/>
    <s v="Jens Höner"/>
    <x v="34"/>
    <x v="1"/>
    <s v="520i"/>
    <x v="30"/>
    <n v="283000"/>
    <n v="500"/>
    <n v="200"/>
    <x v="0"/>
    <n v="700"/>
    <x v="30"/>
    <m/>
    <x v="10"/>
    <n v="300"/>
    <m/>
    <x v="1"/>
    <x v="9"/>
    <m/>
    <x v="0"/>
    <x v="9"/>
    <s v="23 Jahre 7 Monate"/>
    <n v="1"/>
    <n v="1"/>
    <n v="23.6"/>
    <s v=""/>
  </r>
  <r>
    <n v="36"/>
    <s v="Jens Höner"/>
    <x v="35"/>
    <x v="10"/>
    <s v="Twingo"/>
    <x v="31"/>
    <n v="52000"/>
    <n v="7000"/>
    <n v="5500"/>
    <x v="0"/>
    <n v="7000"/>
    <x v="21"/>
    <m/>
    <x v="10"/>
    <n v="2000"/>
    <s v="Cos über "/>
    <x v="1"/>
    <x v="9"/>
    <m/>
    <x v="0"/>
    <x v="9"/>
    <s v="5 Jahre 5 Monate"/>
    <n v="1"/>
    <n v="1"/>
    <n v="5.4"/>
    <s v=""/>
  </r>
  <r>
    <n v="37"/>
    <s v="Jens Höner"/>
    <x v="36"/>
    <x v="4"/>
    <s v="B 180"/>
    <x v="32"/>
    <n v="172000"/>
    <n v="4000"/>
    <n v="7000"/>
    <x v="0"/>
    <n v="7400"/>
    <x v="31"/>
    <m/>
    <x v="10"/>
    <n v="-700"/>
    <m/>
    <x v="1"/>
    <x v="9"/>
    <s v="EK VKB im Juli!"/>
    <x v="0"/>
    <x v="9"/>
    <s v="11 Jahre 1 Monate"/>
    <n v="1"/>
    <n v="1"/>
    <n v="11.1"/>
    <s v=""/>
  </r>
  <r>
    <n v="38"/>
    <s v="Jens Höner"/>
    <x v="37"/>
    <x v="11"/>
    <s v="Exeo"/>
    <x v="33"/>
    <n v="229000"/>
    <n v="500"/>
    <n v="1500"/>
    <x v="0"/>
    <n v="2100"/>
    <x v="32"/>
    <m/>
    <x v="10"/>
    <n v="850"/>
    <m/>
    <x v="1"/>
    <x v="9"/>
    <s v="Preis Kara WÜ 2000€"/>
    <x v="0"/>
    <x v="9"/>
    <s v="12 Jahre 3 Monate"/>
    <n v="1"/>
    <n v="1"/>
    <n v="12.3"/>
    <s v=""/>
  </r>
  <r>
    <n v="39"/>
    <s v="Thomas Acar"/>
    <x v="38"/>
    <x v="1"/>
    <s v="520i"/>
    <x v="34"/>
    <n v="196000"/>
    <m/>
    <n v="500"/>
    <x v="0"/>
    <n v="900"/>
    <x v="33"/>
    <m/>
    <x v="0"/>
    <n v="50"/>
    <m/>
    <x v="2"/>
    <x v="9"/>
    <m/>
    <x v="0"/>
    <x v="9"/>
    <s v="26 Jahre 9 Monate"/>
    <n v="1"/>
    <n v="1"/>
    <n v="26.8"/>
    <s v=""/>
  </r>
  <r>
    <n v="40"/>
    <s v="Thomas Acar"/>
    <x v="39"/>
    <x v="3"/>
    <s v="A6 Allroad"/>
    <x v="35"/>
    <n v="219500"/>
    <n v="15134"/>
    <n v="15500"/>
    <x v="0"/>
    <n v="16500"/>
    <x v="34"/>
    <m/>
    <x v="10"/>
    <n v="500"/>
    <m/>
    <x v="0"/>
    <x v="10"/>
    <s v="Preis 07/24 mobile.de"/>
    <x v="0"/>
    <x v="10"/>
    <s v="8 Jahre 6 Monate"/>
    <n v="1"/>
    <n v="1"/>
    <n v="8.5"/>
    <s v=""/>
  </r>
  <r>
    <n v="41"/>
    <s v="Frank Eisele"/>
    <x v="40"/>
    <x v="3"/>
    <s v="A4 Avant"/>
    <x v="36"/>
    <n v="95000"/>
    <n v="6208"/>
    <n v="5000"/>
    <x v="0"/>
    <n v="6890"/>
    <x v="14"/>
    <m/>
    <x v="11"/>
    <n v="3000"/>
    <m/>
    <x v="2"/>
    <x v="11"/>
    <s v="Hundeauto /reinigen"/>
    <x v="0"/>
    <x v="11"/>
    <s v="15 Jahre 6 Monate"/>
    <n v="1"/>
    <n v="1"/>
    <n v="15.5"/>
    <s v=""/>
  </r>
  <r>
    <n v="42"/>
    <s v="Frank Eisele"/>
    <x v="41"/>
    <x v="1"/>
    <s v="X1  "/>
    <x v="37"/>
    <n v="100688"/>
    <m/>
    <n v="12750"/>
    <x v="0"/>
    <n v="13828"/>
    <x v="35"/>
    <m/>
    <x v="2"/>
    <n v="1050"/>
    <m/>
    <x v="0"/>
    <x v="12"/>
    <s v="Unfallschaden"/>
    <x v="0"/>
    <x v="12"/>
    <s v="3 Jahre 4 Monate"/>
    <n v="1"/>
    <n v="1"/>
    <n v="3.4"/>
    <s v=""/>
  </r>
  <r>
    <n v="43"/>
    <s v="Frank Eisele"/>
    <x v="42"/>
    <x v="8"/>
    <s v="Tiguan"/>
    <x v="38"/>
    <n v="225000"/>
    <m/>
    <n v="5800"/>
    <x v="0"/>
    <n v="7500"/>
    <x v="36"/>
    <m/>
    <x v="2"/>
    <n v="1100"/>
    <m/>
    <x v="2"/>
    <x v="12"/>
    <m/>
    <x v="0"/>
    <x v="12"/>
    <s v="13 Jahre 6 Monate"/>
    <n v="1"/>
    <n v="1"/>
    <n v="13.6"/>
    <s v=""/>
  </r>
  <r>
    <n v="44"/>
    <s v="Frank Eisele"/>
    <x v="43"/>
    <x v="1"/>
    <s v="X1"/>
    <x v="39"/>
    <n v="275000"/>
    <n v="3990"/>
    <n v="3750"/>
    <x v="0"/>
    <n v="3990"/>
    <x v="37"/>
    <m/>
    <x v="2"/>
    <n v="1000"/>
    <m/>
    <x v="2"/>
    <x v="13"/>
    <s v="Steht schon lange in ÖHR"/>
    <x v="0"/>
    <x v="13"/>
    <s v="12 Jahre 11 Monate"/>
    <n v="1"/>
    <n v="1"/>
    <n v="13"/>
    <s v=""/>
  </r>
  <r>
    <n v="45"/>
    <s v="Thomas Acar"/>
    <x v="44"/>
    <x v="8"/>
    <s v="Touran"/>
    <x v="40"/>
    <n v="182116"/>
    <n v="12566"/>
    <n v="11250"/>
    <x v="0"/>
    <n v="12950"/>
    <x v="38"/>
    <m/>
    <x v="5"/>
    <n v="2050"/>
    <m/>
    <x v="2"/>
    <x v="12"/>
    <m/>
    <x v="0"/>
    <x v="12"/>
    <s v="7 Jahre 6 Monate"/>
    <n v="1"/>
    <n v="1"/>
    <n v="7.6"/>
    <s v=""/>
  </r>
  <r>
    <n v="46"/>
    <s v="Thomas Acar"/>
    <x v="6"/>
    <x v="3"/>
    <s v="A6"/>
    <x v="2"/>
    <n v="152247"/>
    <m/>
    <n v="17600"/>
    <x v="0"/>
    <n v="18720"/>
    <x v="6"/>
    <m/>
    <x v="5"/>
    <n v="900"/>
    <m/>
    <x v="2"/>
    <x v="12"/>
    <m/>
    <x v="0"/>
    <x v="12"/>
    <s v="6 Jahre 5 Monate"/>
    <n v="1"/>
    <n v="1"/>
    <n v="6.4"/>
    <s v=""/>
  </r>
  <r>
    <n v="47"/>
    <s v="Thomas Acar"/>
    <x v="45"/>
    <x v="3"/>
    <s v="A3"/>
    <x v="41"/>
    <n v="170365"/>
    <m/>
    <n v="8500"/>
    <x v="0"/>
    <n v="9500"/>
    <x v="39"/>
    <m/>
    <x v="5"/>
    <n v="700"/>
    <m/>
    <x v="2"/>
    <x v="12"/>
    <m/>
    <x v="0"/>
    <x v="12"/>
    <s v="6 Jahre 11 Monate"/>
    <n v="1"/>
    <n v="1"/>
    <n v="6.9"/>
    <s v=""/>
  </r>
  <r>
    <n v="48"/>
    <s v="Thomas Acar"/>
    <x v="46"/>
    <x v="1"/>
    <s v="218i"/>
    <x v="42"/>
    <n v="135566"/>
    <m/>
    <n v="9280"/>
    <x v="0"/>
    <n v="10000"/>
    <x v="40"/>
    <m/>
    <x v="5"/>
    <n v="-1180"/>
    <m/>
    <x v="2"/>
    <x v="12"/>
    <m/>
    <x v="0"/>
    <x v="12"/>
    <s v="9 Jahre 10 Monate"/>
    <n v="1"/>
    <n v="1"/>
    <n v="9.8000000000000007"/>
    <s v=""/>
  </r>
  <r>
    <n v="49"/>
    <s v="Thomas Acar"/>
    <x v="47"/>
    <x v="4"/>
    <s v="C200"/>
    <x v="43"/>
    <n v="160946"/>
    <m/>
    <n v="4255"/>
    <x v="0"/>
    <n v="4700"/>
    <x v="9"/>
    <m/>
    <x v="5"/>
    <n v="45"/>
    <m/>
    <x v="2"/>
    <x v="12"/>
    <m/>
    <x v="0"/>
    <x v="12"/>
    <s v="15 Jahre 10 Monate"/>
    <n v="1"/>
    <n v="1"/>
    <n v="15.8"/>
    <s v=""/>
  </r>
  <r>
    <n v="50"/>
    <s v="Thomas Acar"/>
    <x v="48"/>
    <x v="7"/>
    <s v="Fiesta"/>
    <x v="44"/>
    <n v="42346"/>
    <m/>
    <n v="4139"/>
    <x v="0"/>
    <n v="4500"/>
    <x v="41"/>
    <m/>
    <x v="5"/>
    <n v="162"/>
    <m/>
    <x v="2"/>
    <x v="12"/>
    <s v="2.Anlauf"/>
    <x v="0"/>
    <x v="12"/>
    <s v="9 Jahre 3 Monate"/>
    <n v="1"/>
    <n v="1"/>
    <n v="9.3000000000000007"/>
    <s v=""/>
  </r>
  <r>
    <n v="51"/>
    <s v="Thomas Acar"/>
    <x v="49"/>
    <x v="3"/>
    <s v="A3"/>
    <x v="45"/>
    <n v="141500"/>
    <m/>
    <n v="9848"/>
    <x v="0"/>
    <n v="10740"/>
    <x v="42"/>
    <m/>
    <x v="5"/>
    <n v="792"/>
    <m/>
    <x v="2"/>
    <x v="12"/>
    <m/>
    <x v="0"/>
    <x v="12"/>
    <s v="9 Jahre 2 Monate"/>
    <n v="1"/>
    <n v="1"/>
    <n v="9.1999999999999993"/>
    <s v=""/>
  </r>
  <r>
    <n v="52"/>
    <s v="Jens Höner"/>
    <x v="50"/>
    <x v="1"/>
    <s v="X1"/>
    <x v="46"/>
    <n v="158118"/>
    <m/>
    <n v="8900"/>
    <x v="0"/>
    <n v="9490"/>
    <x v="43"/>
    <m/>
    <x v="5"/>
    <n v="-1200"/>
    <m/>
    <x v="2"/>
    <x v="14"/>
    <s v="2. Anlauf"/>
    <x v="0"/>
    <x v="14"/>
    <s v="10 Jahre 6 Monate"/>
    <n v="1"/>
    <n v="1"/>
    <n v="10.5"/>
    <s v=""/>
  </r>
  <r>
    <n v="53"/>
    <s v="Thomas Acar"/>
    <x v="51"/>
    <x v="10"/>
    <s v="Clio"/>
    <x v="47"/>
    <n v="189241"/>
    <m/>
    <n v="7137"/>
    <x v="0"/>
    <n v="7740"/>
    <x v="21"/>
    <m/>
    <x v="5"/>
    <n v="363"/>
    <m/>
    <x v="2"/>
    <x v="12"/>
    <m/>
    <x v="0"/>
    <x v="12"/>
    <s v="8 Jahre 4 Monate"/>
    <n v="1"/>
    <n v="1"/>
    <n v="8.4"/>
    <s v=""/>
  </r>
  <r>
    <n v="54"/>
    <s v="Thomas Acar"/>
    <x v="52"/>
    <x v="8"/>
    <s v="Touran"/>
    <x v="48"/>
    <n v="210500"/>
    <m/>
    <n v="1500"/>
    <x v="0"/>
    <n v="2200"/>
    <x v="44"/>
    <m/>
    <x v="0"/>
    <n v="2102"/>
    <m/>
    <x v="2"/>
    <x v="15"/>
    <m/>
    <x v="0"/>
    <x v="15"/>
    <s v="12 Jahre 5 Monate"/>
    <n v="1"/>
    <n v="1"/>
    <n v="12.4"/>
    <s v=""/>
  </r>
  <r>
    <n v="55"/>
    <s v="Frank Eisele"/>
    <x v="53"/>
    <x v="1"/>
    <s v="X3"/>
    <x v="49"/>
    <n v="160000"/>
    <n v="15816"/>
    <n v="14900"/>
    <x v="0"/>
    <n v="16950"/>
    <x v="0"/>
    <m/>
    <x v="2"/>
    <n v="0"/>
    <m/>
    <x v="0"/>
    <x v="16"/>
    <m/>
    <x v="0"/>
    <x v="16"/>
    <s v="8 Jahre 2 Monate"/>
    <n v="1"/>
    <s v=""/>
    <n v="8.1999999999999993"/>
    <n v="1"/>
  </r>
  <r>
    <n v="56"/>
    <s v="Jens Höner"/>
    <x v="54"/>
    <x v="3"/>
    <s v="A6 Allroad"/>
    <x v="35"/>
    <n v="219500"/>
    <n v="15105"/>
    <n v="15500"/>
    <x v="0"/>
    <n v="16000"/>
    <x v="34"/>
    <m/>
    <x v="10"/>
    <n v="500"/>
    <m/>
    <x v="1"/>
    <x v="17"/>
    <m/>
    <x v="0"/>
    <x v="17"/>
    <s v="8 Jahre 6 Monate"/>
    <n v="1"/>
    <n v="1"/>
    <n v="8.6"/>
    <s v=""/>
  </r>
  <r>
    <n v="57"/>
    <s v="Thomas Acar"/>
    <x v="55"/>
    <x v="4"/>
    <s v="E 500"/>
    <x v="50"/>
    <n v="245000"/>
    <n v="6800"/>
    <n v="5400"/>
    <x v="0"/>
    <n v="6500"/>
    <x v="8"/>
    <m/>
    <x v="7"/>
    <n v="300"/>
    <m/>
    <x v="1"/>
    <x v="18"/>
    <m/>
    <x v="0"/>
    <x v="18"/>
    <s v="16 Jahre 9 Monate"/>
    <n v="1"/>
    <n v="1"/>
    <n v="16.8"/>
    <s v=""/>
  </r>
  <r>
    <n v="58"/>
    <s v="Thomas Acar"/>
    <x v="56"/>
    <x v="4"/>
    <s v="R 500"/>
    <x v="51"/>
    <n v="428000"/>
    <n v="2300"/>
    <n v="1900"/>
    <x v="0"/>
    <n v="2400"/>
    <x v="45"/>
    <m/>
    <x v="7"/>
    <n v="151"/>
    <m/>
    <x v="1"/>
    <x v="18"/>
    <m/>
    <x v="0"/>
    <x v="18"/>
    <s v="17 Jahre 8 Monate"/>
    <n v="1"/>
    <n v="1"/>
    <n v="17.7"/>
    <s v=""/>
  </r>
  <r>
    <n v="59"/>
    <s v="Thomas Acar"/>
    <x v="57"/>
    <x v="8"/>
    <s v="Touran"/>
    <x v="52"/>
    <n v="137600"/>
    <m/>
    <n v="5000"/>
    <x v="0"/>
    <n v="6490"/>
    <x v="43"/>
    <m/>
    <x v="0"/>
    <n v="2700"/>
    <m/>
    <x v="2"/>
    <x v="19"/>
    <m/>
    <x v="0"/>
    <x v="19"/>
    <s v="12 Jahre 3 Monate"/>
    <n v="1"/>
    <n v="1"/>
    <n v="12.3"/>
    <s v=""/>
  </r>
  <r>
    <n v="60"/>
    <s v="Thomas Acar"/>
    <x v="58"/>
    <x v="7"/>
    <s v="Focus"/>
    <x v="53"/>
    <n v="119200"/>
    <m/>
    <n v="6600"/>
    <x v="0"/>
    <n v="7290"/>
    <x v="0"/>
    <m/>
    <x v="2"/>
    <n v="0"/>
    <m/>
    <x v="2"/>
    <x v="20"/>
    <m/>
    <x v="0"/>
    <x v="20"/>
    <s v="8 Jahre 1 Monate"/>
    <n v="1"/>
    <s v=""/>
    <n v="8.1999999999999993"/>
    <n v="1"/>
  </r>
  <r>
    <n v="61"/>
    <s v="Thomas Acar"/>
    <x v="59"/>
    <x v="1"/>
    <s v="116i"/>
    <x v="54"/>
    <n v="60000"/>
    <m/>
    <n v="2500"/>
    <x v="0"/>
    <n v="3890"/>
    <x v="46"/>
    <m/>
    <x v="0"/>
    <n v="2200"/>
    <m/>
    <x v="2"/>
    <x v="20"/>
    <m/>
    <x v="0"/>
    <x v="20"/>
    <s v="12 Jahre 8 Monate"/>
    <n v="1"/>
    <n v="1"/>
    <n v="12.7"/>
    <s v=""/>
  </r>
  <r>
    <n v="62"/>
    <s v="Michael Hertlein"/>
    <x v="60"/>
    <x v="1"/>
    <s v="730i"/>
    <x v="55"/>
    <n v="128705"/>
    <n v="7000"/>
    <n v="6250"/>
    <x v="0"/>
    <n v="7000"/>
    <x v="47"/>
    <m/>
    <x v="7"/>
    <n v="750"/>
    <m/>
    <x v="1"/>
    <x v="20"/>
    <s v="freier Ankauf"/>
    <x v="0"/>
    <x v="20"/>
    <s v="17 Jahre 6 Monate"/>
    <n v="1"/>
    <n v="1"/>
    <n v="17.5"/>
    <s v=""/>
  </r>
  <r>
    <n v="63"/>
    <s v="Michael Hertlein"/>
    <x v="61"/>
    <x v="1"/>
    <s v="116i"/>
    <x v="56"/>
    <n v="133177"/>
    <m/>
    <n v="2255.08"/>
    <x v="0"/>
    <n v="3000"/>
    <x v="48"/>
    <m/>
    <x v="7"/>
    <n v="595.92000000000007"/>
    <m/>
    <x v="1"/>
    <x v="20"/>
    <s v="Ketttenschaden"/>
    <x v="0"/>
    <x v="20"/>
    <s v="11 Jahre 6 Monate"/>
    <n v="1"/>
    <n v="1"/>
    <n v="11.5"/>
    <s v=""/>
  </r>
  <r>
    <n v="64"/>
    <s v="Michael Hertlein"/>
    <x v="10"/>
    <x v="3"/>
    <s v="A5"/>
    <x v="57"/>
    <n v="227986"/>
    <m/>
    <n v="9000"/>
    <x v="0"/>
    <n v="9500"/>
    <x v="10"/>
    <m/>
    <x v="7"/>
    <n v="750"/>
    <m/>
    <x v="1"/>
    <x v="21"/>
    <m/>
    <x v="0"/>
    <x v="21"/>
    <s v="9 Jahre 9 Monate"/>
    <n v="1"/>
    <n v="1"/>
    <n v="9.8000000000000007"/>
    <s v=""/>
  </r>
  <r>
    <n v="65"/>
    <s v="Jens Höner"/>
    <x v="62"/>
    <x v="1"/>
    <s v="220i"/>
    <x v="58"/>
    <n v="5114"/>
    <n v="12000"/>
    <n v="6204.74"/>
    <x v="0"/>
    <n v="17000"/>
    <x v="49"/>
    <m/>
    <x v="10"/>
    <n v="10795.26"/>
    <m/>
    <x v="1"/>
    <x v="21"/>
    <s v="Unfallschaden"/>
    <x v="0"/>
    <x v="21"/>
    <s v="0 Jahre 10 Monate"/>
    <n v="1"/>
    <n v="1"/>
    <n v="0.8"/>
    <s v=""/>
  </r>
  <r>
    <n v="66"/>
    <s v="Michael Hertlein"/>
    <x v="63"/>
    <x v="1"/>
    <s v="X3 20d"/>
    <x v="59"/>
    <n v="278500"/>
    <n v="5000"/>
    <n v="3500"/>
    <x v="0"/>
    <n v="5000"/>
    <x v="50"/>
    <m/>
    <x v="7"/>
    <n v="4650"/>
    <m/>
    <x v="6"/>
    <x v="21"/>
    <s v="freier Ankauf"/>
    <x v="0"/>
    <x v="21"/>
    <s v="11 Jahre 9 Monate"/>
    <n v="1"/>
    <n v="1"/>
    <n v="11.8"/>
    <s v=""/>
  </r>
  <r>
    <n v="67"/>
    <s v="Thomas Acar"/>
    <x v="64"/>
    <x v="11"/>
    <s v="Ibiza 1.4 "/>
    <x v="60"/>
    <n v="161170"/>
    <n v="1350"/>
    <n v="1200"/>
    <x v="0"/>
    <n v="1800"/>
    <x v="51"/>
    <m/>
    <x v="0"/>
    <n v="1840"/>
    <m/>
    <x v="2"/>
    <x v="21"/>
    <m/>
    <x v="0"/>
    <x v="21"/>
    <s v="12 Jahre 2 Monate"/>
    <n v="1"/>
    <n v="1"/>
    <n v="12.2"/>
    <s v=""/>
  </r>
  <r>
    <n v="68"/>
    <s v="Thomas Acar"/>
    <x v="65"/>
    <x v="1"/>
    <s v="320d"/>
    <x v="61"/>
    <n v="150677"/>
    <n v="8600"/>
    <n v="9000"/>
    <x v="0"/>
    <n v="10000"/>
    <x v="52"/>
    <m/>
    <x v="0"/>
    <n v="900"/>
    <m/>
    <x v="2"/>
    <x v="21"/>
    <m/>
    <x v="0"/>
    <x v="21"/>
    <s v="11 Jahre 3 Monate"/>
    <n v="1"/>
    <n v="1"/>
    <n v="11.3"/>
    <s v=""/>
  </r>
  <r>
    <n v="69"/>
    <s v="Thomas Acar"/>
    <x v="66"/>
    <x v="8"/>
    <s v="Golf 2.0TDI"/>
    <x v="62"/>
    <n v="154856"/>
    <m/>
    <n v="6000"/>
    <x v="0"/>
    <n v="7500"/>
    <x v="53"/>
    <m/>
    <x v="1"/>
    <n v="3623"/>
    <m/>
    <x v="2"/>
    <x v="21"/>
    <m/>
    <x v="0"/>
    <x v="21"/>
    <s v="9 Jahre 0 Monate"/>
    <n v="1"/>
    <n v="1"/>
    <n v="9"/>
    <s v=""/>
  </r>
  <r>
    <n v="70"/>
    <s v="Thomas Acar"/>
    <x v="67"/>
    <x v="3"/>
    <s v="A3 1.8TFSI"/>
    <x v="63"/>
    <n v="80000"/>
    <m/>
    <n v="7500"/>
    <x v="0"/>
    <n v="9000"/>
    <x v="54"/>
    <m/>
    <x v="1"/>
    <n v="3300"/>
    <m/>
    <x v="2"/>
    <x v="21"/>
    <m/>
    <x v="0"/>
    <x v="21"/>
    <s v="12 Jahre 1 Monate"/>
    <n v="1"/>
    <n v="1"/>
    <n v="12.1"/>
    <s v=""/>
  </r>
  <r>
    <n v="71"/>
    <s v="Frank Eisele"/>
    <x v="68"/>
    <x v="12"/>
    <s v="Civic 1,6i ES"/>
    <x v="64"/>
    <n v="167000"/>
    <n v="1000"/>
    <n v="800"/>
    <x v="0"/>
    <n v="1200"/>
    <x v="55"/>
    <m/>
    <x v="6"/>
    <n v="-100"/>
    <m/>
    <x v="1"/>
    <x v="22"/>
    <s v="incl. Gutachten"/>
    <x v="0"/>
    <x v="22"/>
    <s v="19 Jahre 4 Monate"/>
    <n v="1"/>
    <n v="1"/>
    <n v="19.399999999999999"/>
    <s v=""/>
  </r>
  <r>
    <n v="72"/>
    <s v="Jens Höner"/>
    <x v="69"/>
    <x v="9"/>
    <s v="Cooper "/>
    <x v="65"/>
    <n v="205000"/>
    <m/>
    <n v="450"/>
    <x v="0"/>
    <n v="600"/>
    <x v="56"/>
    <m/>
    <x v="0"/>
    <n v="150"/>
    <m/>
    <x v="1"/>
    <x v="23"/>
    <m/>
    <x v="0"/>
    <x v="23"/>
    <s v="20 Jahre 4 Monate"/>
    <n v="1"/>
    <n v="1"/>
    <n v="20.399999999999999"/>
    <s v=""/>
  </r>
  <r>
    <n v="73"/>
    <s v="Jens Höner"/>
    <x v="70"/>
    <x v="5"/>
    <s v=" Zafira "/>
    <x v="66"/>
    <n v="154000"/>
    <m/>
    <n v="4650"/>
    <x v="0"/>
    <n v="5100"/>
    <x v="57"/>
    <m/>
    <x v="0"/>
    <n v="1489"/>
    <m/>
    <x v="1"/>
    <x v="23"/>
    <m/>
    <x v="0"/>
    <x v="23"/>
    <s v="10 Jahre 1 Monate"/>
    <n v="1"/>
    <n v="1"/>
    <n v="10.1"/>
    <s v=""/>
  </r>
  <r>
    <n v="74"/>
    <s v="Thomas Acar"/>
    <x v="71"/>
    <x v="1"/>
    <s v="118d"/>
    <x v="67"/>
    <n v="258113"/>
    <m/>
    <n v="2800"/>
    <x v="0"/>
    <n v="3300"/>
    <x v="58"/>
    <m/>
    <x v="0"/>
    <n v="1512"/>
    <m/>
    <x v="0"/>
    <x v="24"/>
    <m/>
    <x v="0"/>
    <x v="24"/>
    <s v="12 Jahre 3 Monate"/>
    <n v="1"/>
    <n v="1"/>
    <n v="12.3"/>
    <s v=""/>
  </r>
  <r>
    <n v="75"/>
    <s v="Thomas Acar"/>
    <x v="72"/>
    <x v="7"/>
    <s v="Focus 1.6"/>
    <x v="68"/>
    <n v="145093"/>
    <n v="3179"/>
    <n v="2900"/>
    <x v="0"/>
    <n v="3400"/>
    <x v="59"/>
    <m/>
    <x v="1"/>
    <n v="279"/>
    <m/>
    <x v="0"/>
    <x v="24"/>
    <m/>
    <x v="0"/>
    <x v="24"/>
    <s v="12 Jahre 8 Monate"/>
    <n v="1"/>
    <n v="1"/>
    <n v="12.7"/>
    <s v=""/>
  </r>
  <r>
    <n v="76"/>
    <s v="Thomas Acar"/>
    <x v="73"/>
    <x v="13"/>
    <d v="1902-03-17T00:00:00"/>
    <x v="69"/>
    <n v="203362"/>
    <m/>
    <n v="450"/>
    <x v="0"/>
    <n v="600"/>
    <x v="60"/>
    <m/>
    <x v="0"/>
    <n v="160"/>
    <m/>
    <x v="0"/>
    <x v="24"/>
    <m/>
    <x v="0"/>
    <x v="24"/>
    <s v="19 Jahre 4 Monate"/>
    <n v="1"/>
    <n v="1"/>
    <n v="19.399999999999999"/>
    <s v=""/>
  </r>
  <r>
    <n v="77"/>
    <s v="Thomas Acar"/>
    <x v="74"/>
    <x v="9"/>
    <s v="Clubmann"/>
    <x v="70"/>
    <n v="125060"/>
    <n v="5635"/>
    <n v="5650"/>
    <x v="0"/>
    <n v="6200"/>
    <x v="61"/>
    <m/>
    <x v="1"/>
    <n v="-15"/>
    <m/>
    <x v="0"/>
    <x v="24"/>
    <m/>
    <x v="0"/>
    <x v="24"/>
    <s v="15 Jahre 10 Monate"/>
    <n v="1"/>
    <n v="1"/>
    <n v="15.8"/>
    <s v=""/>
  </r>
  <r>
    <n v="78"/>
    <s v="Thomas Acar"/>
    <x v="75"/>
    <x v="4"/>
    <s v="E200 CGI"/>
    <x v="71"/>
    <n v="121804"/>
    <m/>
    <n v="7500"/>
    <x v="0"/>
    <n v="8200"/>
    <x v="0"/>
    <m/>
    <x v="1"/>
    <n v="0"/>
    <m/>
    <x v="0"/>
    <x v="24"/>
    <m/>
    <x v="0"/>
    <x v="24"/>
    <s v="14 Jahre 9 Monate"/>
    <n v="1"/>
    <s v=""/>
    <n v="14.8"/>
    <n v="1"/>
  </r>
  <r>
    <n v="79"/>
    <s v="Jens Höner"/>
    <x v="76"/>
    <x v="1"/>
    <s v="528i"/>
    <x v="72"/>
    <n v="192506"/>
    <m/>
    <n v="150"/>
    <x v="0"/>
    <n v="200"/>
    <x v="62"/>
    <m/>
    <x v="5"/>
    <n v="1050"/>
    <m/>
    <x v="0"/>
    <x v="14"/>
    <m/>
    <x v="0"/>
    <x v="14"/>
    <s v="27 Jahre 1 Monate"/>
    <n v="1"/>
    <n v="1"/>
    <n v="27.2"/>
    <s v=""/>
  </r>
  <r>
    <n v="80"/>
    <s v="Thomas Acar"/>
    <x v="77"/>
    <x v="1"/>
    <s v="X1 18d"/>
    <x v="73"/>
    <n v="145100"/>
    <m/>
    <n v="3000"/>
    <x v="0"/>
    <n v="3600"/>
    <x v="63"/>
    <m/>
    <x v="12"/>
    <n v="4300"/>
    <m/>
    <x v="2"/>
    <x v="24"/>
    <m/>
    <x v="0"/>
    <x v="24"/>
    <s v="12 Jahre 11 Monate"/>
    <n v="1"/>
    <n v="1"/>
    <n v="13"/>
    <s v=""/>
  </r>
  <r>
    <n v="81"/>
    <s v="Thomas Acar"/>
    <x v="78"/>
    <x v="1"/>
    <s v="420d Cabr"/>
    <x v="74"/>
    <n v="239021"/>
    <m/>
    <n v="10000"/>
    <x v="0"/>
    <n v="11500"/>
    <x v="64"/>
    <m/>
    <x v="12"/>
    <n v="1250"/>
    <m/>
    <x v="2"/>
    <x v="25"/>
    <m/>
    <x v="0"/>
    <x v="25"/>
    <s v="10 Jahre 5 Monate"/>
    <n v="1"/>
    <n v="1"/>
    <n v="10.4"/>
    <s v=""/>
  </r>
  <r>
    <n v="82"/>
    <s v="Thomas Acar"/>
    <x v="79"/>
    <x v="1"/>
    <s v="318d"/>
    <x v="75"/>
    <n v="138600"/>
    <m/>
    <n v="4000"/>
    <x v="0"/>
    <n v="4800"/>
    <x v="65"/>
    <m/>
    <x v="6"/>
    <n v="-979"/>
    <m/>
    <x v="2"/>
    <x v="25"/>
    <m/>
    <x v="0"/>
    <x v="25"/>
    <s v="12 Jahre 2 Monate"/>
    <n v="1"/>
    <n v="1"/>
    <n v="12.2"/>
    <s v=""/>
  </r>
  <r>
    <n v="83"/>
    <s v="Thomas Acar"/>
    <x v="80"/>
    <x v="8"/>
    <s v="Golf Plus"/>
    <x v="76"/>
    <n v="173000"/>
    <m/>
    <n v="100"/>
    <x v="0"/>
    <n v="200"/>
    <x v="66"/>
    <m/>
    <x v="0"/>
    <n v="425"/>
    <m/>
    <x v="0"/>
    <x v="25"/>
    <m/>
    <x v="0"/>
    <x v="25"/>
    <s v="19 Jahre 0 Monate"/>
    <n v="1"/>
    <n v="1"/>
    <n v="19"/>
    <s v=""/>
  </r>
  <r>
    <n v="84"/>
    <s v="Thomas Acar"/>
    <x v="81"/>
    <x v="4"/>
    <s v="C220Cdi"/>
    <x v="77"/>
    <n v="265800"/>
    <m/>
    <n v="300"/>
    <x v="0"/>
    <n v="500"/>
    <x v="67"/>
    <m/>
    <x v="0"/>
    <n v="550"/>
    <m/>
    <x v="0"/>
    <x v="25"/>
    <m/>
    <x v="0"/>
    <x v="25"/>
    <s v="21 Jahre 5 Monate"/>
    <n v="1"/>
    <n v="1"/>
    <n v="21.5"/>
    <s v=""/>
  </r>
  <r>
    <n v="85"/>
    <s v="Thomas Acar"/>
    <x v="82"/>
    <x v="14"/>
    <s v="V60 D3"/>
    <x v="78"/>
    <n v="215000"/>
    <m/>
    <n v="3000"/>
    <x v="0"/>
    <n v="3700"/>
    <x v="68"/>
    <m/>
    <x v="3"/>
    <n v="700"/>
    <m/>
    <x v="2"/>
    <x v="25"/>
    <m/>
    <x v="0"/>
    <x v="25"/>
    <s v="11 Jahre 1 Monate"/>
    <n v="1"/>
    <n v="1"/>
    <n v="11.1"/>
    <s v=""/>
  </r>
  <r>
    <n v="86"/>
    <s v="Thomas Acar"/>
    <x v="83"/>
    <x v="1"/>
    <s v="318i Tour."/>
    <x v="79"/>
    <n v="143688"/>
    <m/>
    <n v="1050"/>
    <x v="0"/>
    <n v="1400"/>
    <x v="69"/>
    <m/>
    <x v="6"/>
    <n v="1600"/>
    <m/>
    <x v="2"/>
    <x v="25"/>
    <m/>
    <x v="0"/>
    <x v="25"/>
    <s v="18 Jahre 6 Monate"/>
    <n v="1"/>
    <n v="1"/>
    <n v="18.600000000000001"/>
    <s v=""/>
  </r>
  <r>
    <n v="87"/>
    <s v="Jens Höner"/>
    <x v="84"/>
    <x v="7"/>
    <s v="Fiesta"/>
    <x v="80"/>
    <n v="135000"/>
    <m/>
    <n v="1750"/>
    <x v="0"/>
    <n v="2200"/>
    <x v="70"/>
    <m/>
    <x v="5"/>
    <n v="420"/>
    <m/>
    <x v="1"/>
    <x v="26"/>
    <m/>
    <x v="0"/>
    <x v="26"/>
    <s v="12 Jahre 7 Monate"/>
    <n v="1"/>
    <n v="1"/>
    <n v="12.7"/>
    <s v=""/>
  </r>
  <r>
    <n v="88"/>
    <s v="Thomas Acar"/>
    <x v="85"/>
    <x v="1"/>
    <s v="X3 30d"/>
    <x v="81"/>
    <n v="215000"/>
    <m/>
    <n v="3400"/>
    <x v="0"/>
    <n v="4450"/>
    <x v="70"/>
    <m/>
    <x v="5"/>
    <n v="-1230"/>
    <m/>
    <x v="0"/>
    <x v="25"/>
    <s v="Abschleppkosten ca350€"/>
    <x v="0"/>
    <x v="25"/>
    <s v="10 Jahre 5 Monate"/>
    <n v="1"/>
    <n v="1"/>
    <n v="10.5"/>
    <s v=""/>
  </r>
  <r>
    <n v="89"/>
    <s v="Thomas Acar"/>
    <x v="86"/>
    <x v="1"/>
    <s v="X3 20d"/>
    <x v="82"/>
    <n v="149000"/>
    <m/>
    <n v="9200"/>
    <x v="0"/>
    <n v="10900"/>
    <x v="0"/>
    <m/>
    <x v="3"/>
    <n v="0"/>
    <m/>
    <x v="0"/>
    <x v="27"/>
    <m/>
    <x v="0"/>
    <x v="27"/>
    <s v="12 Jahre 6 Monate"/>
    <n v="1"/>
    <s v=""/>
    <n v="12.6"/>
    <n v="1"/>
  </r>
  <r>
    <n v="90"/>
    <s v="Thomas Acar"/>
    <x v="87"/>
    <x v="1"/>
    <s v="316i"/>
    <x v="83"/>
    <n v="180000"/>
    <m/>
    <n v="400"/>
    <x v="0"/>
    <n v="800"/>
    <x v="71"/>
    <m/>
    <x v="3"/>
    <n v="250"/>
    <m/>
    <x v="0"/>
    <x v="27"/>
    <m/>
    <x v="0"/>
    <x v="27"/>
    <s v="21 Jahre 1 Monate"/>
    <n v="1"/>
    <n v="1"/>
    <n v="21.2"/>
    <s v=""/>
  </r>
  <r>
    <n v="91"/>
    <s v="Thomas Acar"/>
    <x v="88"/>
    <x v="9"/>
    <s v="Countryman"/>
    <x v="84"/>
    <n v="134500"/>
    <m/>
    <n v="6550"/>
    <x v="0"/>
    <n v="7500"/>
    <x v="0"/>
    <m/>
    <x v="6"/>
    <n v="0"/>
    <m/>
    <x v="0"/>
    <x v="28"/>
    <m/>
    <x v="0"/>
    <x v="28"/>
    <s v="11 Jahre 4 Monate"/>
    <n v="1"/>
    <s v=""/>
    <n v="11.4"/>
    <n v="1"/>
  </r>
  <r>
    <n v="92"/>
    <s v="Thomas Acar"/>
    <x v="89"/>
    <x v="4"/>
    <s v="E220D"/>
    <x v="85"/>
    <n v="269500"/>
    <m/>
    <n v="6800"/>
    <x v="0"/>
    <n v="7500"/>
    <x v="21"/>
    <m/>
    <x v="12"/>
    <n v="700"/>
    <m/>
    <x v="2"/>
    <x v="29"/>
    <m/>
    <x v="0"/>
    <x v="29"/>
    <s v="8 Jahre 8 Monate"/>
    <n v="1"/>
    <n v="1"/>
    <n v="8.6999999999999993"/>
    <s v=""/>
  </r>
  <r>
    <n v="93"/>
    <s v="Thomas Acar"/>
    <x v="90"/>
    <x v="5"/>
    <s v="Meriva 1.4"/>
    <x v="86"/>
    <n v="185500"/>
    <m/>
    <n v="1000"/>
    <x v="0"/>
    <n v="1300"/>
    <x v="72"/>
    <m/>
    <x v="5"/>
    <n v="569"/>
    <m/>
    <x v="0"/>
    <x v="30"/>
    <m/>
    <x v="0"/>
    <x v="30"/>
    <s v="13 Jahre 6 Monate"/>
    <n v="1"/>
    <n v="1"/>
    <n v="13.6"/>
    <s v=""/>
  </r>
  <r>
    <n v="94"/>
    <s v="Jens Höner"/>
    <x v="91"/>
    <x v="3"/>
    <s v="A6"/>
    <x v="87"/>
    <n v="219000"/>
    <n v="2000"/>
    <n v="1600"/>
    <x v="0"/>
    <n v="2200"/>
    <x v="73"/>
    <m/>
    <x v="10"/>
    <n v="2200"/>
    <m/>
    <x v="2"/>
    <x v="30"/>
    <m/>
    <x v="0"/>
    <x v="30"/>
    <s v="18 Jahre 3 Monate"/>
    <n v="1"/>
    <n v="1"/>
    <n v="18.3"/>
    <s v=""/>
  </r>
  <r>
    <n v="95"/>
    <s v="Jens Höner"/>
    <x v="92"/>
    <x v="8"/>
    <s v="Tiguan"/>
    <x v="88"/>
    <n v="95000"/>
    <n v="10000"/>
    <n v="13150"/>
    <x v="0"/>
    <n v="15200"/>
    <x v="74"/>
    <m/>
    <x v="10"/>
    <n v="2050"/>
    <m/>
    <x v="2"/>
    <x v="30"/>
    <m/>
    <x v="0"/>
    <x v="30"/>
    <s v="4 Jahre 8 Monate"/>
    <n v="1"/>
    <n v="1"/>
    <n v="4.7"/>
    <s v=""/>
  </r>
  <r>
    <n v="96"/>
    <s v="Jens Höner"/>
    <x v="93"/>
    <x v="15"/>
    <s v="Boxster"/>
    <x v="89"/>
    <n v="88000"/>
    <n v="14900"/>
    <n v="13200"/>
    <x v="0"/>
    <n v="17500"/>
    <x v="75"/>
    <m/>
    <x v="10"/>
    <n v="287"/>
    <m/>
    <x v="0"/>
    <x v="30"/>
    <m/>
    <x v="0"/>
    <x v="30"/>
    <s v="23 Jahre 7 Monate"/>
    <n v="1"/>
    <n v="1"/>
    <n v="23.6"/>
    <s v=""/>
  </r>
  <r>
    <n v="97"/>
    <s v="Jens Höner"/>
    <x v="94"/>
    <x v="1"/>
    <s v="116i"/>
    <x v="90"/>
    <n v="105000"/>
    <n v="2250"/>
    <n v="2200"/>
    <x v="0"/>
    <n v="3500"/>
    <x v="76"/>
    <m/>
    <x v="10"/>
    <n v="500"/>
    <m/>
    <x v="2"/>
    <x v="30"/>
    <m/>
    <x v="0"/>
    <x v="30"/>
    <s v="14 Jahre 4 Monate"/>
    <n v="1"/>
    <n v="1"/>
    <n v="14.4"/>
    <s v=""/>
  </r>
  <r>
    <n v="98"/>
    <s v="Michael Hertlein"/>
    <x v="95"/>
    <x v="1"/>
    <d v="1900-11-13T00:00:00"/>
    <x v="91"/>
    <m/>
    <m/>
    <n v="4500"/>
    <x v="0"/>
    <m/>
    <x v="77"/>
    <m/>
    <x v="7"/>
    <n v="940"/>
    <m/>
    <x v="3"/>
    <x v="31"/>
    <m/>
    <x v="0"/>
    <x v="31"/>
    <s v="12 Jahre 5 Monate"/>
    <n v="1"/>
    <n v="1"/>
    <n v="12.5"/>
    <s v=""/>
  </r>
  <r>
    <n v="99"/>
    <s v="Thomas Acar"/>
    <x v="96"/>
    <x v="13"/>
    <d v="1900-07-24T00:00:00"/>
    <x v="92"/>
    <n v="177000"/>
    <m/>
    <n v="100"/>
    <x v="0"/>
    <n v="200"/>
    <x v="78"/>
    <m/>
    <x v="6"/>
    <n v="100"/>
    <m/>
    <x v="2"/>
    <x v="31"/>
    <m/>
    <x v="0"/>
    <x v="31"/>
    <s v="15 Jahre 6 Monate"/>
    <n v="1"/>
    <n v="1"/>
    <n v="15.5"/>
    <s v=""/>
  </r>
  <r>
    <n v="100"/>
    <s v="Thomas Acar"/>
    <x v="97"/>
    <x v="1"/>
    <s v="320i"/>
    <x v="93"/>
    <n v="229000"/>
    <m/>
    <n v="0.1"/>
    <x v="0"/>
    <n v="100"/>
    <x v="0"/>
    <m/>
    <x v="0"/>
    <n v="0"/>
    <m/>
    <x v="2"/>
    <x v="31"/>
    <m/>
    <x v="0"/>
    <x v="31"/>
    <s v="25 Jahre 3 Monate"/>
    <n v="1"/>
    <s v=""/>
    <n v="25.3"/>
    <n v="1"/>
  </r>
  <r>
    <n v="101"/>
    <s v="Thomas Acar"/>
    <x v="98"/>
    <x v="1"/>
    <s v="335i Coupe"/>
    <x v="94"/>
    <n v="149150"/>
    <m/>
    <n v="10000"/>
    <x v="0"/>
    <n v="11000"/>
    <x v="79"/>
    <m/>
    <x v="7"/>
    <n v="-550"/>
    <m/>
    <x v="0"/>
    <x v="31"/>
    <m/>
    <x v="0"/>
    <x v="31"/>
    <s v="16 Jahre 7 Monate"/>
    <n v="1"/>
    <n v="1"/>
    <n v="16.600000000000001"/>
    <s v=""/>
  </r>
  <r>
    <n v="102"/>
    <s v="Michael Hertlein"/>
    <x v="99"/>
    <x v="8"/>
    <s v="Golf Sportsv"/>
    <x v="95"/>
    <m/>
    <m/>
    <n v="2500"/>
    <x v="0"/>
    <n v="3000"/>
    <x v="80"/>
    <m/>
    <x v="7"/>
    <n v="1555"/>
    <m/>
    <x v="2"/>
    <x v="31"/>
    <m/>
    <x v="0"/>
    <x v="31"/>
    <s v="13 Jahre 4 Monate"/>
    <n v="1"/>
    <n v="1"/>
    <n v="13.4"/>
    <s v=""/>
  </r>
  <r>
    <n v="103"/>
    <s v="Thomas Acar"/>
    <x v="100"/>
    <x v="5"/>
    <s v="Antara "/>
    <x v="96"/>
    <n v="220190"/>
    <m/>
    <n v="1600"/>
    <x v="0"/>
    <n v="1800"/>
    <x v="81"/>
    <m/>
    <x v="7"/>
    <n v="550"/>
    <m/>
    <x v="1"/>
    <x v="31"/>
    <m/>
    <x v="0"/>
    <x v="31"/>
    <s v="17 Jahre 0 Monate"/>
    <n v="1"/>
    <n v="1"/>
    <n v="17.100000000000001"/>
    <s v=""/>
  </r>
  <r>
    <n v="104"/>
    <s v="Thomas Acar"/>
    <x v="101"/>
    <x v="16"/>
    <s v="Cherokee"/>
    <x v="97"/>
    <n v="125984"/>
    <n v="10264"/>
    <n v="10500"/>
    <x v="0"/>
    <n v="11500"/>
    <x v="82"/>
    <m/>
    <x v="7"/>
    <n v="-236"/>
    <m/>
    <x v="7"/>
    <x v="31"/>
    <m/>
    <x v="0"/>
    <x v="31"/>
    <s v="10 Jahre 6 Monate"/>
    <n v="1"/>
    <n v="1"/>
    <n v="10.6"/>
    <s v=""/>
  </r>
  <r>
    <n v="105"/>
    <s v="Thomas Acar"/>
    <x v="102"/>
    <x v="7"/>
    <s v="S-Max"/>
    <x v="98"/>
    <n v="273136"/>
    <m/>
    <n v="3500"/>
    <x v="0"/>
    <n v="3900"/>
    <x v="83"/>
    <m/>
    <x v="2"/>
    <n v="889"/>
    <m/>
    <x v="0"/>
    <x v="32"/>
    <m/>
    <x v="0"/>
    <x v="32"/>
    <s v="13 Jahre 6 Monate"/>
    <n v="1"/>
    <n v="1"/>
    <n v="13.5"/>
    <s v=""/>
  </r>
  <r>
    <n v="106"/>
    <s v="Thomas Acar"/>
    <x v="103"/>
    <x v="8"/>
    <s v="Tiguan"/>
    <x v="99"/>
    <n v="253500"/>
    <m/>
    <n v="5800"/>
    <x v="0"/>
    <n v="6300"/>
    <x v="84"/>
    <m/>
    <x v="2"/>
    <n v="1515"/>
    <m/>
    <x v="0"/>
    <x v="32"/>
    <m/>
    <x v="0"/>
    <x v="32"/>
    <s v="9 Jahre 11 Monate"/>
    <n v="1"/>
    <n v="1"/>
    <n v="10"/>
    <s v=""/>
  </r>
  <r>
    <n v="107"/>
    <s v="Jens Höner"/>
    <x v="104"/>
    <x v="8"/>
    <s v="Passat"/>
    <x v="92"/>
    <n v="249720"/>
    <m/>
    <n v="1100"/>
    <x v="0"/>
    <n v="1500"/>
    <x v="85"/>
    <m/>
    <x v="3"/>
    <n v="400"/>
    <m/>
    <x v="1"/>
    <x v="26"/>
    <m/>
    <x v="0"/>
    <x v="26"/>
    <s v="15 Jahre 7 Monate"/>
    <n v="1"/>
    <n v="1"/>
    <n v="15.6"/>
    <s v=""/>
  </r>
  <r>
    <n v="108"/>
    <s v="Thomas Acar"/>
    <x v="105"/>
    <x v="8"/>
    <s v="Polo 1.4"/>
    <x v="100"/>
    <n v="47000"/>
    <m/>
    <n v="1200"/>
    <x v="0"/>
    <n v="2000"/>
    <x v="0"/>
    <m/>
    <x v="6"/>
    <n v="0"/>
    <m/>
    <x v="0"/>
    <x v="33"/>
    <m/>
    <x v="0"/>
    <x v="33"/>
    <s v="17 Jahre 4 Monate"/>
    <n v="1"/>
    <s v=""/>
    <n v="17.399999999999999"/>
    <n v="1"/>
  </r>
  <r>
    <n v="109"/>
    <s v="Thomas Acar"/>
    <x v="106"/>
    <x v="1"/>
    <s v="120i"/>
    <x v="101"/>
    <n v="184200"/>
    <m/>
    <n v="300"/>
    <x v="0"/>
    <n v="600"/>
    <x v="86"/>
    <m/>
    <x v="0"/>
    <n v="1260"/>
    <m/>
    <x v="0"/>
    <x v="34"/>
    <m/>
    <x v="0"/>
    <x v="34"/>
    <s v="19 Jahre 8 Monate"/>
    <n v="1"/>
    <n v="1"/>
    <n v="19.7"/>
    <s v=""/>
  </r>
  <r>
    <n v="110"/>
    <s v="Thomas Acar"/>
    <x v="107"/>
    <x v="1"/>
    <s v="X3 35i"/>
    <x v="102"/>
    <n v="145500"/>
    <m/>
    <n v="15000"/>
    <x v="0"/>
    <n v="15800"/>
    <x v="0"/>
    <m/>
    <x v="0"/>
    <n v="0"/>
    <m/>
    <x v="0"/>
    <x v="34"/>
    <m/>
    <x v="0"/>
    <x v="34"/>
    <s v="10 Jahre 3 Monate"/>
    <n v="1"/>
    <s v=""/>
    <n v="10.3"/>
    <n v="1"/>
  </r>
  <r>
    <n v="111"/>
    <s v="Thomas Acar"/>
    <x v="108"/>
    <x v="1"/>
    <s v="650i Cabrio"/>
    <x v="103"/>
    <n v="192500"/>
    <m/>
    <n v="10000"/>
    <x v="0"/>
    <n v="11000"/>
    <x v="87"/>
    <m/>
    <x v="3"/>
    <n v="1490"/>
    <m/>
    <x v="0"/>
    <x v="35"/>
    <m/>
    <x v="0"/>
    <x v="35"/>
    <s v="13 Jahre 8 Monate"/>
    <n v="1"/>
    <n v="1"/>
    <n v="13.7"/>
    <s v=""/>
  </r>
  <r>
    <n v="112"/>
    <s v="Jens Höner"/>
    <x v="93"/>
    <x v="15"/>
    <s v="Boxster"/>
    <x v="89"/>
    <n v="81045"/>
    <m/>
    <n v="7988"/>
    <x v="0"/>
    <n v="14700"/>
    <x v="75"/>
    <m/>
    <x v="10"/>
    <n v="5499"/>
    <m/>
    <x v="0"/>
    <x v="34"/>
    <m/>
    <x v="0"/>
    <x v="34"/>
    <s v="23 Jahre 7 Monate"/>
    <n v="1"/>
    <n v="1"/>
    <n v="23.6"/>
    <s v=""/>
  </r>
  <r>
    <n v="113"/>
    <s v="Thomas Acar"/>
    <x v="109"/>
    <x v="17"/>
    <s v="Bravo 1.4"/>
    <x v="104"/>
    <n v="153400"/>
    <m/>
    <n v="400"/>
    <x v="0"/>
    <n v="500"/>
    <x v="55"/>
    <m/>
    <x v="0"/>
    <n v="300"/>
    <m/>
    <x v="2"/>
    <x v="35"/>
    <m/>
    <x v="0"/>
    <x v="35"/>
    <s v="16 Jahre 0 Monate"/>
    <n v="1"/>
    <n v="1"/>
    <n v="16"/>
    <s v=""/>
  </r>
  <r>
    <n v="114"/>
    <s v="Thomas Acar"/>
    <x v="110"/>
    <x v="1"/>
    <s v="320d Tour."/>
    <x v="105"/>
    <n v="208000"/>
    <m/>
    <n v="6750"/>
    <x v="0"/>
    <n v="7500"/>
    <x v="40"/>
    <m/>
    <x v="0"/>
    <n v="1350"/>
    <m/>
    <x v="0"/>
    <x v="36"/>
    <m/>
    <x v="0"/>
    <x v="36"/>
    <s v="9 Jahre 11 Monate"/>
    <n v="1"/>
    <n v="1"/>
    <n v="9.9"/>
    <s v=""/>
  </r>
  <r>
    <n v="115"/>
    <s v="Thomas Acar"/>
    <x v="111"/>
    <x v="1"/>
    <s v="X3 30d"/>
    <x v="106"/>
    <n v="194114"/>
    <m/>
    <n v="9500"/>
    <x v="0"/>
    <n v="9800"/>
    <x v="88"/>
    <m/>
    <x v="6"/>
    <n v="500"/>
    <m/>
    <x v="2"/>
    <x v="37"/>
    <s v="Ist bei Auto1 nicht weg,wurde jetzt bei COS eingesteuert"/>
    <x v="0"/>
    <x v="37"/>
    <s v="12 Jahre 0 Monate"/>
    <n v="1"/>
    <n v="1"/>
    <n v="12.1"/>
    <s v=""/>
  </r>
  <r>
    <n v="116"/>
    <s v="Thomas Acar"/>
    <x v="112"/>
    <x v="4"/>
    <s v="E250 Cdi"/>
    <x v="107"/>
    <n v="229374"/>
    <m/>
    <n v="8000"/>
    <x v="0"/>
    <n v="8600"/>
    <x v="89"/>
    <m/>
    <x v="0"/>
    <n v="3256"/>
    <m/>
    <x v="0"/>
    <x v="38"/>
    <m/>
    <x v="0"/>
    <x v="38"/>
    <s v="10 Jahre 5 Monate"/>
    <n v="1"/>
    <n v="1"/>
    <n v="10.5"/>
    <s v=""/>
  </r>
  <r>
    <n v="117"/>
    <s v="Jens Höner"/>
    <x v="113"/>
    <x v="1"/>
    <s v="318d"/>
    <x v="108"/>
    <n v="203293"/>
    <m/>
    <n v="2800"/>
    <x v="0"/>
    <n v="4000"/>
    <x v="90"/>
    <m/>
    <x v="10"/>
    <n v="3700"/>
    <m/>
    <x v="2"/>
    <x v="39"/>
    <m/>
    <x v="0"/>
    <x v="39"/>
    <s v="9 Jahre 10 Monate"/>
    <s v=" "/>
    <n v="1"/>
    <n v="9.9"/>
    <s v=""/>
  </r>
  <r>
    <n v="118"/>
    <s v="Thomas Acar"/>
    <x v="114"/>
    <x v="13"/>
    <s v="307 HD Break"/>
    <x v="109"/>
    <n v="157934"/>
    <m/>
    <n v="400"/>
    <x v="0"/>
    <n v="600"/>
    <x v="55"/>
    <m/>
    <x v="0"/>
    <n v="300"/>
    <m/>
    <x v="0"/>
    <x v="39"/>
    <m/>
    <x v="0"/>
    <x v="39"/>
    <s v="20 Jahre 2 Monate"/>
    <n v="1"/>
    <n v="1"/>
    <n v="20.2"/>
    <s v=""/>
  </r>
  <r>
    <n v="119"/>
    <s v="Thomas Acar"/>
    <x v="115"/>
    <x v="1"/>
    <s v="116i"/>
    <x v="110"/>
    <n v="113000"/>
    <m/>
    <n v="700"/>
    <x v="0"/>
    <n v="1200"/>
    <x v="91"/>
    <m/>
    <x v="0"/>
    <n v="1850"/>
    <m/>
    <x v="2"/>
    <x v="40"/>
    <m/>
    <x v="0"/>
    <x v="40"/>
    <s v="14 Jahre 3 Monate"/>
    <n v="1"/>
    <n v="1"/>
    <n v="14.3"/>
    <s v=""/>
  </r>
  <r>
    <n v="120"/>
    <s v="Jens Höner"/>
    <x v="116"/>
    <x v="3"/>
    <s v="A8 4,2Fsi"/>
    <x v="111"/>
    <n v="132645"/>
    <m/>
    <n v="10000"/>
    <x v="0"/>
    <n v="12000"/>
    <x v="92"/>
    <m/>
    <x v="12"/>
    <n v="5100"/>
    <m/>
    <x v="2"/>
    <x v="41"/>
    <m/>
    <x v="0"/>
    <x v="41"/>
    <s v="14 Jahre 3 Monate"/>
    <n v="1"/>
    <n v="1"/>
    <n v="14.3"/>
    <s v=""/>
  </r>
  <r>
    <n v="121"/>
    <s v="Thomas Acar"/>
    <x v="117"/>
    <x v="1"/>
    <s v="X5 3,0d"/>
    <x v="112"/>
    <n v="370000"/>
    <m/>
    <n v="2500"/>
    <x v="0"/>
    <n v="3000"/>
    <x v="93"/>
    <m/>
    <x v="12"/>
    <n v="1400"/>
    <m/>
    <x v="0"/>
    <x v="40"/>
    <m/>
    <x v="0"/>
    <x v="40"/>
    <s v="17 Jahre 11 Monate"/>
    <n v="1"/>
    <n v="1"/>
    <n v="18"/>
    <s v=""/>
  </r>
  <r>
    <n v="122"/>
    <s v="Thomas Acar"/>
    <x v="118"/>
    <x v="4"/>
    <s v="B170"/>
    <x v="113"/>
    <n v="165230"/>
    <m/>
    <n v="1700"/>
    <x v="0"/>
    <n v="2200"/>
    <x v="69"/>
    <m/>
    <x v="1"/>
    <n v="950"/>
    <m/>
    <x v="2"/>
    <x v="42"/>
    <m/>
    <x v="0"/>
    <x v="42"/>
    <s v="16 Jahre 1 Monate"/>
    <n v="1"/>
    <n v="1"/>
    <n v="16.100000000000001"/>
    <s v=""/>
  </r>
  <r>
    <n v="123"/>
    <s v="Michael Hertlein"/>
    <x v="119"/>
    <x v="1"/>
    <d v="1902-01-29T00:00:00"/>
    <x v="114"/>
    <n v="140000"/>
    <m/>
    <n v="4000"/>
    <x v="0"/>
    <n v="6000"/>
    <x v="94"/>
    <m/>
    <x v="7"/>
    <n v="3480"/>
    <m/>
    <x v="8"/>
    <x v="42"/>
    <m/>
    <x v="0"/>
    <x v="42"/>
    <s v="22 Jahre 6 Monate"/>
    <n v="1"/>
    <n v="1"/>
    <n v="22.5"/>
    <s v=""/>
  </r>
  <r>
    <n v="124"/>
    <s v="Michael Hertlein"/>
    <x v="120"/>
    <x v="8"/>
    <s v="Bus"/>
    <x v="115"/>
    <n v="250000"/>
    <m/>
    <n v="13000"/>
    <x v="0"/>
    <n v="14500"/>
    <x v="95"/>
    <m/>
    <x v="7"/>
    <n v="-1400"/>
    <m/>
    <x v="8"/>
    <x v="42"/>
    <m/>
    <x v="0"/>
    <x v="42"/>
    <s v="12 Jahre 10 Monate"/>
    <n v="1"/>
    <n v="1"/>
    <n v="12.9"/>
    <s v=""/>
  </r>
  <r>
    <n v="125"/>
    <s v="Thomas Acar"/>
    <x v="121"/>
    <x v="1"/>
    <s v="320i"/>
    <x v="116"/>
    <n v="163524"/>
    <m/>
    <n v="9623.89"/>
    <x v="0"/>
    <n v="10500"/>
    <x v="14"/>
    <m/>
    <x v="1"/>
    <n v="-1623.8899999999994"/>
    <m/>
    <x v="9"/>
    <x v="42"/>
    <s v="RÜ Kaufer / Hertlein"/>
    <x v="0"/>
    <x v="42"/>
    <s v="7 Jahre 11 Monate"/>
    <n v="1"/>
    <n v="1"/>
    <n v="7.9"/>
    <s v=""/>
  </r>
  <r>
    <n v="126"/>
    <s v="Jens Höner"/>
    <x v="122"/>
    <x v="1"/>
    <s v=" X1 20d"/>
    <x v="117"/>
    <n v="224558"/>
    <m/>
    <n v="7500"/>
    <x v="0"/>
    <n v="7900"/>
    <x v="96"/>
    <m/>
    <x v="5"/>
    <n v="1900"/>
    <m/>
    <x v="0"/>
    <x v="42"/>
    <m/>
    <x v="0"/>
    <x v="42"/>
    <s v="9 Jahre 5 Monate"/>
    <n v="1"/>
    <n v="1"/>
    <n v="9.5"/>
    <s v=""/>
  </r>
  <r>
    <n v="127"/>
    <s v="Jens Höner"/>
    <x v="123"/>
    <x v="1"/>
    <s v="X3 xDrive18d"/>
    <x v="118"/>
    <n v="135000"/>
    <m/>
    <n v="5000"/>
    <x v="0"/>
    <n v="6000"/>
    <x v="90"/>
    <m/>
    <x v="10"/>
    <n v="1500"/>
    <m/>
    <x v="2"/>
    <x v="43"/>
    <m/>
    <x v="0"/>
    <x v="43"/>
    <s v="14 Jahre 6 Monate"/>
    <n v="1"/>
    <n v="1"/>
    <n v="14.6"/>
    <s v=""/>
  </r>
  <r>
    <n v="128"/>
    <s v="Jens Höner"/>
    <x v="124"/>
    <x v="1"/>
    <s v="118d"/>
    <x v="119"/>
    <n v="199611"/>
    <m/>
    <n v="5600"/>
    <x v="0"/>
    <n v="6150"/>
    <x v="97"/>
    <m/>
    <x v="10"/>
    <n v="1500"/>
    <m/>
    <x v="2"/>
    <x v="29"/>
    <m/>
    <x v="0"/>
    <x v="29"/>
    <s v="7 Jahre 0 Monate"/>
    <n v="1"/>
    <n v="1"/>
    <n v="7.1"/>
    <s v=""/>
  </r>
  <r>
    <n v="129"/>
    <s v="Michael Hertlein"/>
    <x v="125"/>
    <x v="1"/>
    <d v="1902-01-14T00:00:00"/>
    <x v="0"/>
    <m/>
    <m/>
    <n v="2000"/>
    <x v="0"/>
    <n v="2500"/>
    <x v="98"/>
    <m/>
    <x v="7"/>
    <n v="1350"/>
    <m/>
    <x v="6"/>
    <x v="29"/>
    <s v="freier Ankauf"/>
    <x v="0"/>
    <x v="29"/>
    <s v="124 Jahre 10 Monate"/>
    <n v="1"/>
    <n v="1"/>
    <n v="124.9"/>
    <s v=""/>
  </r>
  <r>
    <n v="130"/>
    <s v="Michael Hertlein"/>
    <x v="126"/>
    <x v="8"/>
    <s v="Polo"/>
    <x v="120"/>
    <n v="75000"/>
    <m/>
    <n v="4750"/>
    <x v="0"/>
    <n v="5250"/>
    <x v="47"/>
    <m/>
    <x v="7"/>
    <n v="2250"/>
    <m/>
    <x v="1"/>
    <x v="29"/>
    <m/>
    <x v="0"/>
    <x v="29"/>
    <s v="8 Jahre 7 Monate"/>
    <n v="1"/>
    <n v="1"/>
    <n v="8.6"/>
    <s v=""/>
  </r>
  <r>
    <n v="131"/>
    <s v="Jens Höner"/>
    <x v="110"/>
    <x v="1"/>
    <s v="320d"/>
    <x v="105"/>
    <n v="208000"/>
    <n v="7500"/>
    <n v="6700"/>
    <x v="0"/>
    <n v="7500"/>
    <x v="40"/>
    <m/>
    <x v="0"/>
    <n v="1400"/>
    <m/>
    <x v="1"/>
    <x v="23"/>
    <s v="Garantiepreis gebucht"/>
    <x v="0"/>
    <x v="23"/>
    <s v="9 Jahre 11 Monate"/>
    <n v="1"/>
    <n v="1"/>
    <n v="10"/>
    <s v=""/>
  </r>
  <r>
    <n v="132"/>
    <s v="Jens Höner"/>
    <x v="112"/>
    <x v="4"/>
    <s v="E250 CDI"/>
    <x v="107"/>
    <n v="229374"/>
    <n v="9000"/>
    <n v="8000"/>
    <x v="0"/>
    <n v="9000"/>
    <x v="89"/>
    <m/>
    <x v="0"/>
    <n v="3256"/>
    <m/>
    <x v="0"/>
    <x v="23"/>
    <s v="Garantiepreis gebucht"/>
    <x v="0"/>
    <x v="23"/>
    <s v="10 Jahre 6 Monate"/>
    <n v="1"/>
    <n v="1"/>
    <n v="10.5"/>
    <s v=""/>
  </r>
  <r>
    <n v="133"/>
    <s v="Jens Höner"/>
    <x v="117"/>
    <x v="1"/>
    <s v="X5 3,0d"/>
    <x v="112"/>
    <n v="370000"/>
    <n v="2000"/>
    <n v="2500"/>
    <x v="0"/>
    <n v="3000"/>
    <x v="93"/>
    <m/>
    <x v="12"/>
    <n v="1400"/>
    <m/>
    <x v="1"/>
    <x v="23"/>
    <m/>
    <x v="0"/>
    <x v="23"/>
    <s v="18 Jahre 0 Monate"/>
    <n v="1"/>
    <n v="1"/>
    <n v="18"/>
    <s v=""/>
  </r>
  <r>
    <n v="134"/>
    <s v="Jens Höner"/>
    <x v="127"/>
    <x v="4"/>
    <s v="CLS 350"/>
    <x v="121"/>
    <n v="220600"/>
    <n v="15000"/>
    <n v="13200"/>
    <x v="0"/>
    <n v="13500"/>
    <x v="99"/>
    <m/>
    <x v="5"/>
    <n v="300"/>
    <m/>
    <x v="1"/>
    <x v="23"/>
    <m/>
    <x v="0"/>
    <x v="23"/>
    <s v="7 Jahre 11 Monate"/>
    <n v="1"/>
    <n v="1"/>
    <n v="8"/>
    <s v=""/>
  </r>
  <r>
    <n v="135"/>
    <s v="Jens Höner"/>
    <x v="107"/>
    <x v="1"/>
    <s v="X3 xDrive 35i"/>
    <x v="102"/>
    <n v="145498"/>
    <n v="15000"/>
    <n v="15000"/>
    <x v="0"/>
    <m/>
    <x v="100"/>
    <m/>
    <x v="0"/>
    <n v="-756"/>
    <m/>
    <x v="7"/>
    <x v="23"/>
    <s v="13.02. Auto1 Garantiepreis gebucht"/>
    <x v="0"/>
    <x v="23"/>
    <s v="10 Jahre 4 Monate"/>
    <n v="1"/>
    <n v="1"/>
    <n v="10.4"/>
    <s v=""/>
  </r>
  <r>
    <n v="136"/>
    <s v="Jens Höner"/>
    <x v="81"/>
    <x v="4"/>
    <s v="C220Cdi"/>
    <x v="77"/>
    <n v="265800"/>
    <n v="300"/>
    <n v="400"/>
    <x v="0"/>
    <n v="500"/>
    <x v="101"/>
    <m/>
    <x v="0"/>
    <n v="600"/>
    <m/>
    <x v="1"/>
    <x v="23"/>
    <m/>
    <x v="0"/>
    <x v="23"/>
    <s v="21 Jahre 7 Monate"/>
    <n v="1"/>
    <n v="1"/>
    <n v="21.6"/>
    <s v=""/>
  </r>
  <r>
    <n v="137"/>
    <s v="Jens Höner"/>
    <x v="106"/>
    <x v="1"/>
    <s v="116i"/>
    <x v="101"/>
    <n v="184200"/>
    <n v="500"/>
    <n v="500"/>
    <x v="0"/>
    <n v="800"/>
    <x v="86"/>
    <m/>
    <x v="0"/>
    <n v="1060"/>
    <m/>
    <x v="1"/>
    <x v="23"/>
    <m/>
    <x v="0"/>
    <x v="23"/>
    <s v="19 Jahre 9 Monate"/>
    <n v="1"/>
    <n v="1"/>
    <n v="19.8"/>
    <s v=""/>
  </r>
  <r>
    <n v="138"/>
    <s v="Jens Höner"/>
    <x v="114"/>
    <x v="13"/>
    <d v="1900-11-02T00:00:00"/>
    <x v="109"/>
    <n v="157809"/>
    <n v="400"/>
    <n v="500"/>
    <x v="0"/>
    <n v="600"/>
    <x v="55"/>
    <m/>
    <x v="0"/>
    <n v="200"/>
    <s v="CPS"/>
    <x v="10"/>
    <x v="23"/>
    <m/>
    <x v="0"/>
    <x v="23"/>
    <s v="20 Jahre 2 Monate"/>
    <n v="1"/>
    <n v="1"/>
    <n v="20.2"/>
    <s v=""/>
  </r>
  <r>
    <n v="139"/>
    <s v="Jens Höner"/>
    <x v="128"/>
    <x v="1"/>
    <s v="540d Touring"/>
    <x v="122"/>
    <n v="254181"/>
    <n v="25000"/>
    <n v="20949"/>
    <x v="0"/>
    <n v="25000"/>
    <x v="0"/>
    <m/>
    <x v="0"/>
    <n v="0"/>
    <m/>
    <x v="1"/>
    <x v="44"/>
    <m/>
    <x v="0"/>
    <x v="44"/>
    <s v="4 Jahre 3 Monate"/>
    <n v="1"/>
    <s v=""/>
    <n v="4.3"/>
    <n v="1"/>
  </r>
  <r>
    <n v="140"/>
    <s v="Jens Höner"/>
    <x v="129"/>
    <x v="18"/>
    <s v="XE"/>
    <x v="123"/>
    <n v="210000"/>
    <n v="6324"/>
    <n v="6000"/>
    <x v="0"/>
    <n v="6500"/>
    <x v="17"/>
    <m/>
    <x v="12"/>
    <n v="0"/>
    <m/>
    <x v="1"/>
    <x v="44"/>
    <m/>
    <x v="0"/>
    <x v="44"/>
    <s v="8 Jahre 8 Monate"/>
    <n v="1"/>
    <n v="1"/>
    <n v="8.6999999999999993"/>
    <s v=""/>
  </r>
  <r>
    <n v="141"/>
    <s v="Jens Höner"/>
    <x v="130"/>
    <x v="9"/>
    <s v="Clubmann"/>
    <x v="124"/>
    <n v="183356"/>
    <n v="9000"/>
    <n v="7000"/>
    <x v="0"/>
    <n v="8000"/>
    <x v="39"/>
    <m/>
    <x v="0"/>
    <n v="2200"/>
    <m/>
    <x v="1"/>
    <x v="44"/>
    <m/>
    <x v="0"/>
    <x v="44"/>
    <s v="7 Jahre 10 Monate"/>
    <n v="1"/>
    <n v="1"/>
    <n v="7.9"/>
    <s v=""/>
  </r>
  <r>
    <n v="142"/>
    <s v="Jens Höner"/>
    <x v="131"/>
    <x v="19"/>
    <s v="Rio"/>
    <x v="125"/>
    <n v="65816"/>
    <n v="9000"/>
    <n v="11000"/>
    <x v="0"/>
    <n v="11000"/>
    <x v="102"/>
    <m/>
    <x v="0"/>
    <n v="-400"/>
    <m/>
    <x v="1"/>
    <x v="44"/>
    <s v="war schonmal verkauft an Endkunde"/>
    <x v="0"/>
    <x v="44"/>
    <s v="6 Jahre 11 Monate"/>
    <n v="1"/>
    <n v="1"/>
    <n v="7"/>
    <s v=""/>
  </r>
  <r>
    <n v="143"/>
    <s v="Jens Höner"/>
    <x v="113"/>
    <x v="9"/>
    <s v="One"/>
    <x v="126"/>
    <n v="126521"/>
    <n v="1000"/>
    <n v="800"/>
    <x v="0"/>
    <n v="1000"/>
    <x v="103"/>
    <m/>
    <x v="0"/>
    <n v="2350"/>
    <m/>
    <x v="1"/>
    <x v="44"/>
    <m/>
    <x v="0"/>
    <x v="44"/>
    <s v="15 Jahre 3 Monate"/>
    <s v=" "/>
    <n v="1"/>
    <n v="15.3"/>
    <s v=""/>
  </r>
  <r>
    <n v="144"/>
    <s v="Jens Höner"/>
    <x v="69"/>
    <x v="9"/>
    <s v="Cooper"/>
    <x v="65"/>
    <n v="205000"/>
    <n v="500"/>
    <n v="450"/>
    <x v="0"/>
    <n v="600"/>
    <x v="56"/>
    <s v="Würzburg"/>
    <x v="0"/>
    <n v="150"/>
    <m/>
    <x v="1"/>
    <x v="44"/>
    <m/>
    <x v="0"/>
    <x v="44"/>
    <s v="20 Jahre 4 Monate"/>
    <n v="1"/>
    <n v="1"/>
    <n v="20.399999999999999"/>
    <s v=""/>
  </r>
  <r>
    <n v="145"/>
    <s v="Jens Höner"/>
    <x v="132"/>
    <x v="4"/>
    <s v="SLK 350"/>
    <x v="127"/>
    <n v="93001"/>
    <n v="14000"/>
    <n v="17000"/>
    <x v="0"/>
    <n v="18000"/>
    <x v="0"/>
    <m/>
    <x v="13"/>
    <n v="0"/>
    <m/>
    <x v="1"/>
    <x v="44"/>
    <m/>
    <x v="0"/>
    <x v="44"/>
    <s v="13 Jahre 2 Monate"/>
    <n v="1"/>
    <s v=""/>
    <n v="13.2"/>
    <n v="1"/>
  </r>
  <r>
    <n v="146"/>
    <s v="Jens Höner"/>
    <x v="133"/>
    <x v="1"/>
    <s v="Z4"/>
    <x v="128"/>
    <n v="200710"/>
    <n v="7500"/>
    <n v="10000"/>
    <x v="0"/>
    <n v="11500"/>
    <x v="0"/>
    <m/>
    <x v="13"/>
    <n v="0"/>
    <m/>
    <x v="1"/>
    <x v="44"/>
    <m/>
    <x v="0"/>
    <x v="44"/>
    <s v="12 Jahre 8 Monate"/>
    <n v="1"/>
    <s v=""/>
    <n v="12.7"/>
    <n v="1"/>
  </r>
  <r>
    <n v="147"/>
    <s v="Jens Höner"/>
    <x v="134"/>
    <x v="4"/>
    <s v="B180d"/>
    <x v="129"/>
    <n v="230721"/>
    <n v="4000"/>
    <n v="4000"/>
    <x v="0"/>
    <n v="4400"/>
    <x v="0"/>
    <m/>
    <x v="12"/>
    <n v="0"/>
    <m/>
    <x v="1"/>
    <x v="41"/>
    <m/>
    <x v="0"/>
    <x v="41"/>
    <s v="9 Jahre 8 Monate"/>
    <n v="1"/>
    <s v=""/>
    <n v="9.6999999999999993"/>
    <n v="1"/>
  </r>
  <r>
    <n v="148"/>
    <s v="Jens Höner"/>
    <x v="135"/>
    <x v="4"/>
    <s v="B200"/>
    <x v="130"/>
    <n v="121078"/>
    <n v="3000"/>
    <n v="3500"/>
    <x v="0"/>
    <n v="4500"/>
    <x v="104"/>
    <m/>
    <x v="14"/>
    <n v="850"/>
    <m/>
    <x v="1"/>
    <x v="45"/>
    <m/>
    <x v="0"/>
    <x v="45"/>
    <s v="17 Jahre 5 Monate"/>
    <n v="1"/>
    <n v="1"/>
    <n v="17.5"/>
    <s v=""/>
  </r>
  <r>
    <n v="149"/>
    <s v="Michael Hertlein"/>
    <x v="88"/>
    <x v="9"/>
    <s v="Countryman"/>
    <x v="84"/>
    <n v="140000"/>
    <n v="5500"/>
    <n v="6550"/>
    <x v="0"/>
    <m/>
    <x v="0"/>
    <m/>
    <x v="6"/>
    <n v="0"/>
    <m/>
    <x v="1"/>
    <x v="45"/>
    <m/>
    <x v="0"/>
    <x v="45"/>
    <s v="11 Jahre 6 Monate"/>
    <n v="1"/>
    <s v=""/>
    <n v="11.5"/>
    <n v="1"/>
  </r>
  <r>
    <n v="150"/>
    <s v="Michael Hertlein"/>
    <x v="136"/>
    <x v="5"/>
    <s v="Corsa"/>
    <x v="131"/>
    <n v="115000"/>
    <n v="3250"/>
    <n v="3100"/>
    <x v="0"/>
    <n v="3250"/>
    <x v="105"/>
    <m/>
    <x v="6"/>
    <n v="150"/>
    <m/>
    <x v="1"/>
    <x v="45"/>
    <m/>
    <x v="0"/>
    <x v="45"/>
    <s v="9 Jahre 6 Monate"/>
    <n v="1"/>
    <n v="1"/>
    <n v="9.5"/>
    <s v=""/>
  </r>
  <r>
    <n v="151"/>
    <s v="Michael Hertlein"/>
    <x v="111"/>
    <x v="1"/>
    <s v="X3"/>
    <x v="106"/>
    <n v="195000"/>
    <n v="10000"/>
    <n v="9500"/>
    <x v="0"/>
    <n v="10000"/>
    <x v="88"/>
    <m/>
    <x v="6"/>
    <n v="500"/>
    <m/>
    <x v="1"/>
    <x v="45"/>
    <m/>
    <x v="0"/>
    <x v="45"/>
    <s v="12 Jahre 0 Monate"/>
    <n v="1"/>
    <n v="1"/>
    <n v="12.1"/>
    <s v=""/>
  </r>
  <r>
    <n v="152"/>
    <s v="Jens Höner"/>
    <x v="137"/>
    <x v="1"/>
    <s v="330xi"/>
    <x v="132"/>
    <n v="138600"/>
    <n v="2500"/>
    <n v="2100"/>
    <x v="0"/>
    <n v="3300"/>
    <x v="106"/>
    <m/>
    <x v="6"/>
    <n v="-150"/>
    <m/>
    <x v="1"/>
    <x v="45"/>
    <m/>
    <x v="0"/>
    <x v="45"/>
    <s v="21 Jahre 11 Monate"/>
    <n v="1"/>
    <n v="1"/>
    <n v="22"/>
    <s v=""/>
  </r>
  <r>
    <n v="153"/>
    <s v="Jens Höner"/>
    <x v="138"/>
    <x v="9"/>
    <s v="Cooper S"/>
    <x v="133"/>
    <n v="38612"/>
    <m/>
    <n v="12628"/>
    <x v="0"/>
    <n v="16500"/>
    <x v="107"/>
    <m/>
    <x v="15"/>
    <n v="3162"/>
    <m/>
    <x v="1"/>
    <x v="26"/>
    <m/>
    <x v="0"/>
    <x v="26"/>
    <s v="4 Jahre 1 Monate"/>
    <n v="1"/>
    <n v="1"/>
    <n v="4.0999999999999996"/>
    <s v=""/>
  </r>
  <r>
    <n v="154"/>
    <s v="Jens Höner"/>
    <x v="139"/>
    <x v="1"/>
    <s v="X1"/>
    <x v="134"/>
    <n v="123047"/>
    <m/>
    <n v="7700"/>
    <x v="0"/>
    <n v="10990"/>
    <x v="4"/>
    <m/>
    <x v="15"/>
    <n v="3800"/>
    <m/>
    <x v="1"/>
    <x v="26"/>
    <m/>
    <x v="0"/>
    <x v="26"/>
    <s v="11 Jahre 1 Monate"/>
    <n v="1"/>
    <n v="1"/>
    <n v="11.2"/>
    <s v=""/>
  </r>
  <r>
    <n v="155"/>
    <s v="Jens Höner"/>
    <x v="140"/>
    <x v="5"/>
    <s v="Cascada"/>
    <x v="135"/>
    <n v="60025"/>
    <m/>
    <n v="11050"/>
    <x v="0"/>
    <n v="12900"/>
    <x v="108"/>
    <m/>
    <x v="15"/>
    <n v="-650"/>
    <m/>
    <x v="1"/>
    <x v="26"/>
    <m/>
    <x v="0"/>
    <x v="26"/>
    <s v="8 Jahre 7 Monate"/>
    <n v="1"/>
    <n v="1"/>
    <n v="8.6"/>
    <s v=""/>
  </r>
  <r>
    <n v="156"/>
    <s v="Jens Höner"/>
    <x v="141"/>
    <x v="1"/>
    <s v="Z4 3,0i"/>
    <x v="136"/>
    <n v="77687"/>
    <m/>
    <n v="6879"/>
    <x v="0"/>
    <n v="7000"/>
    <x v="47"/>
    <m/>
    <x v="14"/>
    <n v="121"/>
    <m/>
    <x v="1"/>
    <x v="26"/>
    <m/>
    <x v="0"/>
    <x v="26"/>
    <s v="20 Jahre 11 Monate"/>
    <n v="1"/>
    <n v="1"/>
    <n v="21"/>
    <s v=""/>
  </r>
  <r>
    <n v="157"/>
    <s v="Jens Höner"/>
    <x v="142"/>
    <x v="1"/>
    <s v="118i"/>
    <x v="137"/>
    <n v="150085"/>
    <m/>
    <n v="5250"/>
    <x v="0"/>
    <n v="5250"/>
    <x v="109"/>
    <m/>
    <x v="14"/>
    <n v="0"/>
    <m/>
    <x v="1"/>
    <x v="26"/>
    <m/>
    <x v="0"/>
    <x v="26"/>
    <s v="13 Jahre 1 Monate"/>
    <n v="1"/>
    <n v="1"/>
    <n v="13.2"/>
    <s v=""/>
  </r>
  <r>
    <n v="158"/>
    <s v="Jens Höner"/>
    <x v="143"/>
    <x v="1"/>
    <s v="X3 xDrive20d"/>
    <x v="138"/>
    <n v="189500"/>
    <n v="9000"/>
    <n v="7000"/>
    <x v="0"/>
    <n v="9000"/>
    <x v="110"/>
    <m/>
    <x v="0"/>
    <n v="2000"/>
    <m/>
    <x v="1"/>
    <x v="26"/>
    <m/>
    <x v="0"/>
    <x v="26"/>
    <s v="10 Jahre 0 Monate"/>
    <n v="1"/>
    <n v="1"/>
    <n v="10"/>
    <s v=""/>
  </r>
  <r>
    <n v="159"/>
    <s v="Jens Höner"/>
    <x v="144"/>
    <x v="2"/>
    <s v="Spark"/>
    <x v="139"/>
    <n v="153799"/>
    <n v="1000"/>
    <n v="700"/>
    <x v="0"/>
    <n v="1500"/>
    <x v="111"/>
    <m/>
    <x v="10"/>
    <n v="850"/>
    <m/>
    <x v="1"/>
    <x v="26"/>
    <m/>
    <x v="0"/>
    <x v="26"/>
    <s v="11 Jahre 9 Monate"/>
    <n v="1"/>
    <n v="1"/>
    <n v="11.8"/>
    <s v=""/>
  </r>
  <r>
    <n v="160"/>
    <s v="Jens Höner"/>
    <x v="145"/>
    <x v="17"/>
    <d v="1901-05-14T00:00:00"/>
    <x v="140"/>
    <n v="117534"/>
    <m/>
    <n v="4687"/>
    <x v="0"/>
    <n v="5600"/>
    <x v="112"/>
    <m/>
    <x v="14"/>
    <n v="913"/>
    <m/>
    <x v="1"/>
    <x v="26"/>
    <m/>
    <x v="0"/>
    <x v="26"/>
    <s v="7 Jahre 6 Monate"/>
    <n v="1"/>
    <n v="1"/>
    <n v="7.6"/>
    <s v=""/>
  </r>
  <r>
    <n v="161"/>
    <s v="Jens Höner"/>
    <x v="146"/>
    <x v="1"/>
    <s v="318i"/>
    <x v="141"/>
    <n v="254320"/>
    <m/>
    <n v="2300"/>
    <x v="0"/>
    <n v="2350"/>
    <x v="32"/>
    <m/>
    <x v="8"/>
    <n v="50"/>
    <m/>
    <x v="1"/>
    <x v="26"/>
    <m/>
    <x v="0"/>
    <x v="26"/>
    <s v="13 Jahre 0 Monate"/>
    <n v="1"/>
    <n v="1"/>
    <n v="13.1"/>
    <s v=""/>
  </r>
  <r>
    <n v="162"/>
    <s v="Jens Höner"/>
    <x v="147"/>
    <x v="1"/>
    <s v="X5 xDrive40d"/>
    <x v="142"/>
    <n v="103879"/>
    <m/>
    <n v="15000"/>
    <x v="0"/>
    <n v="18420"/>
    <x v="113"/>
    <m/>
    <x v="14"/>
    <n v="3420"/>
    <m/>
    <x v="1"/>
    <x v="26"/>
    <m/>
    <x v="0"/>
    <x v="26"/>
    <s v="5 Jahre 8 Monate"/>
    <n v="1"/>
    <n v="1"/>
    <n v="5.7"/>
    <s v=""/>
  </r>
  <r>
    <n v="163"/>
    <s v="Jens Höner"/>
    <x v="148"/>
    <x v="10"/>
    <s v="Twingo"/>
    <x v="143"/>
    <n v="112177"/>
    <m/>
    <n v="3500"/>
    <x v="0"/>
    <n v="4000"/>
    <x v="114"/>
    <m/>
    <x v="13"/>
    <n v="550"/>
    <m/>
    <x v="1"/>
    <x v="26"/>
    <m/>
    <x v="0"/>
    <x v="26"/>
    <s v="9 Jahre 9 Monate"/>
    <n v="1"/>
    <n v="1"/>
    <n v="9.8000000000000007"/>
    <s v=""/>
  </r>
  <r>
    <n v="164"/>
    <s v="Michael Hertlein"/>
    <x v="125"/>
    <x v="1"/>
    <s v="750i"/>
    <x v="144"/>
    <n v="246561"/>
    <m/>
    <m/>
    <x v="0"/>
    <n v="2500"/>
    <x v="98"/>
    <m/>
    <x v="7"/>
    <n v="3350"/>
    <m/>
    <x v="1"/>
    <x v="26"/>
    <m/>
    <x v="0"/>
    <x v="26"/>
    <s v="17 Jahre 5 Monate"/>
    <n v="1"/>
    <n v="1"/>
    <n v="17.5"/>
    <s v=""/>
  </r>
  <r>
    <n v="165"/>
    <s v="Jens Höner"/>
    <x v="149"/>
    <x v="8"/>
    <s v="Golf"/>
    <x v="145"/>
    <n v="99971"/>
    <m/>
    <n v="6000"/>
    <x v="0"/>
    <n v="6600"/>
    <x v="115"/>
    <m/>
    <x v="13"/>
    <n v="600"/>
    <m/>
    <x v="1"/>
    <x v="26"/>
    <m/>
    <x v="0"/>
    <x v="26"/>
    <s v="12 Jahre 3 Monate"/>
    <n v="1"/>
    <n v="1"/>
    <n v="12.3"/>
    <s v=""/>
  </r>
  <r>
    <n v="166"/>
    <s v="Jens Höner"/>
    <x v="150"/>
    <x v="1"/>
    <s v="225xw"/>
    <x v="146"/>
    <n v="91000"/>
    <m/>
    <n v="5900"/>
    <x v="0"/>
    <n v="6600"/>
    <x v="115"/>
    <m/>
    <x v="14"/>
    <n v="700"/>
    <m/>
    <x v="1"/>
    <x v="26"/>
    <m/>
    <x v="0"/>
    <x v="26"/>
    <s v="7 Jahre 1 Monate"/>
    <n v="1"/>
    <n v="1"/>
    <n v="7.2"/>
    <s v=""/>
  </r>
  <r>
    <n v="167"/>
    <s v="Jens Höner"/>
    <x v="151"/>
    <x v="9"/>
    <s v="Cooper Clubman"/>
    <x v="147"/>
    <n v="78763"/>
    <m/>
    <n v="2000"/>
    <x v="0"/>
    <n v="4950"/>
    <x v="116"/>
    <m/>
    <x v="14"/>
    <n v="2950"/>
    <m/>
    <x v="1"/>
    <x v="26"/>
    <m/>
    <x v="0"/>
    <x v="26"/>
    <s v="16 Jahre 5 Monate"/>
    <n v="1"/>
    <n v="1"/>
    <n v="16.399999999999999"/>
    <s v=""/>
  </r>
  <r>
    <n v="168"/>
    <s v="Jens Höner"/>
    <x v="152"/>
    <x v="3"/>
    <s v="A5"/>
    <x v="148"/>
    <n v="242641"/>
    <m/>
    <n v="5000"/>
    <x v="0"/>
    <n v="5700"/>
    <x v="8"/>
    <m/>
    <x v="14"/>
    <n v="700"/>
    <m/>
    <x v="1"/>
    <x v="26"/>
    <m/>
    <x v="0"/>
    <x v="26"/>
    <s v="15 Jahre 2 Monate"/>
    <n v="1"/>
    <n v="1"/>
    <n v="15.2"/>
    <s v=""/>
  </r>
  <r>
    <n v="169"/>
    <s v="Jens Höner"/>
    <x v="153"/>
    <x v="20"/>
    <s v="Freelander"/>
    <x v="149"/>
    <n v="218594"/>
    <m/>
    <n v="600"/>
    <x v="0"/>
    <n v="1550"/>
    <x v="111"/>
    <m/>
    <x v="14"/>
    <n v="950"/>
    <m/>
    <x v="1"/>
    <x v="26"/>
    <m/>
    <x v="0"/>
    <x v="26"/>
    <s v="21 Jahre 10 Monate"/>
    <n v="1"/>
    <n v="1"/>
    <n v="21.9"/>
    <s v=""/>
  </r>
  <r>
    <n v="170"/>
    <s v="Jens Höner"/>
    <x v="154"/>
    <x v="9"/>
    <s v="Countryman"/>
    <x v="150"/>
    <n v="66910"/>
    <m/>
    <n v="11800"/>
    <x v="0"/>
    <n v="11800"/>
    <x v="117"/>
    <m/>
    <x v="9"/>
    <n v="0"/>
    <m/>
    <x v="1"/>
    <x v="26"/>
    <m/>
    <x v="0"/>
    <x v="26"/>
    <s v="9 Jahre 5 Monate"/>
    <n v="1"/>
    <n v="1"/>
    <n v="9.5"/>
    <s v=""/>
  </r>
  <r>
    <n v="171"/>
    <s v="Jens Höner"/>
    <x v="155"/>
    <x v="3"/>
    <s v="A4 Avant"/>
    <x v="151"/>
    <n v="205501"/>
    <m/>
    <n v="3200"/>
    <x v="0"/>
    <n v="4000"/>
    <x v="104"/>
    <m/>
    <x v="16"/>
    <n v="1150"/>
    <m/>
    <x v="1"/>
    <x v="26"/>
    <m/>
    <x v="0"/>
    <x v="26"/>
    <s v="14 Jahre 2 Monate"/>
    <n v="1"/>
    <n v="1"/>
    <n v="14.2"/>
    <s v=""/>
  </r>
  <r>
    <n v="172"/>
    <s v="Jens Höner"/>
    <x v="156"/>
    <x v="7"/>
    <s v="Ka"/>
    <x v="152"/>
    <n v="156913"/>
    <m/>
    <n v="500"/>
    <x v="0"/>
    <n v="800"/>
    <x v="118"/>
    <m/>
    <x v="16"/>
    <n v="450"/>
    <m/>
    <x v="1"/>
    <x v="26"/>
    <m/>
    <x v="0"/>
    <x v="26"/>
    <s v="14 Jahre 1 Monate"/>
    <n v="1"/>
    <n v="1"/>
    <n v="14.2"/>
    <s v=""/>
  </r>
  <r>
    <n v="173"/>
    <s v="Jens Höner"/>
    <x v="157"/>
    <x v="3"/>
    <s v="A5 Sportback"/>
    <x v="141"/>
    <n v="170343"/>
    <n v="1"/>
    <n v="8500"/>
    <x v="0"/>
    <n v="9200"/>
    <x v="39"/>
    <m/>
    <x v="16"/>
    <n v="700"/>
    <m/>
    <x v="1"/>
    <x v="26"/>
    <m/>
    <x v="0"/>
    <x v="26"/>
    <s v="13 Jahre 0 Monate"/>
    <n v="1"/>
    <n v="1"/>
    <n v="13.1"/>
    <s v=""/>
  </r>
  <r>
    <n v="174"/>
    <s v="Jens Höner"/>
    <x v="158"/>
    <x v="1"/>
    <s v="X5"/>
    <x v="153"/>
    <n v="151302"/>
    <m/>
    <n v="35349"/>
    <x v="0"/>
    <n v="38000"/>
    <x v="119"/>
    <m/>
    <x v="8"/>
    <n v="2651"/>
    <m/>
    <x v="1"/>
    <x v="26"/>
    <m/>
    <x v="0"/>
    <x v="26"/>
    <s v="4 Jahre 6 Monate"/>
    <n v="1"/>
    <n v="1"/>
    <n v="4.5999999999999996"/>
    <s v=""/>
  </r>
  <r>
    <n v="175"/>
    <s v="Jens Höner"/>
    <x v="159"/>
    <x v="1"/>
    <s v="X3"/>
    <x v="154"/>
    <n v="225384"/>
    <m/>
    <n v="3300"/>
    <x v="0"/>
    <n v="3500"/>
    <x v="120"/>
    <m/>
    <x v="11"/>
    <n v="1100"/>
    <m/>
    <x v="1"/>
    <x v="26"/>
    <m/>
    <x v="0"/>
    <x v="26"/>
    <s v="15 Jahre 2 Monate"/>
    <n v="1"/>
    <n v="1"/>
    <n v="15.2"/>
    <s v=""/>
  </r>
  <r>
    <n v="176"/>
    <s v="Jens Höner"/>
    <x v="160"/>
    <x v="1"/>
    <s v="320i"/>
    <x v="155"/>
    <n v="163069"/>
    <m/>
    <n v="8500"/>
    <x v="0"/>
    <n v="8500"/>
    <x v="121"/>
    <m/>
    <x v="11"/>
    <n v="400"/>
    <m/>
    <x v="1"/>
    <x v="26"/>
    <m/>
    <x v="0"/>
    <x v="26"/>
    <s v="0 Jahre 2 Monate"/>
    <n v="1"/>
    <n v="1"/>
    <n v="0.2"/>
    <s v=""/>
  </r>
  <r>
    <n v="177"/>
    <s v="Jens Höner"/>
    <x v="161"/>
    <x v="4"/>
    <s v="GLE 350d"/>
    <x v="156"/>
    <n v="183108"/>
    <m/>
    <n v="27200"/>
    <x v="0"/>
    <n v="28500"/>
    <x v="122"/>
    <m/>
    <x v="11"/>
    <n v="2900"/>
    <m/>
    <x v="1"/>
    <x v="26"/>
    <m/>
    <x v="0"/>
    <x v="26"/>
    <s v="8 Jahre 8 Monate"/>
    <n v="1"/>
    <n v="1"/>
    <n v="8.6999999999999993"/>
    <s v=""/>
  </r>
  <r>
    <n v="178"/>
    <s v="Jens Höner"/>
    <x v="162"/>
    <x v="4"/>
    <s v="C180"/>
    <x v="157"/>
    <n v="86107"/>
    <m/>
    <n v="10000"/>
    <x v="0"/>
    <n v="10500"/>
    <x v="123"/>
    <m/>
    <x v="11"/>
    <n v="3200"/>
    <m/>
    <x v="1"/>
    <x v="26"/>
    <m/>
    <x v="0"/>
    <x v="26"/>
    <s v="12 Jahre 5 Monate"/>
    <n v="1"/>
    <n v="1"/>
    <n v="12.5"/>
    <s v=""/>
  </r>
  <r>
    <n v="179"/>
    <s v="Jens Höner"/>
    <x v="163"/>
    <x v="8"/>
    <s v="Golf"/>
    <x v="158"/>
    <n v="135634"/>
    <m/>
    <n v="6600"/>
    <x v="0"/>
    <n v="7500"/>
    <x v="96"/>
    <m/>
    <x v="8"/>
    <n v="2800"/>
    <m/>
    <x v="1"/>
    <x v="26"/>
    <m/>
    <x v="0"/>
    <x v="26"/>
    <s v="9 Jahre 6 Monate"/>
    <n v="1"/>
    <n v="1"/>
    <n v="9.6"/>
    <s v=""/>
  </r>
  <r>
    <n v="180"/>
    <s v="Jens Höner"/>
    <x v="164"/>
    <x v="1"/>
    <s v="118i"/>
    <x v="159"/>
    <n v="114578"/>
    <m/>
    <n v="6500"/>
    <x v="0"/>
    <n v="8000"/>
    <x v="124"/>
    <m/>
    <x v="8"/>
    <n v="2300"/>
    <m/>
    <x v="1"/>
    <x v="26"/>
    <m/>
    <x v="0"/>
    <x v="26"/>
    <s v="8 Jahre 5 Monate"/>
    <n v="1"/>
    <n v="1"/>
    <n v="8.5"/>
    <s v=""/>
  </r>
  <r>
    <n v="181"/>
    <s v="Jens Höner"/>
    <x v="165"/>
    <x v="1"/>
    <s v="520d"/>
    <x v="160"/>
    <n v="214400"/>
    <m/>
    <n v="6500"/>
    <x v="0"/>
    <n v="7000"/>
    <x v="21"/>
    <m/>
    <x v="8"/>
    <n v="1000"/>
    <m/>
    <x v="1"/>
    <x v="46"/>
    <m/>
    <x v="0"/>
    <x v="46"/>
    <s v="12 Jahre 8 Monate"/>
    <n v="1"/>
    <n v="1"/>
    <n v="12.7"/>
    <s v=""/>
  </r>
  <r>
    <n v="182"/>
    <s v="Jens Höner"/>
    <x v="166"/>
    <x v="21"/>
    <s v="Spider"/>
    <x v="161"/>
    <n v="127329"/>
    <m/>
    <n v="4500"/>
    <x v="0"/>
    <n v="5000"/>
    <x v="125"/>
    <m/>
    <x v="13"/>
    <n v="500"/>
    <m/>
    <x v="1"/>
    <x v="29"/>
    <m/>
    <x v="0"/>
    <x v="29"/>
    <s v="17 Jahre 4 Monate"/>
    <n v="1"/>
    <n v="1"/>
    <n v="17.399999999999999"/>
    <s v=""/>
  </r>
  <r>
    <n v="183"/>
    <s v="Jens Höner"/>
    <x v="167"/>
    <x v="1"/>
    <s v="120i"/>
    <x v="162"/>
    <n v="82500"/>
    <m/>
    <n v="4150"/>
    <x v="0"/>
    <n v="4600"/>
    <x v="126"/>
    <m/>
    <x v="9"/>
    <n v="450"/>
    <m/>
    <x v="1"/>
    <x v="47"/>
    <m/>
    <x v="0"/>
    <x v="47"/>
    <s v="6 Jahre 3 Monate"/>
    <n v="1"/>
    <n v="1"/>
    <n v="6.3"/>
    <s v=""/>
  </r>
  <r>
    <n v="184"/>
    <s v="Thomas Acar"/>
    <x v="168"/>
    <x v="4"/>
    <s v="E350"/>
    <x v="163"/>
    <n v="29762"/>
    <m/>
    <n v="15000"/>
    <x v="0"/>
    <n v="15000"/>
    <x v="92"/>
    <m/>
    <x v="7"/>
    <n v="100"/>
    <m/>
    <x v="1"/>
    <x v="26"/>
    <m/>
    <x v="0"/>
    <x v="26"/>
    <s v="15 Jahre 11 Monate"/>
    <n v="1"/>
    <n v="1"/>
    <n v="16"/>
    <s v=""/>
  </r>
  <r>
    <n v="185"/>
    <s v="Jens Höner"/>
    <x v="169"/>
    <x v="1"/>
    <s v="320d"/>
    <x v="164"/>
    <n v="171553"/>
    <m/>
    <n v="10500"/>
    <x v="0"/>
    <n v="11430"/>
    <x v="127"/>
    <m/>
    <x v="9"/>
    <n v="930"/>
    <m/>
    <x v="1"/>
    <x v="29"/>
    <m/>
    <x v="0"/>
    <x v="29"/>
    <s v="7 Jahre 4 Monate"/>
    <n v="1"/>
    <n v="1"/>
    <n v="7.4"/>
    <s v=""/>
  </r>
  <r>
    <n v="186"/>
    <s v="Jens Höner"/>
    <x v="170"/>
    <x v="9"/>
    <s v="Cooper"/>
    <x v="165"/>
    <n v="204155"/>
    <m/>
    <n v="1300"/>
    <x v="0"/>
    <n v="1200"/>
    <x v="62"/>
    <m/>
    <x v="9"/>
    <n v="-100"/>
    <m/>
    <x v="1"/>
    <x v="43"/>
    <m/>
    <x v="0"/>
    <x v="43"/>
    <s v="15 Jahre 5 Monate"/>
    <n v="1"/>
    <n v="1"/>
    <n v="15.4"/>
    <s v=""/>
  </r>
  <r>
    <n v="187"/>
    <s v="Jens Höner"/>
    <x v="171"/>
    <x v="8"/>
    <s v="Eos"/>
    <x v="166"/>
    <n v="59987"/>
    <m/>
    <n v="7200"/>
    <x v="0"/>
    <n v="800"/>
    <x v="128"/>
    <m/>
    <x v="9"/>
    <n v="1900"/>
    <m/>
    <x v="1"/>
    <x v="42"/>
    <m/>
    <x v="0"/>
    <x v="42"/>
    <s v="12 Jahre 6 Monate"/>
    <n v="1"/>
    <n v="1"/>
    <n v="12.5"/>
    <s v=""/>
  </r>
  <r>
    <n v="188"/>
    <s v="Jens Höner"/>
    <x v="172"/>
    <x v="22"/>
    <s v="Pulsar"/>
    <x v="167"/>
    <n v="147779"/>
    <m/>
    <n v="5000"/>
    <x v="0"/>
    <n v="5700"/>
    <x v="8"/>
    <m/>
    <x v="9"/>
    <n v="700"/>
    <m/>
    <x v="1"/>
    <x v="46"/>
    <m/>
    <x v="0"/>
    <x v="46"/>
    <s v="9 Jahre 0 Monate"/>
    <n v="1"/>
    <n v="1"/>
    <n v="9"/>
    <s v=""/>
  </r>
  <r>
    <n v="189"/>
    <s v="Jens Höner"/>
    <x v="173"/>
    <x v="9"/>
    <s v="Cooper"/>
    <x v="150"/>
    <n v="125643"/>
    <m/>
    <n v="7500"/>
    <x v="0"/>
    <n v="8300"/>
    <x v="129"/>
    <m/>
    <x v="9"/>
    <n v="800"/>
    <m/>
    <x v="1"/>
    <x v="40"/>
    <m/>
    <x v="0"/>
    <x v="40"/>
    <s v="9 Jahre 5 Monate"/>
    <n v="1"/>
    <n v="1"/>
    <n v="9.4"/>
    <s v=""/>
  </r>
  <r>
    <n v="190"/>
    <s v="Jens Höner"/>
    <x v="174"/>
    <x v="8"/>
    <s v="Tiguan"/>
    <x v="168"/>
    <n v="266993"/>
    <m/>
    <n v="2000"/>
    <x v="0"/>
    <n v="3500"/>
    <x v="130"/>
    <m/>
    <x v="3"/>
    <n v="1950"/>
    <m/>
    <x v="1"/>
    <x v="42"/>
    <m/>
    <x v="0"/>
    <x v="42"/>
    <s v="16 Jahre 6 Monate"/>
    <n v="1"/>
    <n v="1"/>
    <n v="16.5"/>
    <s v=""/>
  </r>
  <r>
    <n v="191"/>
    <s v="Thomas Acar"/>
    <x v="175"/>
    <x v="11"/>
    <s v="Leon"/>
    <x v="169"/>
    <n v="192048"/>
    <m/>
    <n v="1800"/>
    <x v="0"/>
    <n v="2000"/>
    <x v="131"/>
    <m/>
    <x v="7"/>
    <n v="600"/>
    <m/>
    <x v="1"/>
    <x v="42"/>
    <m/>
    <x v="0"/>
    <x v="42"/>
    <s v="12 Jahre 9 Monate"/>
    <n v="1"/>
    <n v="1"/>
    <n v="12.8"/>
    <s v=""/>
  </r>
  <r>
    <n v="192"/>
    <s v="Jens Höner"/>
    <x v="176"/>
    <x v="3"/>
    <s v="A6 3,0"/>
    <x v="140"/>
    <n v="156615"/>
    <m/>
    <n v="17000"/>
    <x v="0"/>
    <n v="19000"/>
    <x v="132"/>
    <m/>
    <x v="13"/>
    <n v="4000"/>
    <m/>
    <x v="1"/>
    <x v="48"/>
    <m/>
    <x v="0"/>
    <x v="48"/>
    <s v="7 Jahre 6 Monate"/>
    <n v="1"/>
    <n v="1"/>
    <n v="7.5"/>
    <s v=""/>
  </r>
  <r>
    <n v="193"/>
    <s v="Jens Höner"/>
    <x v="177"/>
    <x v="8"/>
    <s v="Golf 1,6"/>
    <x v="140"/>
    <n v="159461"/>
    <m/>
    <n v="8000"/>
    <x v="0"/>
    <n v="9000"/>
    <x v="133"/>
    <m/>
    <x v="13"/>
    <n v="1500"/>
    <m/>
    <x v="1"/>
    <x v="38"/>
    <m/>
    <x v="0"/>
    <x v="38"/>
    <s v="7 Jahre 5 Monate"/>
    <n v="1"/>
    <n v="1"/>
    <n v="7.5"/>
    <s v=""/>
  </r>
  <r>
    <n v="194"/>
    <s v="Jens Höner"/>
    <x v="178"/>
    <x v="1"/>
    <s v="520d"/>
    <x v="170"/>
    <n v="224437"/>
    <m/>
    <n v="5800"/>
    <x v="0"/>
    <n v="6500"/>
    <x v="63"/>
    <m/>
    <x v="16"/>
    <n v="1500"/>
    <m/>
    <x v="1"/>
    <x v="49"/>
    <m/>
    <x v="0"/>
    <x v="49"/>
    <s v="12 Jahre 1 Monate"/>
    <n v="1"/>
    <n v="1"/>
    <n v="12.1"/>
    <s v=""/>
  </r>
  <r>
    <n v="195"/>
    <s v="Jens Höner"/>
    <x v="179"/>
    <x v="1"/>
    <s v="X3"/>
    <x v="170"/>
    <n v="191592"/>
    <m/>
    <n v="7000"/>
    <x v="0"/>
    <n v="7700"/>
    <x v="43"/>
    <m/>
    <x v="14"/>
    <n v="700"/>
    <m/>
    <x v="1"/>
    <x v="50"/>
    <m/>
    <x v="0"/>
    <x v="50"/>
    <s v="12 Jahre 1 Monate"/>
    <n v="1"/>
    <n v="1"/>
    <n v="12.1"/>
    <s v=""/>
  </r>
  <r>
    <n v="196"/>
    <s v="Jens Höner"/>
    <x v="180"/>
    <x v="1"/>
    <s v="318d"/>
    <x v="56"/>
    <n v="404159"/>
    <m/>
    <n v="1470"/>
    <x v="0"/>
    <n v="4650"/>
    <x v="134"/>
    <m/>
    <x v="14"/>
    <n v="3180"/>
    <m/>
    <x v="1"/>
    <x v="51"/>
    <m/>
    <x v="0"/>
    <x v="51"/>
    <s v="11 Jahre 8 Monate"/>
    <n v="1"/>
    <n v="1"/>
    <n v="11.7"/>
    <s v=""/>
  </r>
  <r>
    <n v="197"/>
    <s v="Jens Höner"/>
    <x v="181"/>
    <x v="1"/>
    <s v="330d xDrive"/>
    <x v="171"/>
    <m/>
    <m/>
    <n v="10500"/>
    <x v="0"/>
    <n v="10500"/>
    <x v="135"/>
    <m/>
    <x v="14"/>
    <n v="0"/>
    <m/>
    <x v="1"/>
    <x v="36"/>
    <m/>
    <x v="0"/>
    <x v="36"/>
    <s v="10 Jahre 3 Monate"/>
    <n v="1"/>
    <n v="1"/>
    <n v="10.3"/>
    <s v=""/>
  </r>
  <r>
    <n v="198"/>
    <s v="Jens Höner"/>
    <x v="79"/>
    <x v="1"/>
    <s v="318d"/>
    <x v="145"/>
    <n v="138537"/>
    <n v="5250"/>
    <n v="4000"/>
    <x v="0"/>
    <n v="3021"/>
    <x v="65"/>
    <m/>
    <x v="6"/>
    <n v="-979"/>
    <m/>
    <x v="1"/>
    <x v="36"/>
    <m/>
    <x v="0"/>
    <x v="36"/>
    <s v="12 Jahre 2 Monate"/>
    <n v="1"/>
    <n v="1"/>
    <n v="12.2"/>
    <s v=""/>
  </r>
  <r>
    <n v="199"/>
    <s v="Jens Höner"/>
    <x v="182"/>
    <x v="8"/>
    <s v="Golf Plus"/>
    <x v="150"/>
    <n v="202323"/>
    <m/>
    <n v="1000"/>
    <x v="0"/>
    <n v="1800"/>
    <x v="136"/>
    <m/>
    <x v="8"/>
    <n v="800"/>
    <m/>
    <x v="1"/>
    <x v="35"/>
    <m/>
    <x v="0"/>
    <x v="35"/>
    <s v="9 Jahre 4 Monate"/>
    <n v="1"/>
    <n v="1"/>
    <n v="9.4"/>
    <s v=""/>
  </r>
  <r>
    <n v="200"/>
    <s v="Jens Höner"/>
    <x v="183"/>
    <x v="1"/>
    <s v="Z4 2,0i"/>
    <x v="172"/>
    <n v="197808"/>
    <n v="4750"/>
    <n v="6000"/>
    <x v="0"/>
    <n v="6300"/>
    <x v="0"/>
    <m/>
    <x v="0"/>
    <n v="0"/>
    <m/>
    <x v="2"/>
    <x v="14"/>
    <s v="13.02. bei COS eingesteuert"/>
    <x v="0"/>
    <x v="14"/>
    <s v="15 Jahre 1 Monate"/>
    <n v="1"/>
    <s v=""/>
    <n v="15.2"/>
    <n v="1"/>
  </r>
  <r>
    <n v="201"/>
    <s v="Jens Höner"/>
    <x v="184"/>
    <x v="8"/>
    <s v="Touran"/>
    <x v="173"/>
    <n v="86301"/>
    <n v="12500"/>
    <n v="11250"/>
    <x v="0"/>
    <n v="12500"/>
    <x v="137"/>
    <m/>
    <x v="8"/>
    <n v="1750"/>
    <m/>
    <x v="11"/>
    <x v="35"/>
    <m/>
    <x v="0"/>
    <x v="35"/>
    <s v="9 Jahre 7 Monate"/>
    <n v="1"/>
    <n v="1"/>
    <n v="9.6999999999999993"/>
    <s v=""/>
  </r>
  <r>
    <n v="202"/>
    <s v="Jens Höner"/>
    <x v="185"/>
    <x v="1"/>
    <s v="220i"/>
    <x v="174"/>
    <n v="13115"/>
    <n v="9000"/>
    <n v="13000"/>
    <x v="0"/>
    <n v="13000"/>
    <x v="137"/>
    <m/>
    <x v="8"/>
    <n v="0"/>
    <m/>
    <x v="1"/>
    <x v="35"/>
    <m/>
    <x v="0"/>
    <x v="35"/>
    <s v="7 Jahre 4 Monate"/>
    <n v="1"/>
    <n v="1"/>
    <n v="7.4"/>
    <s v=""/>
  </r>
  <r>
    <n v="203"/>
    <s v="Jens Höner"/>
    <x v="186"/>
    <x v="1"/>
    <s v="X5"/>
    <x v="175"/>
    <n v="155041"/>
    <n v="13000"/>
    <n v="14900"/>
    <x v="0"/>
    <n v="14900"/>
    <x v="138"/>
    <m/>
    <x v="15"/>
    <n v="0"/>
    <m/>
    <x v="1"/>
    <x v="35"/>
    <m/>
    <x v="0"/>
    <x v="35"/>
    <s v="12 Jahre 1 Monate"/>
    <n v="1"/>
    <n v="1"/>
    <n v="12.2"/>
    <s v=""/>
  </r>
  <r>
    <n v="204"/>
    <s v="Jens Höner"/>
    <x v="187"/>
    <x v="5"/>
    <s v="Adam"/>
    <x v="176"/>
    <n v="24151"/>
    <n v="7950"/>
    <n v="7950"/>
    <x v="0"/>
    <n v="9500"/>
    <x v="133"/>
    <m/>
    <x v="15"/>
    <n v="1550"/>
    <m/>
    <x v="1"/>
    <x v="35"/>
    <m/>
    <x v="0"/>
    <x v="35"/>
    <s v="5 Jahre 4 Monate"/>
    <n v="1"/>
    <n v="1"/>
    <n v="5.4"/>
    <s v=""/>
  </r>
  <r>
    <n v="205"/>
    <s v="Jens Höner"/>
    <x v="188"/>
    <x v="1"/>
    <s v="420i Cabrio"/>
    <x v="102"/>
    <n v="148839"/>
    <n v="15200"/>
    <n v="14500"/>
    <x v="0"/>
    <n v="15200"/>
    <x v="74"/>
    <m/>
    <x v="15"/>
    <n v="700"/>
    <m/>
    <x v="1"/>
    <x v="35"/>
    <m/>
    <x v="0"/>
    <x v="35"/>
    <s v="10 Jahre 3 Monate"/>
    <n v="1"/>
    <n v="1"/>
    <n v="10.3"/>
    <s v=""/>
  </r>
  <r>
    <n v="206"/>
    <s v="Jens Höner"/>
    <x v="189"/>
    <x v="9"/>
    <s v="Countryman"/>
    <x v="177"/>
    <n v="203782"/>
    <n v="8990"/>
    <n v="8500"/>
    <x v="0"/>
    <n v="9000"/>
    <x v="110"/>
    <m/>
    <x v="11"/>
    <n v="500"/>
    <m/>
    <x v="1"/>
    <x v="40"/>
    <m/>
    <x v="0"/>
    <x v="40"/>
    <s v="6 Jahre 0 Monate"/>
    <n v="1"/>
    <n v="1"/>
    <n v="6"/>
    <s v=""/>
  </r>
  <r>
    <n v="207"/>
    <s v="Jens Höner"/>
    <x v="190"/>
    <x v="1"/>
    <s v="X3 30d"/>
    <x v="178"/>
    <n v="351172"/>
    <n v="6750"/>
    <n v="6300"/>
    <x v="0"/>
    <n v="7000"/>
    <x v="47"/>
    <m/>
    <x v="11"/>
    <n v="700"/>
    <m/>
    <x v="1"/>
    <x v="39"/>
    <m/>
    <x v="0"/>
    <x v="39"/>
    <s v="12 Jahre 4 Monate"/>
    <n v="1"/>
    <n v="1"/>
    <n v="12.3"/>
    <s v=""/>
  </r>
  <r>
    <n v="208"/>
    <s v="Jens Höner"/>
    <x v="191"/>
    <x v="7"/>
    <s v="S-MAX"/>
    <x v="179"/>
    <n v="169582"/>
    <n v="8000"/>
    <n v="10800"/>
    <x v="0"/>
    <n v="10800"/>
    <x v="54"/>
    <m/>
    <x v="11"/>
    <n v="0"/>
    <m/>
    <x v="1"/>
    <x v="34"/>
    <m/>
    <x v="0"/>
    <x v="34"/>
    <s v="6 Jahre 10 Monate"/>
    <n v="1"/>
    <n v="1"/>
    <n v="6.9"/>
    <s v=""/>
  </r>
  <r>
    <n v="209"/>
    <s v="Jens Höner"/>
    <x v="192"/>
    <x v="1"/>
    <s v="116i"/>
    <x v="160"/>
    <n v="189529"/>
    <m/>
    <n v="1"/>
    <x v="0"/>
    <n v="500"/>
    <x v="139"/>
    <m/>
    <x v="11"/>
    <n v="1749"/>
    <m/>
    <x v="1"/>
    <x v="32"/>
    <m/>
    <x v="0"/>
    <x v="32"/>
    <s v="12 Jahre 7 Monate"/>
    <n v="1"/>
    <n v="1"/>
    <n v="12.6"/>
    <s v=""/>
  </r>
  <r>
    <n v="210"/>
    <s v="Jens Höner"/>
    <x v="193"/>
    <x v="1"/>
    <s v="X3"/>
    <x v="180"/>
    <n v="142343"/>
    <n v="9600"/>
    <n v="8800"/>
    <x v="0"/>
    <n v="9600"/>
    <x v="140"/>
    <m/>
    <x v="9"/>
    <n v="800"/>
    <m/>
    <x v="1"/>
    <x v="52"/>
    <m/>
    <x v="0"/>
    <x v="52"/>
    <s v="11 Jahre 9 Monate"/>
    <n v="1"/>
    <n v="1"/>
    <n v="11.8"/>
    <s v=""/>
  </r>
  <r>
    <n v="211"/>
    <s v="Jens Höner"/>
    <x v="194"/>
    <x v="14"/>
    <s v="S60"/>
    <x v="181"/>
    <n v="210148"/>
    <n v="9600"/>
    <n v="4500"/>
    <x v="0"/>
    <n v="6405"/>
    <x v="141"/>
    <m/>
    <x v="11"/>
    <n v="1905"/>
    <m/>
    <x v="1"/>
    <x v="32"/>
    <m/>
    <x v="0"/>
    <x v="32"/>
    <s v="8 Jahre 10 Monate"/>
    <n v="1"/>
    <n v="1"/>
    <n v="8.9"/>
    <s v=""/>
  </r>
  <r>
    <n v="212"/>
    <s v="Jens Höner"/>
    <x v="195"/>
    <x v="3"/>
    <s v="TT Roadster"/>
    <x v="144"/>
    <n v="170193"/>
    <m/>
    <n v="5200"/>
    <x v="0"/>
    <n v="5500"/>
    <x v="142"/>
    <m/>
    <x v="11"/>
    <n v="300"/>
    <m/>
    <x v="1"/>
    <x v="32"/>
    <m/>
    <x v="0"/>
    <x v="32"/>
    <s v="17 Jahre 4 Monate"/>
    <n v="1"/>
    <n v="1"/>
    <n v="17.399999999999999"/>
    <s v=""/>
  </r>
  <r>
    <n v="213"/>
    <s v="Jens Höner"/>
    <x v="196"/>
    <x v="1"/>
    <s v="X1"/>
    <x v="182"/>
    <n v="86153"/>
    <m/>
    <n v="7942.5"/>
    <x v="0"/>
    <n v="13000"/>
    <x v="137"/>
    <m/>
    <x v="11"/>
    <n v="5057.5"/>
    <m/>
    <x v="1"/>
    <x v="32"/>
    <m/>
    <x v="0"/>
    <x v="32"/>
    <s v="7 Jahre 8 Monate"/>
    <n v="1"/>
    <n v="1"/>
    <n v="7.7"/>
    <s v=""/>
  </r>
  <r>
    <n v="214"/>
    <s v="Jens Höner"/>
    <x v="197"/>
    <x v="1"/>
    <s v="320d"/>
    <x v="183"/>
    <n v="235924"/>
    <n v="3000"/>
    <n v="2400"/>
    <x v="0"/>
    <n v="3000"/>
    <x v="143"/>
    <m/>
    <x v="11"/>
    <n v="1849"/>
    <m/>
    <x v="1"/>
    <x v="31"/>
    <m/>
    <x v="0"/>
    <x v="31"/>
    <s v="13 Jahre 3 Monate"/>
    <n v="1"/>
    <n v="1"/>
    <n v="13.3"/>
    <s v=""/>
  </r>
  <r>
    <n v="215"/>
    <s v="Jens Höner"/>
    <x v="198"/>
    <x v="1"/>
    <s v="420d Cabr"/>
    <x v="143"/>
    <n v="129243"/>
    <n v="16300"/>
    <n v="14000"/>
    <x v="0"/>
    <n v="16300"/>
    <x v="144"/>
    <m/>
    <x v="14"/>
    <n v="2300"/>
    <m/>
    <x v="1"/>
    <x v="31"/>
    <m/>
    <x v="0"/>
    <x v="31"/>
    <s v="9 Jahre 8 Monate"/>
    <n v="1"/>
    <n v="1"/>
    <n v="9.6999999999999993"/>
    <s v=""/>
  </r>
  <r>
    <n v="216"/>
    <s v="Jens Höner"/>
    <x v="199"/>
    <x v="1"/>
    <s v="320d"/>
    <x v="184"/>
    <n v="165713"/>
    <n v="1800"/>
    <n v="3400"/>
    <x v="0"/>
    <n v="3400"/>
    <x v="145"/>
    <m/>
    <x v="13"/>
    <n v="0"/>
    <m/>
    <x v="1"/>
    <x v="31"/>
    <m/>
    <x v="0"/>
    <x v="31"/>
    <s v="18 Jahre 8 Monate"/>
    <n v="1"/>
    <n v="1"/>
    <n v="18.7"/>
    <s v=""/>
  </r>
  <r>
    <n v="217"/>
    <s v="Jens Höner"/>
    <x v="200"/>
    <x v="23"/>
    <s v="ix20"/>
    <x v="185"/>
    <n v="136877"/>
    <n v="5000"/>
    <n v="6000"/>
    <x v="0"/>
    <n v="6000"/>
    <x v="146"/>
    <m/>
    <x v="14"/>
    <n v="400"/>
    <m/>
    <x v="1"/>
    <x v="31"/>
    <m/>
    <x v="0"/>
    <x v="31"/>
    <s v="9 Jahre 11 Monate"/>
    <n v="1"/>
    <n v="1"/>
    <n v="10"/>
    <s v=""/>
  </r>
  <r>
    <n v="218"/>
    <s v="Jens Höner"/>
    <x v="201"/>
    <x v="1"/>
    <s v="330e"/>
    <x v="186"/>
    <n v="157701"/>
    <m/>
    <n v="16218.34"/>
    <x v="0"/>
    <n v="20600"/>
    <x v="147"/>
    <m/>
    <x v="6"/>
    <n v="4381.66"/>
    <m/>
    <x v="1"/>
    <x v="31"/>
    <m/>
    <x v="0"/>
    <x v="31"/>
    <s v="4 Jahre 6 Monate"/>
    <n v="1"/>
    <n v="1"/>
    <n v="4.5"/>
    <s v=""/>
  </r>
  <r>
    <n v="219"/>
    <s v="Jens Höner"/>
    <x v="202"/>
    <x v="1"/>
    <s v="540d Touring"/>
    <x v="187"/>
    <n v="199770"/>
    <n v="15700"/>
    <n v="20000"/>
    <x v="0"/>
    <n v="15700"/>
    <x v="148"/>
    <m/>
    <x v="9"/>
    <n v="-4300"/>
    <m/>
    <x v="1"/>
    <x v="52"/>
    <m/>
    <x v="0"/>
    <x v="52"/>
    <s v="4 Jahre 3 Monate"/>
    <n v="1"/>
    <n v="1"/>
    <n v="4.3"/>
    <s v=""/>
  </r>
  <r>
    <n v="220"/>
    <s v="Jens Höner"/>
    <x v="203"/>
    <x v="1"/>
    <s v="320i"/>
    <x v="188"/>
    <n v="138965"/>
    <n v="14000"/>
    <n v="13000"/>
    <x v="0"/>
    <n v="14000"/>
    <x v="149"/>
    <m/>
    <x v="14"/>
    <n v="1000"/>
    <m/>
    <x v="1"/>
    <x v="27"/>
    <m/>
    <x v="0"/>
    <x v="27"/>
    <s v="6 Jahre 7 Monate"/>
    <n v="1"/>
    <n v="1"/>
    <n v="6.6"/>
    <s v=""/>
  </r>
  <r>
    <n v="221"/>
    <s v="Jens Höner"/>
    <x v="82"/>
    <x v="14"/>
    <s v="V60 D3"/>
    <x v="189"/>
    <n v="216048"/>
    <n v="3700"/>
    <n v="3000"/>
    <x v="0"/>
    <n v="3700"/>
    <x v="68"/>
    <m/>
    <x v="3"/>
    <n v="700"/>
    <m/>
    <x v="1"/>
    <x v="53"/>
    <m/>
    <x v="0"/>
    <x v="53"/>
    <s v="11 Jahre 2 Monate"/>
    <n v="1"/>
    <n v="1"/>
    <n v="11.2"/>
    <s v=""/>
  </r>
  <r>
    <n v="222"/>
    <s v="Jens Höner"/>
    <x v="204"/>
    <x v="15"/>
    <s v="Cayenne"/>
    <x v="157"/>
    <n v="141409"/>
    <n v="20000"/>
    <n v="20300"/>
    <x v="0"/>
    <n v="20300"/>
    <x v="150"/>
    <m/>
    <x v="16"/>
    <n v="0"/>
    <m/>
    <x v="1"/>
    <x v="53"/>
    <m/>
    <x v="0"/>
    <x v="53"/>
    <s v="12 Jahre 4 Monate"/>
    <n v="1"/>
    <n v="1"/>
    <n v="12.4"/>
    <s v=""/>
  </r>
  <r>
    <n v="223"/>
    <s v="Jens Höner"/>
    <x v="205"/>
    <x v="7"/>
    <s v="Mondeo"/>
    <x v="102"/>
    <n v="181619"/>
    <n v="7000"/>
    <n v="6500"/>
    <x v="0"/>
    <n v="6500"/>
    <x v="17"/>
    <m/>
    <x v="11"/>
    <n v="-500"/>
    <m/>
    <x v="1"/>
    <x v="54"/>
    <m/>
    <x v="0"/>
    <x v="54"/>
    <s v="10 Jahre 3 Monate"/>
    <n v="1"/>
    <n v="1"/>
    <n v="10.3"/>
    <s v=""/>
  </r>
  <r>
    <n v="224"/>
    <s v="Jens Höner"/>
    <x v="206"/>
    <x v="7"/>
    <s v="Kuga"/>
    <x v="190"/>
    <n v="147229"/>
    <n v="9700"/>
    <n v="9700"/>
    <x v="0"/>
    <n v="9700"/>
    <x v="151"/>
    <m/>
    <x v="11"/>
    <n v="0"/>
    <m/>
    <x v="1"/>
    <x v="54"/>
    <m/>
    <x v="0"/>
    <x v="54"/>
    <s v="5 Jahre 3 Monate"/>
    <n v="1"/>
    <n v="1"/>
    <n v="5.3"/>
    <s v=""/>
  </r>
  <r>
    <n v="225"/>
    <s v="Jens Höner"/>
    <x v="207"/>
    <x v="1"/>
    <s v="116i"/>
    <x v="191"/>
    <n v="208169"/>
    <n v="7300"/>
    <n v="4750"/>
    <x v="0"/>
    <n v="300"/>
    <x v="152"/>
    <m/>
    <x v="11"/>
    <n v="-1750"/>
    <m/>
    <x v="1"/>
    <x v="54"/>
    <m/>
    <x v="0"/>
    <x v="54"/>
    <s v="11 Jahre 4 Monate"/>
    <n v="1"/>
    <n v="1"/>
    <n v="11.4"/>
    <s v=""/>
  </r>
  <r>
    <n v="226"/>
    <s v="Jens Höner"/>
    <x v="208"/>
    <x v="1"/>
    <s v="318d"/>
    <x v="173"/>
    <n v="182545"/>
    <n v="8000"/>
    <n v="9820"/>
    <x v="0"/>
    <n v="8040"/>
    <x v="153"/>
    <m/>
    <x v="16"/>
    <n v="-1780"/>
    <m/>
    <x v="1"/>
    <x v="53"/>
    <m/>
    <x v="0"/>
    <x v="53"/>
    <s v="9 Jahre 7 Monate"/>
    <n v="1"/>
    <n v="1"/>
    <n v="9.6"/>
    <s v=""/>
  </r>
  <r>
    <n v="227"/>
    <s v="Jens Höner"/>
    <x v="209"/>
    <x v="1"/>
    <s v="116d"/>
    <x v="192"/>
    <n v="176741"/>
    <n v="5400"/>
    <n v="5400"/>
    <x v="0"/>
    <n v="4500"/>
    <x v="154"/>
    <m/>
    <x v="14"/>
    <n v="800"/>
    <m/>
    <x v="1"/>
    <x v="54"/>
    <m/>
    <x v="0"/>
    <x v="54"/>
    <s v="11 Jahre 8 Monate"/>
    <n v="1"/>
    <n v="1"/>
    <n v="11.7"/>
    <s v=""/>
  </r>
  <r>
    <n v="228"/>
    <s v="Jens Höner"/>
    <x v="210"/>
    <x v="9"/>
    <s v="One"/>
    <x v="193"/>
    <n v="200911"/>
    <n v="200"/>
    <n v="200"/>
    <x v="0"/>
    <n v="400"/>
    <x v="155"/>
    <m/>
    <x v="16"/>
    <n v="200"/>
    <m/>
    <x v="1"/>
    <x v="28"/>
    <m/>
    <x v="0"/>
    <x v="28"/>
    <s v="18 Jahre 2 Monate"/>
    <n v="1"/>
    <n v="1"/>
    <n v="18.2"/>
    <s v=""/>
  </r>
  <r>
    <n v="229"/>
    <s v="Jens Höner"/>
    <x v="211"/>
    <x v="1"/>
    <s v="X1"/>
    <x v="194"/>
    <n v="102130"/>
    <n v="7300"/>
    <n v="6750"/>
    <x v="0"/>
    <n v="7300"/>
    <x v="63"/>
    <m/>
    <x v="15"/>
    <n v="550"/>
    <m/>
    <x v="1"/>
    <x v="35"/>
    <m/>
    <x v="0"/>
    <x v="35"/>
    <s v="10 Jahre 11 Monate"/>
    <n v="1"/>
    <n v="1"/>
    <n v="11"/>
    <s v=""/>
  </r>
  <r>
    <n v="230"/>
    <s v="Jens Höner"/>
    <x v="212"/>
    <x v="1"/>
    <s v="218i"/>
    <x v="195"/>
    <n v="177579"/>
    <n v="4500"/>
    <n v="3000"/>
    <x v="0"/>
    <n v="4500"/>
    <x v="13"/>
    <m/>
    <x v="14"/>
    <n v="1500"/>
    <m/>
    <x v="1"/>
    <x v="55"/>
    <m/>
    <x v="0"/>
    <x v="55"/>
    <s v="8 Jahre 3 Monate"/>
    <n v="1"/>
    <n v="1"/>
    <n v="8.3000000000000007"/>
    <s v=""/>
  </r>
  <r>
    <n v="231"/>
    <s v="Jens Höner"/>
    <x v="213"/>
    <x v="23"/>
    <s v="i20"/>
    <x v="156"/>
    <n v="74467"/>
    <n v="7800"/>
    <n v="4000"/>
    <x v="0"/>
    <n v="5260"/>
    <x v="156"/>
    <m/>
    <x v="6"/>
    <n v="1260"/>
    <m/>
    <x v="1"/>
    <x v="56"/>
    <m/>
    <x v="0"/>
    <x v="56"/>
    <s v="8 Jahre 7 Monate"/>
    <n v="1"/>
    <n v="1"/>
    <n v="8.6"/>
    <s v=""/>
  </r>
  <r>
    <n v="232"/>
    <s v="Jens Höner"/>
    <x v="214"/>
    <x v="4"/>
    <s v="A180"/>
    <x v="196"/>
    <n v="249880"/>
    <n v="200"/>
    <n v="150"/>
    <x v="0"/>
    <n v="200"/>
    <x v="78"/>
    <m/>
    <x v="16"/>
    <n v="50"/>
    <m/>
    <x v="1"/>
    <x v="25"/>
    <m/>
    <x v="0"/>
    <x v="25"/>
    <s v="16 Jahre 8 Monate"/>
    <n v="1"/>
    <n v="1"/>
    <n v="16.7"/>
    <s v=""/>
  </r>
  <r>
    <n v="233"/>
    <s v="Jens Höner"/>
    <x v="215"/>
    <x v="1"/>
    <s v="520d"/>
    <x v="197"/>
    <n v="452500"/>
    <n v="2000"/>
    <n v="2000"/>
    <x v="0"/>
    <n v="2300"/>
    <x v="157"/>
    <m/>
    <x v="9"/>
    <n v="300"/>
    <m/>
    <x v="1"/>
    <x v="24"/>
    <m/>
    <x v="0"/>
    <x v="24"/>
    <s v="14 Jahre 4 Monate"/>
    <n v="1"/>
    <n v="1"/>
    <n v="14.3"/>
    <s v=""/>
  </r>
  <r>
    <n v="234"/>
    <s v="Jens Höner"/>
    <x v="216"/>
    <x v="1"/>
    <s v="Z4"/>
    <x v="198"/>
    <n v="183013"/>
    <n v="11000"/>
    <n v="11000"/>
    <x v="0"/>
    <n v="11000"/>
    <x v="23"/>
    <m/>
    <x v="9"/>
    <n v="0"/>
    <m/>
    <x v="1"/>
    <x v="54"/>
    <m/>
    <x v="0"/>
    <x v="54"/>
    <s v="13 Jahre 5 Monate"/>
    <n v="1"/>
    <n v="1"/>
    <n v="13.4"/>
    <s v=""/>
  </r>
  <r>
    <n v="235"/>
    <s v="Jens Höner"/>
    <x v="217"/>
    <x v="1"/>
    <s v="330e"/>
    <x v="199"/>
    <n v="110541"/>
    <n v="17900"/>
    <n v="14500"/>
    <x v="0"/>
    <n v="17900"/>
    <x v="158"/>
    <m/>
    <x v="9"/>
    <n v="3400"/>
    <m/>
    <x v="1"/>
    <x v="54"/>
    <m/>
    <x v="0"/>
    <x v="54"/>
    <s v="6 Jahre 11 Monate"/>
    <n v="1"/>
    <n v="1"/>
    <n v="6.9"/>
    <s v=""/>
  </r>
  <r>
    <n v="236"/>
    <s v="Jens Höner"/>
    <x v="218"/>
    <x v="1"/>
    <s v="320d xDrive"/>
    <x v="187"/>
    <n v="63500"/>
    <m/>
    <n v="15196"/>
    <x v="0"/>
    <n v="14000"/>
    <x v="149"/>
    <m/>
    <x v="9"/>
    <n v="-1196"/>
    <m/>
    <x v="1"/>
    <x v="57"/>
    <m/>
    <x v="0"/>
    <x v="57"/>
    <s v="4 Jahre 3 Monate"/>
    <n v="1"/>
    <n v="1"/>
    <n v="4.3"/>
    <s v=""/>
  </r>
  <r>
    <n v="237"/>
    <s v="Jens Höner"/>
    <x v="219"/>
    <x v="1"/>
    <s v="X1"/>
    <x v="200"/>
    <n v="105376"/>
    <n v="15000"/>
    <n v="14250"/>
    <x v="0"/>
    <n v="14250"/>
    <x v="159"/>
    <m/>
    <x v="12"/>
    <n v="750"/>
    <m/>
    <x v="1"/>
    <x v="57"/>
    <m/>
    <x v="0"/>
    <x v="57"/>
    <s v="8 Jahre 1 Monate"/>
    <n v="1"/>
    <n v="1"/>
    <n v="8.1"/>
    <s v=""/>
  </r>
  <r>
    <n v="238"/>
    <s v="Jens Höner"/>
    <x v="220"/>
    <x v="1"/>
    <s v="X1"/>
    <x v="140"/>
    <n v="95234"/>
    <n v="7100"/>
    <n v="7000"/>
    <x v="0"/>
    <n v="9000"/>
    <x v="110"/>
    <m/>
    <x v="14"/>
    <n v="2000"/>
    <m/>
    <x v="1"/>
    <x v="22"/>
    <m/>
    <x v="0"/>
    <x v="22"/>
    <s v="7 Jahre 4 Monate"/>
    <n v="1"/>
    <n v="1"/>
    <n v="7.4"/>
    <s v=""/>
  </r>
  <r>
    <n v="239"/>
    <s v="Jens Höner"/>
    <x v="221"/>
    <x v="8"/>
    <s v="Golf"/>
    <x v="201"/>
    <n v="132896"/>
    <n v="5500"/>
    <n v="4450"/>
    <x v="0"/>
    <n v="5500"/>
    <x v="142"/>
    <m/>
    <x v="14"/>
    <n v="1050"/>
    <m/>
    <x v="1"/>
    <x v="55"/>
    <m/>
    <x v="0"/>
    <x v="55"/>
    <s v="9 Jahre 2 Monate"/>
    <n v="1"/>
    <n v="1"/>
    <n v="9.1999999999999993"/>
    <s v=""/>
  </r>
  <r>
    <n v="240"/>
    <s v="Jens Höner"/>
    <x v="222"/>
    <x v="9"/>
    <s v="Cabrio"/>
    <x v="189"/>
    <n v="91343"/>
    <n v="6500"/>
    <n v="6500"/>
    <x v="0"/>
    <n v="6500"/>
    <x v="90"/>
    <m/>
    <x v="15"/>
    <n v="0"/>
    <m/>
    <x v="1"/>
    <x v="55"/>
    <m/>
    <x v="0"/>
    <x v="55"/>
    <s v="11 Jahre 2 Monate"/>
    <n v="1"/>
    <n v="1"/>
    <n v="11.2"/>
    <s v=""/>
  </r>
  <r>
    <n v="241"/>
    <s v="Jens Höner"/>
    <x v="223"/>
    <x v="3"/>
    <s v="A3"/>
    <x v="202"/>
    <n v="222758"/>
    <n v="2900"/>
    <n v="1300"/>
    <x v="0"/>
    <n v="2900"/>
    <x v="160"/>
    <m/>
    <x v="15"/>
    <n v="1600"/>
    <m/>
    <x v="1"/>
    <x v="55"/>
    <m/>
    <x v="0"/>
    <x v="55"/>
    <s v="16 Jahre 11 Monate"/>
    <n v="1"/>
    <n v="1"/>
    <n v="16.899999999999999"/>
    <s v=""/>
  </r>
  <r>
    <n v="242"/>
    <s v="Jens Höner"/>
    <x v="224"/>
    <x v="5"/>
    <s v="Astra"/>
    <x v="203"/>
    <n v="23682"/>
    <n v="10600"/>
    <n v="10000"/>
    <x v="0"/>
    <n v="10600"/>
    <x v="102"/>
    <m/>
    <x v="15"/>
    <n v="600"/>
    <m/>
    <x v="1"/>
    <x v="55"/>
    <m/>
    <x v="0"/>
    <x v="55"/>
    <s v="4 Jahre 0 Monate"/>
    <n v="1"/>
    <n v="1"/>
    <n v="4"/>
    <s v=""/>
  </r>
  <r>
    <n v="243"/>
    <s v="Jens Höner"/>
    <x v="225"/>
    <x v="1"/>
    <s v="745i"/>
    <x v="204"/>
    <n v="193286"/>
    <n v="2990"/>
    <n v="2000"/>
    <x v="0"/>
    <n v="2990"/>
    <x v="98"/>
    <m/>
    <x v="15"/>
    <n v="1350"/>
    <m/>
    <x v="1"/>
    <x v="55"/>
    <m/>
    <x v="0"/>
    <x v="55"/>
    <s v="20 Jahre 9 Monate"/>
    <n v="1"/>
    <n v="1"/>
    <n v="20.8"/>
    <s v=""/>
  </r>
  <r>
    <n v="244"/>
    <s v="Jens Höner"/>
    <x v="226"/>
    <x v="4"/>
    <s v="C300T"/>
    <x v="205"/>
    <n v="125496"/>
    <n v="15600"/>
    <n v="13750"/>
    <x v="0"/>
    <n v="15600"/>
    <x v="161"/>
    <m/>
    <x v="15"/>
    <n v="1850"/>
    <m/>
    <x v="1"/>
    <x v="55"/>
    <m/>
    <x v="0"/>
    <x v="55"/>
    <s v="9 Jahre 6 Monate"/>
    <n v="1"/>
    <n v="1"/>
    <n v="9.5"/>
    <s v=""/>
  </r>
  <r>
    <n v="245"/>
    <s v="Jens Höner"/>
    <x v="227"/>
    <x v="7"/>
    <s v="Mondeo"/>
    <x v="206"/>
    <n v="93663"/>
    <n v="2000"/>
    <n v="1800"/>
    <x v="0"/>
    <n v="2000"/>
    <x v="162"/>
    <m/>
    <x v="15"/>
    <n v="250"/>
    <m/>
    <x v="1"/>
    <x v="24"/>
    <m/>
    <x v="0"/>
    <x v="24"/>
    <s v="16 Jahre 6 Monate"/>
    <n v="1"/>
    <n v="1"/>
    <n v="16.5"/>
    <s v=""/>
  </r>
  <r>
    <n v="246"/>
    <s v="Jens Höner"/>
    <x v="228"/>
    <x v="24"/>
    <s v="Sirion"/>
    <x v="207"/>
    <n v="143666"/>
    <n v="900"/>
    <n v="100"/>
    <x v="0"/>
    <n v="900"/>
    <x v="62"/>
    <m/>
    <x v="15"/>
    <n v="1100"/>
    <m/>
    <x v="1"/>
    <x v="55"/>
    <m/>
    <x v="0"/>
    <x v="55"/>
    <s v="14 Jahre 6 Monate"/>
    <n v="1"/>
    <n v="1"/>
    <n v="14.5"/>
    <s v=""/>
  </r>
  <r>
    <n v="247"/>
    <s v="Jens Höner"/>
    <x v="229"/>
    <x v="1"/>
    <s v="520d"/>
    <x v="208"/>
    <n v="154776"/>
    <n v="11600"/>
    <n v="9800"/>
    <x v="0"/>
    <n v="11600"/>
    <x v="95"/>
    <m/>
    <x v="14"/>
    <n v="1800"/>
    <m/>
    <x v="1"/>
    <x v="22"/>
    <m/>
    <x v="0"/>
    <x v="22"/>
    <s v="7 Jahre 9 Monate"/>
    <n v="1"/>
    <n v="1"/>
    <n v="7.8"/>
    <s v=""/>
  </r>
  <r>
    <n v="248"/>
    <s v="Jens Höner"/>
    <x v="230"/>
    <x v="4"/>
    <s v="230E"/>
    <x v="209"/>
    <n v="267824"/>
    <n v="1100"/>
    <n v="1000"/>
    <x v="0"/>
    <n v="1100"/>
    <x v="85"/>
    <m/>
    <x v="12"/>
    <n v="500"/>
    <m/>
    <x v="1"/>
    <x v="22"/>
    <m/>
    <x v="0"/>
    <x v="22"/>
    <s v="32 Jahre 3 Monate"/>
    <n v="1"/>
    <n v="1"/>
    <n v="32.299999999999997"/>
    <s v=""/>
  </r>
  <r>
    <n v="249"/>
    <s v="Jens Höner"/>
    <x v="231"/>
    <x v="1"/>
    <s v="X3 xDrive20d"/>
    <x v="145"/>
    <n v="152247"/>
    <n v="10900"/>
    <n v="10000"/>
    <x v="0"/>
    <n v="10900"/>
    <x v="163"/>
    <m/>
    <x v="12"/>
    <n v="3250"/>
    <m/>
    <x v="1"/>
    <x v="22"/>
    <m/>
    <x v="0"/>
    <x v="22"/>
    <s v="12 Jahre 1 Monate"/>
    <n v="1"/>
    <n v="1"/>
    <n v="12.2"/>
    <s v=""/>
  </r>
  <r>
    <n v="250"/>
    <s v="Jens Höner"/>
    <x v="232"/>
    <x v="4"/>
    <s v="C220d"/>
    <x v="185"/>
    <n v="262684"/>
    <n v="9000"/>
    <n v="8200"/>
    <x v="0"/>
    <n v="8800"/>
    <x v="124"/>
    <m/>
    <x v="11"/>
    <n v="600"/>
    <m/>
    <x v="1"/>
    <x v="57"/>
    <m/>
    <x v="0"/>
    <x v="57"/>
    <s v="9 Jahre 11 Monate"/>
    <n v="1"/>
    <n v="1"/>
    <n v="9.9"/>
    <s v=""/>
  </r>
  <r>
    <n v="251"/>
    <s v="Jens Höner"/>
    <x v="233"/>
    <x v="12"/>
    <s v="CR-V"/>
    <x v="210"/>
    <n v="105011"/>
    <n v="5250"/>
    <n v="4900"/>
    <x v="0"/>
    <n v="5250"/>
    <x v="109"/>
    <m/>
    <x v="16"/>
    <n v="350"/>
    <m/>
    <x v="1"/>
    <x v="24"/>
    <m/>
    <x v="0"/>
    <x v="24"/>
    <s v="16 Jahre 9 Monate"/>
    <n v="1"/>
    <n v="1"/>
    <n v="16.8"/>
    <s v=""/>
  </r>
  <r>
    <n v="252"/>
    <s v="Jens Höner"/>
    <x v="234"/>
    <x v="9"/>
    <s v="Clubmann"/>
    <x v="204"/>
    <n v="177123"/>
    <n v="1250"/>
    <n v="750"/>
    <x v="0"/>
    <n v="1250"/>
    <x v="164"/>
    <m/>
    <x v="9"/>
    <n v="500"/>
    <m/>
    <x v="1"/>
    <x v="21"/>
    <m/>
    <x v="0"/>
    <x v="21"/>
    <s v="20 Jahre 8 Monate"/>
    <n v="1"/>
    <n v="1"/>
    <n v="20.7"/>
    <s v=""/>
  </r>
  <r>
    <n v="253"/>
    <s v="Jens Höner"/>
    <x v="235"/>
    <x v="1"/>
    <s v="320d"/>
    <x v="211"/>
    <n v="281013"/>
    <n v="120"/>
    <n v="750"/>
    <x v="0"/>
    <n v="1250"/>
    <x v="164"/>
    <m/>
    <x v="9"/>
    <n v="500"/>
    <s v="COS"/>
    <x v="11"/>
    <x v="21"/>
    <m/>
    <x v="0"/>
    <x v="21"/>
    <s v="19 Jahre 8 Monate"/>
    <n v="1"/>
    <n v="1"/>
    <n v="19.7"/>
    <s v=""/>
  </r>
  <r>
    <n v="254"/>
    <s v="Jens Höner"/>
    <x v="236"/>
    <x v="5"/>
    <s v="Adam"/>
    <x v="212"/>
    <n v="102036"/>
    <n v="4000"/>
    <n v="3500"/>
    <x v="0"/>
    <n v="4000"/>
    <x v="165"/>
    <m/>
    <x v="9"/>
    <n v="500"/>
    <m/>
    <x v="1"/>
    <x v="21"/>
    <m/>
    <x v="0"/>
    <x v="21"/>
    <s v="10 Jahre 8 Monate"/>
    <n v="1"/>
    <n v="1"/>
    <n v="10.7"/>
    <s v=""/>
  </r>
  <r>
    <n v="255"/>
    <s v="Jens Höner"/>
    <x v="237"/>
    <x v="25"/>
    <s v="Ypsilon"/>
    <x v="204"/>
    <n v="105838"/>
    <n v="700"/>
    <n v="400"/>
    <x v="0"/>
    <n v="700"/>
    <x v="55"/>
    <m/>
    <x v="9"/>
    <n v="300"/>
    <m/>
    <x v="1"/>
    <x v="21"/>
    <m/>
    <x v="0"/>
    <x v="21"/>
    <s v="20 Jahre 8 Monate"/>
    <n v="1"/>
    <n v="1"/>
    <n v="20.7"/>
    <s v=""/>
  </r>
  <r>
    <n v="256"/>
    <s v="Jens Höner"/>
    <x v="238"/>
    <x v="1"/>
    <s v="320i"/>
    <x v="213"/>
    <n v="156281"/>
    <n v="4000"/>
    <n v="3500"/>
    <x v="0"/>
    <n v="4000"/>
    <x v="165"/>
    <m/>
    <x v="9"/>
    <n v="500"/>
    <m/>
    <x v="1"/>
    <x v="21"/>
    <m/>
    <x v="0"/>
    <x v="21"/>
    <s v="17 Jahre 8 Monate"/>
    <n v="1"/>
    <n v="1"/>
    <n v="17.7"/>
    <s v=""/>
  </r>
  <r>
    <n v="257"/>
    <s v="Jens Höner"/>
    <x v="239"/>
    <x v="1"/>
    <s v="116i"/>
    <x v="214"/>
    <n v="189199"/>
    <n v="4500"/>
    <n v="3500"/>
    <x v="0"/>
    <n v="4500"/>
    <x v="166"/>
    <m/>
    <x v="13"/>
    <n v="1105"/>
    <m/>
    <x v="1"/>
    <x v="58"/>
    <m/>
    <x v="0"/>
    <x v="58"/>
    <s v="10 Jahre 7 Monate"/>
    <n v="1"/>
    <n v="1"/>
    <n v="10.7"/>
    <s v=""/>
  </r>
  <r>
    <n v="258"/>
    <s v="Jens Höner"/>
    <x v="240"/>
    <x v="4"/>
    <s v="C250"/>
    <x v="195"/>
    <n v="217189"/>
    <n v="12332"/>
    <n v="10000"/>
    <x v="0"/>
    <n v="12332"/>
    <x v="167"/>
    <m/>
    <x v="14"/>
    <n v="2332"/>
    <m/>
    <x v="1"/>
    <x v="58"/>
    <m/>
    <x v="0"/>
    <x v="58"/>
    <s v="8 Jahre 2 Monate"/>
    <n v="1"/>
    <n v="1"/>
    <n v="8.1999999999999993"/>
    <s v=""/>
  </r>
  <r>
    <n v="259"/>
    <s v="Jens Höner"/>
    <x v="241"/>
    <x v="1"/>
    <s v="318i"/>
    <x v="215"/>
    <n v="136841"/>
    <n v="3950"/>
    <n v="2000"/>
    <x v="0"/>
    <n v="3950"/>
    <x v="165"/>
    <m/>
    <x v="15"/>
    <n v="2000"/>
    <m/>
    <x v="1"/>
    <x v="58"/>
    <m/>
    <x v="0"/>
    <x v="58"/>
    <s v="16 Jahre 0 Monate"/>
    <n v="1"/>
    <n v="1"/>
    <n v="16.100000000000001"/>
    <s v=""/>
  </r>
  <r>
    <n v="260"/>
    <s v="Jens Höner"/>
    <x v="242"/>
    <x v="9"/>
    <s v="One"/>
    <x v="216"/>
    <n v="131098"/>
    <n v="2000"/>
    <n v="1700"/>
    <x v="0"/>
    <n v="2000"/>
    <x v="7"/>
    <m/>
    <x v="14"/>
    <n v="300"/>
    <m/>
    <x v="1"/>
    <x v="21"/>
    <m/>
    <x v="0"/>
    <x v="21"/>
    <s v="15 Jahre 10 Monate"/>
    <n v="1"/>
    <n v="1"/>
    <n v="15.9"/>
    <s v=""/>
  </r>
  <r>
    <n v="261"/>
    <s v="Jens Höner"/>
    <x v="243"/>
    <x v="26"/>
    <s v="Pajero"/>
    <x v="217"/>
    <n v="216703"/>
    <n v="5000"/>
    <n v="5000"/>
    <x v="0"/>
    <n v="5000"/>
    <x v="43"/>
    <m/>
    <x v="6"/>
    <n v="2700"/>
    <m/>
    <x v="1"/>
    <x v="59"/>
    <m/>
    <x v="0"/>
    <x v="59"/>
    <s v="16 Jahre 3 Monate"/>
    <n v="1"/>
    <n v="1"/>
    <n v="16.3"/>
    <s v=""/>
  </r>
  <r>
    <n v="262"/>
    <s v="Jens Höner"/>
    <x v="145"/>
    <x v="17"/>
    <s v="500S"/>
    <x v="167"/>
    <n v="94874"/>
    <n v="3900"/>
    <n v="3900"/>
    <x v="0"/>
    <n v="3900"/>
    <x v="142"/>
    <m/>
    <x v="6"/>
    <n v="1600"/>
    <m/>
    <x v="1"/>
    <x v="59"/>
    <m/>
    <x v="0"/>
    <x v="59"/>
    <s v="8 Jahre 10 Monate"/>
    <n v="1"/>
    <n v="1"/>
    <n v="8.9"/>
    <s v=""/>
  </r>
  <r>
    <n v="263"/>
    <s v="Jens Höner"/>
    <x v="244"/>
    <x v="1"/>
    <s v="320i Cabrio"/>
    <x v="218"/>
    <n v="103603"/>
    <n v="12000"/>
    <n v="11500"/>
    <x v="0"/>
    <n v="12000"/>
    <x v="168"/>
    <m/>
    <x v="13"/>
    <n v="500"/>
    <m/>
    <x v="1"/>
    <x v="21"/>
    <m/>
    <x v="0"/>
    <x v="21"/>
    <s v="12 Jahre 5 Monate"/>
    <n v="1"/>
    <n v="1"/>
    <n v="12.5"/>
    <s v=""/>
  </r>
  <r>
    <n v="264"/>
    <s v="Jens Höner"/>
    <x v="245"/>
    <x v="1"/>
    <s v="435d"/>
    <x v="219"/>
    <n v="142178"/>
    <n v="16200"/>
    <n v="16000"/>
    <x v="0"/>
    <n v="16200"/>
    <x v="169"/>
    <m/>
    <x v="14"/>
    <n v="200"/>
    <m/>
    <x v="1"/>
    <x v="21"/>
    <m/>
    <x v="0"/>
    <x v="21"/>
    <s v="10 Jahre 9 Monate"/>
    <n v="1"/>
    <n v="1"/>
    <n v="10.8"/>
    <s v=""/>
  </r>
  <r>
    <n v="265"/>
    <s v="Jens Höner"/>
    <x v="246"/>
    <x v="1"/>
    <s v="118i"/>
    <x v="220"/>
    <n v="202480"/>
    <n v="2500"/>
    <n v="1700"/>
    <x v="0"/>
    <n v="2500"/>
    <x v="170"/>
    <m/>
    <x v="16"/>
    <n v="1600"/>
    <m/>
    <x v="1"/>
    <x v="60"/>
    <m/>
    <x v="0"/>
    <x v="60"/>
    <s v="16 Jahre 1 Monate"/>
    <n v="1"/>
    <n v="1"/>
    <n v="16.100000000000001"/>
    <s v=""/>
  </r>
  <r>
    <n v="266"/>
    <s v="Jens Höner"/>
    <x v="247"/>
    <x v="9"/>
    <s v="Clubmann"/>
    <x v="150"/>
    <n v="186939"/>
    <n v="7000"/>
    <n v="7000"/>
    <x v="0"/>
    <n v="7000"/>
    <x v="47"/>
    <m/>
    <x v="14"/>
    <n v="0"/>
    <m/>
    <x v="1"/>
    <x v="20"/>
    <m/>
    <x v="0"/>
    <x v="20"/>
    <s v="9 Jahre 3 Monate"/>
    <n v="1"/>
    <n v="1"/>
    <n v="9.3000000000000007"/>
    <s v=""/>
  </r>
  <r>
    <n v="267"/>
    <s v="Jens Höner"/>
    <x v="248"/>
    <x v="1"/>
    <s v="520i"/>
    <x v="221"/>
    <n v="250407"/>
    <n v="950"/>
    <n v="350"/>
    <x v="0"/>
    <n v="950"/>
    <x v="111"/>
    <m/>
    <x v="11"/>
    <n v="1200"/>
    <m/>
    <x v="1"/>
    <x v="21"/>
    <m/>
    <x v="0"/>
    <x v="21"/>
    <s v="21 Jahre 1 Monate"/>
    <n v="1"/>
    <n v="1"/>
    <n v="21.1"/>
    <s v=""/>
  </r>
  <r>
    <n v="268"/>
    <s v="Jens Höner"/>
    <x v="249"/>
    <x v="1"/>
    <s v="X3 20d"/>
    <x v="222"/>
    <n v="103042"/>
    <n v="4367"/>
    <n v="2500"/>
    <x v="0"/>
    <n v="2800"/>
    <x v="171"/>
    <m/>
    <x v="11"/>
    <n v="1750"/>
    <m/>
    <x v="1"/>
    <x v="21"/>
    <m/>
    <x v="0"/>
    <x v="21"/>
    <s v="19 Jahre 0 Monate"/>
    <n v="1"/>
    <n v="1"/>
    <n v="19.100000000000001"/>
    <s v=""/>
  </r>
  <r>
    <n v="269"/>
    <s v="Jens Höner"/>
    <x v="250"/>
    <x v="9"/>
    <s v="Clubmann"/>
    <x v="223"/>
    <n v="126962"/>
    <n v="2000"/>
    <n v="1850"/>
    <x v="0"/>
    <n v="2350"/>
    <x v="172"/>
    <m/>
    <x v="11"/>
    <n v="750"/>
    <m/>
    <x v="1"/>
    <x v="21"/>
    <m/>
    <x v="0"/>
    <x v="21"/>
    <s v="13 Jahre 5 Monate"/>
    <n v="1"/>
    <n v="1"/>
    <n v="13.5"/>
    <s v=""/>
  </r>
  <r>
    <n v="270"/>
    <s v="Jens Höner"/>
    <x v="251"/>
    <x v="27"/>
    <d v="1900-01-02T00:00:00"/>
    <x v="186"/>
    <n v="81722"/>
    <n v="13100"/>
    <n v="12000"/>
    <x v="0"/>
    <n v="13100"/>
    <x v="173"/>
    <m/>
    <x v="14"/>
    <n v="1100"/>
    <m/>
    <x v="1"/>
    <x v="20"/>
    <m/>
    <x v="0"/>
    <x v="20"/>
    <s v="4 Jahre 5 Monate"/>
    <n v="1"/>
    <n v="1"/>
    <n v="4.5"/>
    <s v=""/>
  </r>
  <r>
    <n v="271"/>
    <s v="Jens Höner"/>
    <x v="252"/>
    <x v="1"/>
    <s v="X3"/>
    <x v="195"/>
    <n v="215097"/>
    <n v="17300"/>
    <n v="15000"/>
    <x v="0"/>
    <n v="16000"/>
    <x v="34"/>
    <m/>
    <x v="14"/>
    <n v="1000"/>
    <m/>
    <x v="1"/>
    <x v="61"/>
    <m/>
    <x v="0"/>
    <x v="61"/>
    <s v="8 Jahre 2 Monate"/>
    <n v="1"/>
    <n v="1"/>
    <n v="8.1999999999999993"/>
    <s v=""/>
  </r>
  <r>
    <n v="272"/>
    <s v="Jens Höner"/>
    <x v="253"/>
    <x v="1"/>
    <s v="320d"/>
    <x v="224"/>
    <n v="171472"/>
    <n v="10000"/>
    <n v="9000"/>
    <x v="0"/>
    <n v="9000"/>
    <x v="110"/>
    <m/>
    <x v="14"/>
    <n v="0"/>
    <m/>
    <x v="1"/>
    <x v="20"/>
    <m/>
    <x v="0"/>
    <x v="20"/>
    <s v="11 Jahre 5 Monate"/>
    <n v="1"/>
    <n v="1"/>
    <n v="11.5"/>
    <s v=""/>
  </r>
  <r>
    <n v="273"/>
    <s v="Jens Höner"/>
    <x v="254"/>
    <x v="1"/>
    <s v="520i"/>
    <x v="225"/>
    <n v="208085"/>
    <n v="1500"/>
    <n v="500"/>
    <x v="0"/>
    <n v="1500"/>
    <x v="174"/>
    <m/>
    <x v="14"/>
    <n v="1100"/>
    <m/>
    <x v="1"/>
    <x v="20"/>
    <m/>
    <x v="0"/>
    <x v="20"/>
    <s v="19 Jahre 11 Monate"/>
    <n v="1"/>
    <n v="1"/>
    <n v="20"/>
    <s v=""/>
  </r>
  <r>
    <n v="274"/>
    <s v="Jens Höner"/>
    <x v="255"/>
    <x v="1"/>
    <d v="1900-04-25T00:00:00"/>
    <x v="226"/>
    <n v="103975"/>
    <n v="7800"/>
    <n v="7500"/>
    <x v="0"/>
    <n v="7800"/>
    <x v="175"/>
    <m/>
    <x v="14"/>
    <n v="300"/>
    <m/>
    <x v="1"/>
    <x v="20"/>
    <m/>
    <x v="0"/>
    <x v="20"/>
    <s v="7 Jahre 5 Monate"/>
    <n v="1"/>
    <n v="1"/>
    <n v="7.5"/>
    <s v=""/>
  </r>
  <r>
    <n v="275"/>
    <s v="Jens Höner"/>
    <x v="256"/>
    <x v="8"/>
    <s v="Golf"/>
    <x v="212"/>
    <n v="155595"/>
    <n v="7580"/>
    <n v="6800"/>
    <x v="0"/>
    <n v="7580"/>
    <x v="176"/>
    <m/>
    <x v="14"/>
    <n v="780"/>
    <m/>
    <x v="1"/>
    <x v="20"/>
    <m/>
    <x v="0"/>
    <x v="20"/>
    <s v="10 Jahre 8 Monate"/>
    <n v="1"/>
    <n v="1"/>
    <n v="10.7"/>
    <s v=""/>
  </r>
  <r>
    <n v="276"/>
    <s v="Jens Höner"/>
    <x v="257"/>
    <x v="1"/>
    <s v="520d"/>
    <x v="227"/>
    <n v="310971"/>
    <n v="2350"/>
    <n v="2000"/>
    <x v="0"/>
    <n v="2350"/>
    <x v="32"/>
    <m/>
    <x v="15"/>
    <n v="350"/>
    <m/>
    <x v="1"/>
    <x v="55"/>
    <m/>
    <x v="0"/>
    <x v="55"/>
    <s v="14 Jahre 8 Monate"/>
    <n v="1"/>
    <n v="1"/>
    <n v="14.7"/>
    <s v=""/>
  </r>
  <r>
    <n v="277"/>
    <s v="Michael Hertlein"/>
    <x v="258"/>
    <x v="1"/>
    <s v="320d xDrive"/>
    <x v="228"/>
    <n v="308000"/>
    <n v="4644"/>
    <n v="3950"/>
    <x v="0"/>
    <n v="4644"/>
    <x v="177"/>
    <m/>
    <x v="2"/>
    <n v="1755"/>
    <m/>
    <x v="7"/>
    <x v="62"/>
    <m/>
    <x v="0"/>
    <x v="62"/>
    <s v="11 Jahre 4 Monate"/>
    <n v="1"/>
    <n v="1"/>
    <n v="11.4"/>
    <s v=""/>
  </r>
  <r>
    <n v="278"/>
    <s v="Jens Höner"/>
    <x v="259"/>
    <x v="1"/>
    <s v="X3 xDrive30d"/>
    <x v="229"/>
    <n v="235796"/>
    <n v="9500"/>
    <n v="9000"/>
    <x v="0"/>
    <n v="9500"/>
    <x v="133"/>
    <m/>
    <x v="8"/>
    <n v="500"/>
    <m/>
    <x v="1"/>
    <x v="14"/>
    <m/>
    <x v="0"/>
    <x v="14"/>
    <s v="11 Jahre 6 Monate"/>
    <n v="1"/>
    <n v="1"/>
    <n v="11.6"/>
    <s v=""/>
  </r>
  <r>
    <n v="279"/>
    <s v="Jens Höner"/>
    <x v="260"/>
    <x v="4"/>
    <s v="GLK 200"/>
    <x v="158"/>
    <n v="154538"/>
    <n v="11000"/>
    <n v="10500"/>
    <x v="0"/>
    <n v="11000"/>
    <x v="178"/>
    <m/>
    <x v="16"/>
    <n v="4200"/>
    <m/>
    <x v="1"/>
    <x v="62"/>
    <m/>
    <x v="0"/>
    <x v="62"/>
    <s v="9 Jahre 6 Monate"/>
    <n v="1"/>
    <n v="1"/>
    <n v="9.6"/>
    <s v=""/>
  </r>
  <r>
    <n v="280"/>
    <s v="Jens Höner"/>
    <x v="261"/>
    <x v="22"/>
    <s v="Quashqai"/>
    <x v="230"/>
    <n v="107216"/>
    <n v="8000"/>
    <n v="7300"/>
    <x v="0"/>
    <n v="8000"/>
    <x v="179"/>
    <m/>
    <x v="16"/>
    <n v="1100"/>
    <m/>
    <x v="1"/>
    <x v="62"/>
    <m/>
    <x v="0"/>
    <x v="62"/>
    <s v="8 Jahre 10 Monate"/>
    <n v="1"/>
    <n v="1"/>
    <n v="8.9"/>
    <s v=""/>
  </r>
  <r>
    <n v="281"/>
    <s v="Jens Höner"/>
    <x v="262"/>
    <x v="1"/>
    <s v="X3 sDrive18d"/>
    <x v="158"/>
    <n v="100917"/>
    <n v="14500"/>
    <n v="13000"/>
    <x v="0"/>
    <n v="14500"/>
    <x v="180"/>
    <m/>
    <x v="5"/>
    <n v="1800"/>
    <m/>
    <x v="1"/>
    <x v="14"/>
    <m/>
    <x v="0"/>
    <x v="14"/>
    <s v="9 Jahre 6 Monate"/>
    <n v="1"/>
    <n v="1"/>
    <n v="9.6"/>
    <s v=""/>
  </r>
  <r>
    <n v="282"/>
    <s v="Jens Höner"/>
    <x v="263"/>
    <x v="9"/>
    <s v="Clubmann"/>
    <x v="175"/>
    <n v="111070"/>
    <n v="5500"/>
    <n v="5000"/>
    <x v="0"/>
    <n v="6100"/>
    <x v="181"/>
    <m/>
    <x v="13"/>
    <n v="1100"/>
    <m/>
    <x v="1"/>
    <x v="63"/>
    <m/>
    <x v="0"/>
    <x v="63"/>
    <s v="12 Jahre 0 Monate"/>
    <n v="1"/>
    <n v="1"/>
    <n v="12"/>
    <s v=""/>
  </r>
  <r>
    <n v="283"/>
    <s v="Jens Höner"/>
    <x v="264"/>
    <x v="9"/>
    <s v="One D"/>
    <x v="228"/>
    <n v="178716"/>
    <n v="250"/>
    <n v="200"/>
    <x v="0"/>
    <n v="250"/>
    <x v="157"/>
    <m/>
    <x v="16"/>
    <n v="2100"/>
    <m/>
    <x v="1"/>
    <x v="20"/>
    <m/>
    <x v="0"/>
    <x v="20"/>
    <s v="11 Jahre 2 Monate"/>
    <n v="1"/>
    <n v="1"/>
    <n v="11.2"/>
    <s v=""/>
  </r>
  <r>
    <n v="284"/>
    <s v="Jens Höner"/>
    <x v="265"/>
    <x v="1"/>
    <s v="325d "/>
    <x v="169"/>
    <n v="258977"/>
    <n v="5200"/>
    <n v="3500"/>
    <x v="0"/>
    <n v="4400"/>
    <x v="120"/>
    <m/>
    <x v="13"/>
    <n v="900"/>
    <m/>
    <x v="1"/>
    <x v="63"/>
    <m/>
    <x v="0"/>
    <x v="63"/>
    <s v="12 Jahre 7 Monate"/>
    <n v="1"/>
    <n v="1"/>
    <n v="12.6"/>
    <s v=""/>
  </r>
  <r>
    <n v="285"/>
    <s v="Jens Höner"/>
    <x v="266"/>
    <x v="1"/>
    <s v="730d"/>
    <x v="229"/>
    <n v="163958"/>
    <n v="15900"/>
    <n v="15000"/>
    <x v="0"/>
    <n v="15900"/>
    <x v="182"/>
    <m/>
    <x v="15"/>
    <n v="1800"/>
    <m/>
    <x v="1"/>
    <x v="64"/>
    <m/>
    <x v="0"/>
    <x v="64"/>
    <s v="11 Jahre 4 Monate"/>
    <n v="1"/>
    <n v="1"/>
    <n v="11.4"/>
    <s v=""/>
  </r>
  <r>
    <n v="286"/>
    <s v="Jens Höner"/>
    <x v="267"/>
    <x v="11"/>
    <s v="Ibiza ST"/>
    <x v="231"/>
    <n v="177803"/>
    <n v="3000"/>
    <n v="2500"/>
    <x v="0"/>
    <n v="3000"/>
    <x v="104"/>
    <m/>
    <x v="16"/>
    <n v="1850"/>
    <m/>
    <x v="1"/>
    <x v="19"/>
    <m/>
    <x v="0"/>
    <x v="19"/>
    <s v="10 Jahre 3 Monate"/>
    <n v="1"/>
    <n v="1"/>
    <n v="10.3"/>
    <s v=""/>
  </r>
  <r>
    <n v="287"/>
    <s v="Jens Höner"/>
    <x v="268"/>
    <x v="1"/>
    <s v="116i"/>
    <x v="192"/>
    <n v="178744"/>
    <n v="3000"/>
    <n v="2200"/>
    <x v="0"/>
    <n v="3000"/>
    <x v="9"/>
    <m/>
    <x v="16"/>
    <n v="2100"/>
    <m/>
    <x v="1"/>
    <x v="19"/>
    <m/>
    <x v="0"/>
    <x v="19"/>
    <s v="11 Jahre 7 Monate"/>
    <n v="1"/>
    <n v="1"/>
    <n v="11.6"/>
    <s v=""/>
  </r>
  <r>
    <n v="288"/>
    <s v="Jens Höner"/>
    <x v="269"/>
    <x v="11"/>
    <s v="Toledo"/>
    <x v="208"/>
    <n v="123482"/>
    <n v="7000"/>
    <n v="6800"/>
    <x v="0"/>
    <n v="7000"/>
    <x v="183"/>
    <m/>
    <x v="6"/>
    <n v="550"/>
    <m/>
    <x v="1"/>
    <x v="65"/>
    <m/>
    <x v="0"/>
    <x v="65"/>
    <s v="7 Jahre 9 Monate"/>
    <n v="1"/>
    <n v="1"/>
    <n v="7.8"/>
    <s v=""/>
  </r>
  <r>
    <n v="289"/>
    <s v="Jens Höner"/>
    <x v="270"/>
    <x v="17"/>
    <s v="500C"/>
    <x v="195"/>
    <n v="48945"/>
    <n v="7300"/>
    <n v="6500"/>
    <x v="0"/>
    <n v="7300"/>
    <x v="63"/>
    <m/>
    <x v="15"/>
    <n v="800"/>
    <m/>
    <x v="1"/>
    <x v="18"/>
    <m/>
    <x v="0"/>
    <x v="18"/>
    <s v="8 Jahre 2 Monate"/>
    <n v="1"/>
    <n v="1"/>
    <n v="8.1999999999999993"/>
    <s v=""/>
  </r>
  <r>
    <n v="290"/>
    <s v="Jens Höner"/>
    <x v="271"/>
    <x v="1"/>
    <s v="116d"/>
    <x v="229"/>
    <n v="131930"/>
    <n v="5500"/>
    <n v="5000"/>
    <x v="0"/>
    <n v="5000"/>
    <x v="142"/>
    <m/>
    <x v="15"/>
    <n v="500"/>
    <m/>
    <x v="1"/>
    <x v="18"/>
    <m/>
    <x v="0"/>
    <x v="18"/>
    <s v="11 Jahre 4 Monate"/>
    <n v="1"/>
    <n v="1"/>
    <n v="11.4"/>
    <s v=""/>
  </r>
  <r>
    <n v="291"/>
    <s v="Jens Höner"/>
    <x v="272"/>
    <x v="1"/>
    <s v="114i"/>
    <x v="180"/>
    <n v="129344"/>
    <n v="4500"/>
    <n v="4500"/>
    <x v="0"/>
    <n v="4800"/>
    <x v="184"/>
    <m/>
    <x v="15"/>
    <n v="300"/>
    <m/>
    <x v="1"/>
    <x v="15"/>
    <m/>
    <x v="0"/>
    <x v="15"/>
    <s v="11 Jahre 8 Monate"/>
    <n v="1"/>
    <n v="1"/>
    <n v="11.7"/>
    <s v=""/>
  </r>
  <r>
    <n v="292"/>
    <s v="Jens Höner"/>
    <x v="273"/>
    <x v="13"/>
    <d v="1900-11-03T00:00:00"/>
    <x v="140"/>
    <n v="133906"/>
    <n v="3800"/>
    <n v="3300"/>
    <x v="0"/>
    <n v="3800"/>
    <x v="185"/>
    <m/>
    <x v="11"/>
    <n v="907"/>
    <m/>
    <x v="1"/>
    <x v="11"/>
    <m/>
    <x v="0"/>
    <x v="11"/>
    <s v="7 Jahre 4 Monate"/>
    <n v="1"/>
    <n v="1"/>
    <n v="7.3"/>
    <s v=""/>
  </r>
  <r>
    <n v="293"/>
    <s v="Jens Höner"/>
    <x v="274"/>
    <x v="4"/>
    <s v="SLK250"/>
    <x v="141"/>
    <n v="76314"/>
    <n v="14250"/>
    <n v="13500"/>
    <x v="0"/>
    <n v="14250"/>
    <x v="182"/>
    <m/>
    <x v="11"/>
    <n v="3300"/>
    <m/>
    <x v="1"/>
    <x v="11"/>
    <m/>
    <x v="0"/>
    <x v="11"/>
    <s v="12 Jahre 10 Monate"/>
    <n v="1"/>
    <n v="1"/>
    <n v="12.8"/>
    <s v=""/>
  </r>
  <r>
    <n v="294"/>
    <s v="Jens Höner"/>
    <x v="275"/>
    <x v="1"/>
    <s v="118i"/>
    <x v="232"/>
    <n v="76625"/>
    <n v="15350"/>
    <n v="13000"/>
    <x v="0"/>
    <n v="13500"/>
    <x v="186"/>
    <m/>
    <x v="11"/>
    <n v="850"/>
    <m/>
    <x v="1"/>
    <x v="11"/>
    <m/>
    <x v="0"/>
    <x v="11"/>
    <s v="5 Jahre 11 Monate"/>
    <n v="1"/>
    <n v="1"/>
    <n v="5.9"/>
    <s v=""/>
  </r>
  <r>
    <n v="295"/>
    <s v="Jens Höner"/>
    <x v="276"/>
    <x v="1"/>
    <s v="520i"/>
    <x v="178"/>
    <n v="169428"/>
    <n v="10700"/>
    <n v="8000"/>
    <x v="0"/>
    <n v="8250"/>
    <x v="187"/>
    <m/>
    <x v="11"/>
    <n v="250"/>
    <m/>
    <x v="1"/>
    <x v="11"/>
    <m/>
    <x v="0"/>
    <x v="11"/>
    <s v="12 Jahre 2 Monate"/>
    <n v="1"/>
    <n v="1"/>
    <n v="12.2"/>
    <s v=""/>
  </r>
  <r>
    <n v="296"/>
    <s v="Jens Höner"/>
    <x v="277"/>
    <x v="4"/>
    <s v="C200 CDI"/>
    <x v="137"/>
    <n v="152190"/>
    <n v="13600"/>
    <n v="11000"/>
    <x v="0"/>
    <n v="11750"/>
    <x v="188"/>
    <m/>
    <x v="11"/>
    <n v="750"/>
    <m/>
    <x v="1"/>
    <x v="11"/>
    <m/>
    <x v="0"/>
    <x v="11"/>
    <s v="12 Jahre 11 Monate"/>
    <n v="1"/>
    <n v="1"/>
    <n v="12.9"/>
    <s v=""/>
  </r>
  <r>
    <n v="297"/>
    <s v="Jens Höner"/>
    <x v="278"/>
    <x v="1"/>
    <s v="640i"/>
    <x v="233"/>
    <n v="78017"/>
    <n v="39000"/>
    <n v="30333"/>
    <x v="0"/>
    <n v="39000"/>
    <x v="189"/>
    <m/>
    <x v="15"/>
    <n v="14167"/>
    <m/>
    <x v="1"/>
    <x v="10"/>
    <m/>
    <x v="0"/>
    <x v="10"/>
    <s v="3 Jahre 9 Monate"/>
    <n v="1"/>
    <n v="1"/>
    <n v="3.8"/>
    <s v=""/>
  </r>
  <r>
    <n v="298"/>
    <s v="Jens Höner"/>
    <x v="279"/>
    <x v="1"/>
    <s v="330e"/>
    <x v="234"/>
    <n v="97953"/>
    <n v="19000"/>
    <n v="18218"/>
    <x v="0"/>
    <n v="19000"/>
    <x v="190"/>
    <m/>
    <x v="15"/>
    <n v="782"/>
    <m/>
    <x v="1"/>
    <x v="10"/>
    <m/>
    <x v="0"/>
    <x v="10"/>
    <s v="3 Jahre 1 Monate"/>
    <n v="1"/>
    <n v="1"/>
    <n v="3.1"/>
    <s v=""/>
  </r>
  <r>
    <n v="299"/>
    <s v="Jens Höner"/>
    <x v="280"/>
    <x v="8"/>
    <s v="Touran"/>
    <x v="235"/>
    <n v="91645"/>
    <n v="6050"/>
    <n v="4250"/>
    <x v="0"/>
    <n v="4950"/>
    <x v="191"/>
    <m/>
    <x v="15"/>
    <n v="4500"/>
    <m/>
    <x v="1"/>
    <x v="10"/>
    <m/>
    <x v="0"/>
    <x v="10"/>
    <s v="11 Jahre 9 Monate"/>
    <n v="1"/>
    <n v="1"/>
    <n v="11.8"/>
    <s v=""/>
  </r>
  <r>
    <n v="300"/>
    <s v="Jens Höner"/>
    <x v="281"/>
    <x v="1"/>
    <s v="120d"/>
    <x v="154"/>
    <n v="373347"/>
    <n v="2000"/>
    <n v="1304"/>
    <x v="0"/>
    <n v="1500"/>
    <x v="85"/>
    <m/>
    <x v="14"/>
    <n v="196"/>
    <m/>
    <x v="1"/>
    <x v="20"/>
    <m/>
    <x v="0"/>
    <x v="20"/>
    <s v="15 Jahre 0 Monate"/>
    <n v="1"/>
    <n v="1"/>
    <n v="15"/>
    <s v=""/>
  </r>
  <r>
    <n v="301"/>
    <s v="Jens Höner"/>
    <x v="282"/>
    <x v="1"/>
    <s v="318d"/>
    <x v="137"/>
    <n v="198765"/>
    <n v="5600"/>
    <n v="4000"/>
    <x v="0"/>
    <n v="4000"/>
    <x v="165"/>
    <m/>
    <x v="14"/>
    <n v="0"/>
    <m/>
    <x v="1"/>
    <x v="12"/>
    <m/>
    <x v="0"/>
    <x v="12"/>
    <s v="12 Jahre 11 Monate"/>
    <n v="1"/>
    <n v="1"/>
    <n v="12.9"/>
    <s v=""/>
  </r>
  <r>
    <n v="302"/>
    <s v="Jens Höner"/>
    <x v="283"/>
    <x v="6"/>
    <s v="Octavia"/>
    <x v="180"/>
    <n v="193123"/>
    <n v="3800"/>
    <n v="3150"/>
    <x v="0"/>
    <n v="4500"/>
    <x v="13"/>
    <m/>
    <x v="0"/>
    <n v="1350"/>
    <m/>
    <x v="1"/>
    <x v="8"/>
    <m/>
    <x v="0"/>
    <x v="8"/>
    <s v="11 Jahre 7 Monate"/>
    <n v="1"/>
    <n v="1"/>
    <n v="11.7"/>
    <s v=""/>
  </r>
  <r>
    <n v="303"/>
    <s v="Jens Höner"/>
    <x v="284"/>
    <x v="1"/>
    <s v="320d"/>
    <x v="236"/>
    <n v="266770"/>
    <n v="2000"/>
    <n v="1870"/>
    <x v="0"/>
    <n v="2000"/>
    <x v="7"/>
    <m/>
    <x v="16"/>
    <n v="130"/>
    <m/>
    <x v="1"/>
    <x v="4"/>
    <m/>
    <x v="0"/>
    <x v="4"/>
    <s v="14 Jahre 9 Monate"/>
    <n v="1"/>
    <n v="1"/>
    <n v="14.8"/>
    <s v=""/>
  </r>
  <r>
    <n v="304"/>
    <s v="Jens Höner"/>
    <x v="285"/>
    <x v="1"/>
    <s v="116d"/>
    <x v="237"/>
    <n v="122916"/>
    <n v="4000"/>
    <n v="4000"/>
    <x v="0"/>
    <n v="4000"/>
    <x v="9"/>
    <m/>
    <x v="16"/>
    <n v="300"/>
    <m/>
    <x v="1"/>
    <x v="4"/>
    <m/>
    <x v="0"/>
    <x v="4"/>
    <s v="12 Jahre 7 Monate"/>
    <n v="1"/>
    <n v="1"/>
    <n v="12.6"/>
    <s v=""/>
  </r>
  <r>
    <n v="305"/>
    <s v="Jens Höner"/>
    <x v="286"/>
    <x v="8"/>
    <s v="Polo 1.4"/>
    <x v="238"/>
    <n v="108499"/>
    <n v="300"/>
    <n v="300"/>
    <x v="0"/>
    <n v="300"/>
    <x v="33"/>
    <m/>
    <x v="16"/>
    <n v="250"/>
    <m/>
    <x v="1"/>
    <x v="5"/>
    <m/>
    <x v="0"/>
    <x v="5"/>
    <s v="21 Jahre 6 Monate"/>
    <n v="1"/>
    <n v="1"/>
    <n v="21.6"/>
    <s v=""/>
  </r>
  <r>
    <n v="306"/>
    <s v="Jens Höner"/>
    <x v="8"/>
    <x v="1"/>
    <s v="X1 sDrive18i"/>
    <x v="151"/>
    <n v="121703"/>
    <n v="5700"/>
    <n v="5000"/>
    <x v="0"/>
    <n v="5700"/>
    <x v="8"/>
    <m/>
    <x v="7"/>
    <n v="700"/>
    <m/>
    <x v="1"/>
    <x v="5"/>
    <m/>
    <x v="0"/>
    <x v="5"/>
    <s v="13 Jahre 11 Monate"/>
    <n v="1"/>
    <n v="1"/>
    <n v="14"/>
    <s v=""/>
  </r>
  <r>
    <n v="307"/>
    <s v="Jens Höner"/>
    <x v="287"/>
    <x v="4"/>
    <s v="B180d"/>
    <x v="178"/>
    <n v="72951"/>
    <n v="7000"/>
    <n v="6500"/>
    <x v="0"/>
    <n v="7000"/>
    <x v="47"/>
    <m/>
    <x v="3"/>
    <n v="500"/>
    <m/>
    <x v="1"/>
    <x v="6"/>
    <m/>
    <x v="0"/>
    <x v="6"/>
    <s v="12 Jahre 1 Monate"/>
    <n v="1"/>
    <n v="1"/>
    <n v="12.2"/>
    <s v=""/>
  </r>
  <r>
    <n v="308"/>
    <s v="Jens Höner"/>
    <x v="288"/>
    <x v="1"/>
    <s v="320d"/>
    <x v="239"/>
    <n v="259093"/>
    <n v="2900"/>
    <n v="2750"/>
    <x v="0"/>
    <n v="2900"/>
    <x v="192"/>
    <m/>
    <x v="15"/>
    <n v="200"/>
    <m/>
    <x v="1"/>
    <x v="10"/>
    <m/>
    <x v="0"/>
    <x v="10"/>
    <s v="13 Jahre 7 Monate"/>
    <n v="1"/>
    <n v="1"/>
    <n v="13.6"/>
    <s v=""/>
  </r>
  <r>
    <n v="309"/>
    <s v="Jens Höner"/>
    <x v="289"/>
    <x v="1"/>
    <s v="X2 sDrive 18i"/>
    <x v="240"/>
    <n v="75411"/>
    <n v="16500"/>
    <n v="15400"/>
    <x v="0"/>
    <n v="16500"/>
    <x v="193"/>
    <m/>
    <x v="15"/>
    <n v="1100"/>
    <m/>
    <x v="1"/>
    <x v="10"/>
    <m/>
    <x v="0"/>
    <x v="10"/>
    <s v="4 Jahre 10 Monate"/>
    <n v="1"/>
    <n v="1"/>
    <n v="4.8"/>
    <s v=""/>
  </r>
  <r>
    <n v="310"/>
    <s v="Jens Höner"/>
    <x v="290"/>
    <x v="1"/>
    <s v="530d"/>
    <x v="176"/>
    <n v="166915"/>
    <n v="20550"/>
    <n v="19017"/>
    <x v="0"/>
    <n v="20550"/>
    <x v="194"/>
    <m/>
    <x v="15"/>
    <n v="1533"/>
    <m/>
    <x v="1"/>
    <x v="10"/>
    <m/>
    <x v="0"/>
    <x v="10"/>
    <s v="5 Jahre 3 Monate"/>
    <n v="1"/>
    <n v="1"/>
    <n v="5.3"/>
    <s v=""/>
  </r>
  <r>
    <n v="311"/>
    <s v="Jens Höner"/>
    <x v="291"/>
    <x v="5"/>
    <s v="Corsa"/>
    <x v="223"/>
    <n v="312663"/>
    <n v="1100"/>
    <n v="700"/>
    <x v="0"/>
    <n v="1100"/>
    <x v="195"/>
    <m/>
    <x v="11"/>
    <n v="400"/>
    <m/>
    <x v="1"/>
    <x v="7"/>
    <m/>
    <x v="0"/>
    <x v="7"/>
    <s v="13 Jahre 4 Monate"/>
    <n v="1"/>
    <n v="1"/>
    <n v="13.4"/>
    <s v=""/>
  </r>
  <r>
    <n v="312"/>
    <s v="Thomas Acar"/>
    <x v="292"/>
    <x v="8"/>
    <s v="Golf 1.4 TSI"/>
    <x v="207"/>
    <n v="181000"/>
    <m/>
    <n v="1900"/>
    <x v="0"/>
    <n v="2300"/>
    <x v="172"/>
    <m/>
    <x v="6"/>
    <n v="700"/>
    <m/>
    <x v="0"/>
    <x v="7"/>
    <m/>
    <x v="0"/>
    <x v="7"/>
    <s v="14 Jahre 4 Monate"/>
    <n v="1"/>
    <n v="1"/>
    <n v="14.4"/>
    <s v=""/>
  </r>
  <r>
    <n v="313"/>
    <s v="Jens Höner"/>
    <x v="293"/>
    <x v="8"/>
    <s v="Beetle Cabrio"/>
    <x v="134"/>
    <n v="125380"/>
    <n v="12500"/>
    <n v="12500"/>
    <x v="0"/>
    <n v="12500"/>
    <x v="196"/>
    <m/>
    <x v="11"/>
    <n v="300"/>
    <m/>
    <x v="1"/>
    <x v="7"/>
    <m/>
    <x v="0"/>
    <x v="7"/>
    <s v="10 Jahre 10 Monate"/>
    <n v="1"/>
    <n v="1"/>
    <n v="10.9"/>
    <s v=""/>
  </r>
  <r>
    <n v="314"/>
    <s v="Jens Höner"/>
    <x v="294"/>
    <x v="8"/>
    <s v="Polo 1.4"/>
    <x v="134"/>
    <n v="99412"/>
    <n v="4350"/>
    <n v="4000"/>
    <x v="0"/>
    <n v="4350"/>
    <x v="104"/>
    <m/>
    <x v="11"/>
    <n v="350"/>
    <m/>
    <x v="1"/>
    <x v="7"/>
    <m/>
    <x v="0"/>
    <x v="7"/>
    <s v="10 Jahre 10 Monate"/>
    <n v="1"/>
    <n v="1"/>
    <n v="10.9"/>
    <s v=""/>
  </r>
  <r>
    <n v="315"/>
    <s v="Jens Höner"/>
    <x v="295"/>
    <x v="1"/>
    <s v="120d xDrive"/>
    <x v="235"/>
    <n v="182180"/>
    <n v="4950"/>
    <n v="2700"/>
    <x v="0"/>
    <n v="4950"/>
    <x v="116"/>
    <m/>
    <x v="14"/>
    <n v="2250"/>
    <m/>
    <x v="1"/>
    <x v="5"/>
    <m/>
    <x v="0"/>
    <x v="5"/>
    <s v="11 Jahre 8 Monate"/>
    <n v="1"/>
    <n v="1"/>
    <n v="11.7"/>
    <s v=""/>
  </r>
  <r>
    <n v="316"/>
    <s v="Jens Höner"/>
    <x v="296"/>
    <x v="9"/>
    <s v="Countryman"/>
    <x v="241"/>
    <n v="187211"/>
    <n v="5320"/>
    <n v="5000"/>
    <x v="0"/>
    <n v="5320"/>
    <x v="197"/>
    <m/>
    <x v="16"/>
    <n v="320"/>
    <m/>
    <x v="1"/>
    <x v="4"/>
    <m/>
    <x v="0"/>
    <x v="4"/>
    <s v="9 Jahre 11 Monate"/>
    <n v="1"/>
    <n v="1"/>
    <n v="10"/>
    <s v=""/>
  </r>
  <r>
    <n v="317"/>
    <s v="Jens Höner"/>
    <x v="297"/>
    <x v="1"/>
    <s v="X5 40d"/>
    <x v="181"/>
    <n v="154356"/>
    <n v="23000"/>
    <n v="21000"/>
    <x v="0"/>
    <n v="23000"/>
    <x v="198"/>
    <m/>
    <x v="16"/>
    <n v="4250"/>
    <m/>
    <x v="1"/>
    <x v="4"/>
    <m/>
    <x v="0"/>
    <x v="4"/>
    <s v="8 Jahre 8 Monate"/>
    <n v="1"/>
    <n v="1"/>
    <n v="8.6999999999999993"/>
    <s v=""/>
  </r>
  <r>
    <n v="318"/>
    <s v="Jens Höner"/>
    <x v="298"/>
    <x v="1"/>
    <s v="320d"/>
    <x v="242"/>
    <n v="129906"/>
    <n v="13840"/>
    <n v="13000"/>
    <x v="1"/>
    <n v="13840"/>
    <x v="199"/>
    <m/>
    <x v="14"/>
    <n v="840"/>
    <m/>
    <x v="1"/>
    <x v="1"/>
    <m/>
    <x v="0"/>
    <x v="1"/>
    <s v="8 Jahre 10 Monate"/>
    <n v="1"/>
    <n v="1"/>
    <n v="8.9"/>
    <s v=""/>
  </r>
  <r>
    <n v="319"/>
    <s v="Jens Höner"/>
    <x v="299"/>
    <x v="9"/>
    <s v="One"/>
    <x v="243"/>
    <n v="96420"/>
    <n v="7250"/>
    <n v="7000"/>
    <x v="1"/>
    <n v="7250"/>
    <x v="200"/>
    <m/>
    <x v="14"/>
    <n v="250"/>
    <m/>
    <x v="1"/>
    <x v="3"/>
    <m/>
    <x v="0"/>
    <x v="3"/>
    <s v="5 Jahre 6 Monate"/>
    <n v="1"/>
    <n v="1"/>
    <n v="5.6"/>
    <s v=""/>
  </r>
  <r>
    <n v="320"/>
    <s v="Jens Höner"/>
    <x v="300"/>
    <x v="1"/>
    <s v="X1 25d"/>
    <x v="244"/>
    <n v="280043"/>
    <n v="10000"/>
    <n v="8994"/>
    <x v="2"/>
    <n v="13000"/>
    <x v="201"/>
    <m/>
    <x v="6"/>
    <n v="4216"/>
    <m/>
    <x v="1"/>
    <x v="2"/>
    <m/>
    <x v="0"/>
    <x v="2"/>
    <s v="3 Jahre 1 Monate"/>
    <n v="1"/>
    <n v="1"/>
    <n v="3.1"/>
    <s v=""/>
  </r>
  <r>
    <n v="321"/>
    <s v="Jens Höner"/>
    <x v="301"/>
    <x v="5"/>
    <s v="Corsa"/>
    <x v="213"/>
    <n v="195600"/>
    <n v="250"/>
    <n v="250"/>
    <x v="1"/>
    <n v="250"/>
    <x v="155"/>
    <m/>
    <x v="16"/>
    <n v="150"/>
    <m/>
    <x v="1"/>
    <x v="5"/>
    <m/>
    <x v="0"/>
    <x v="5"/>
    <s v="17 Jahre 7 Monate"/>
    <n v="1"/>
    <n v="1"/>
    <n v="17.7"/>
    <s v=""/>
  </r>
  <r>
    <n v="322"/>
    <s v="Jens Höner"/>
    <x v="302"/>
    <x v="1"/>
    <s v="320d"/>
    <x v="245"/>
    <n v="178451"/>
    <n v="15500"/>
    <n v="14800"/>
    <x v="2"/>
    <n v="15500"/>
    <x v="202"/>
    <m/>
    <x v="16"/>
    <n v="1844"/>
    <m/>
    <x v="1"/>
    <x v="1"/>
    <m/>
    <x v="0"/>
    <x v="1"/>
    <s v="3 Jahre 5 Monate"/>
    <n v="1"/>
    <n v="1"/>
    <n v="3.5"/>
    <s v=""/>
  </r>
  <r>
    <n v="323"/>
    <s v="Jens Höner"/>
    <x v="303"/>
    <x v="1"/>
    <s v="530d"/>
    <x v="246"/>
    <n v="175298"/>
    <n v="14500"/>
    <n v="14500"/>
    <x v="1"/>
    <n v="14500"/>
    <x v="92"/>
    <m/>
    <x v="16"/>
    <n v="600"/>
    <m/>
    <x v="1"/>
    <x v="1"/>
    <m/>
    <x v="0"/>
    <x v="1"/>
    <s v="7 Jahre 7 Monate"/>
    <n v="1"/>
    <n v="1"/>
    <n v="7.6"/>
    <s v=""/>
  </r>
  <r>
    <n v="324"/>
    <s v="Jens Höner"/>
    <x v="304"/>
    <x v="1"/>
    <s v="530d"/>
    <x v="232"/>
    <n v="163202"/>
    <n v="14500"/>
    <n v="13800"/>
    <x v="1"/>
    <n v="14500"/>
    <x v="203"/>
    <m/>
    <x v="16"/>
    <n v="2611"/>
    <m/>
    <x v="1"/>
    <x v="1"/>
    <m/>
    <x v="0"/>
    <x v="1"/>
    <s v="5 Jahre 10 Monate"/>
    <n v="1"/>
    <n v="1"/>
    <n v="5.9"/>
    <s v=""/>
  </r>
  <r>
    <n v="325"/>
    <s v="Jens Höner"/>
    <x v="305"/>
    <x v="1"/>
    <s v="118d"/>
    <x v="247"/>
    <n v="179237"/>
    <n v="5000"/>
    <n v="4500"/>
    <x v="1"/>
    <n v="5000"/>
    <x v="204"/>
    <m/>
    <x v="16"/>
    <n v="700"/>
    <m/>
    <x v="1"/>
    <x v="1"/>
    <m/>
    <x v="0"/>
    <x v="1"/>
    <s v="10 Jahre 5 Monate"/>
    <n v="1"/>
    <n v="1"/>
    <n v="10.5"/>
    <s v=""/>
  </r>
  <r>
    <n v="326"/>
    <s v="Jens Höner"/>
    <x v="306"/>
    <x v="1"/>
    <s v="520d"/>
    <x v="248"/>
    <n v="173513"/>
    <n v="12900"/>
    <n v="10075"/>
    <x v="2"/>
    <n v="12900"/>
    <x v="161"/>
    <m/>
    <x v="15"/>
    <n v="5525"/>
    <m/>
    <x v="1"/>
    <x v="2"/>
    <m/>
    <x v="0"/>
    <x v="2"/>
    <s v="4 Jahre 10 Monate"/>
    <n v="1"/>
    <n v="1"/>
    <n v="4.9000000000000004"/>
    <s v=""/>
  </r>
  <r>
    <n v="327"/>
    <s v="Jens Höner"/>
    <x v="307"/>
    <x v="3"/>
    <s v="A4 Avant"/>
    <x v="200"/>
    <n v="155436"/>
    <n v="14500"/>
    <n v="13500"/>
    <x v="1"/>
    <n v="14500"/>
    <x v="159"/>
    <m/>
    <x v="3"/>
    <n v="1500"/>
    <m/>
    <x v="1"/>
    <x v="66"/>
    <m/>
    <x v="0"/>
    <x v="66"/>
    <s v="7 Jahre 11 Monate"/>
    <n v="1"/>
    <n v="1"/>
    <n v="8"/>
    <s v=""/>
  </r>
  <r>
    <n v="328"/>
    <s v="Thomas Acar"/>
    <x v="308"/>
    <x v="1"/>
    <s v="X1 18i"/>
    <x v="239"/>
    <n v="147418"/>
    <m/>
    <n v="7339"/>
    <x v="1"/>
    <n v="8000"/>
    <x v="47"/>
    <m/>
    <x v="6"/>
    <n v="-339"/>
    <m/>
    <x v="0"/>
    <x v="7"/>
    <m/>
    <x v="0"/>
    <x v="7"/>
    <s v="13 Jahre 6 Monate"/>
    <n v="1"/>
    <n v="1"/>
    <n v="13.6"/>
    <s v=""/>
  </r>
  <r>
    <n v="329"/>
    <s v="Jens Höner"/>
    <x v="309"/>
    <x v="8"/>
    <s v="Arteon"/>
    <x v="249"/>
    <n v="100300"/>
    <n v="20900"/>
    <n v="19000"/>
    <x v="1"/>
    <n v="20900"/>
    <x v="205"/>
    <m/>
    <x v="15"/>
    <n v="2475"/>
    <m/>
    <x v="1"/>
    <x v="67"/>
    <m/>
    <x v="0"/>
    <x v="67"/>
    <s v="4 Jahre 7 Monate"/>
    <n v="1"/>
    <n v="1"/>
    <n v="4.5999999999999996"/>
    <s v=""/>
  </r>
  <r>
    <n v="330"/>
    <s v="Jens Höner"/>
    <x v="310"/>
    <x v="1"/>
    <s v="X1xDrive20d"/>
    <x v="250"/>
    <n v="249964"/>
    <n v="6500"/>
    <n v="6500"/>
    <x v="1"/>
    <n v="6500"/>
    <x v="40"/>
    <m/>
    <x v="6"/>
    <n v="1600"/>
    <m/>
    <x v="1"/>
    <x v="68"/>
    <m/>
    <x v="0"/>
    <x v="68"/>
    <s v="10 Jahre 0 Monate"/>
    <n v="1"/>
    <n v="1"/>
    <n v="10"/>
    <s v=""/>
  </r>
  <r>
    <n v="331"/>
    <s v="Michael Hertlein"/>
    <x v="311"/>
    <x v="1"/>
    <s v="125i"/>
    <x v="208"/>
    <n v="140373"/>
    <n v="6000"/>
    <n v="5500"/>
    <x v="1"/>
    <n v="6000"/>
    <x v="151"/>
    <m/>
    <x v="7"/>
    <n v="4200"/>
    <m/>
    <x v="1"/>
    <x v="68"/>
    <m/>
    <x v="0"/>
    <x v="68"/>
    <s v="7 Jahre 8 Monate"/>
    <n v="1"/>
    <n v="1"/>
    <n v="7.7"/>
    <s v=""/>
  </r>
  <r>
    <n v="332"/>
    <s v="Jens Höner"/>
    <x v="312"/>
    <x v="1"/>
    <s v="520d"/>
    <x v="190"/>
    <n v="111521"/>
    <n v="20000"/>
    <n v="18700"/>
    <x v="1"/>
    <n v="20000"/>
    <x v="206"/>
    <m/>
    <x v="8"/>
    <n v="4000"/>
    <m/>
    <x v="1"/>
    <x v="68"/>
    <m/>
    <x v="0"/>
    <x v="68"/>
    <s v="5 Jahre 1 Monate"/>
    <n v="1"/>
    <n v="1"/>
    <n v="5.0999999999999996"/>
    <s v=""/>
  </r>
  <r>
    <n v="333"/>
    <s v="Jens Höner"/>
    <x v="313"/>
    <x v="1"/>
    <s v="118d"/>
    <x v="251"/>
    <n v="215264"/>
    <n v="250"/>
    <n v="1"/>
    <x v="1"/>
    <n v="250"/>
    <x v="207"/>
    <m/>
    <x v="8"/>
    <n v="749"/>
    <m/>
    <x v="1"/>
    <x v="68"/>
    <m/>
    <x v="0"/>
    <x v="68"/>
    <s v="19 Jahre 2 Monate"/>
    <n v="1"/>
    <n v="1"/>
    <n v="19.2"/>
    <s v=""/>
  </r>
  <r>
    <n v="334"/>
    <s v="Thomas Acar"/>
    <x v="314"/>
    <x v="17"/>
    <s v="Punto 1.4 "/>
    <x v="252"/>
    <n v="181000"/>
    <n v="1000"/>
    <n v="1000"/>
    <x v="1"/>
    <n v="1500"/>
    <x v="101"/>
    <m/>
    <x v="6"/>
    <n v="0"/>
    <m/>
    <x v="12"/>
    <x v="7"/>
    <m/>
    <x v="0"/>
    <x v="7"/>
    <s v="14 Jahre 5 Monate"/>
    <n v="1"/>
    <n v="1"/>
    <n v="14.5"/>
    <s v=""/>
  </r>
  <r>
    <n v="335"/>
    <s v="Jens Höner"/>
    <x v="315"/>
    <x v="8"/>
    <s v="Passat 4 Motion"/>
    <x v="253"/>
    <n v="140500"/>
    <n v="13124"/>
    <n v="14000"/>
    <x v="1"/>
    <n v="15000"/>
    <x v="208"/>
    <m/>
    <x v="5"/>
    <n v="1250"/>
    <m/>
    <x v="1"/>
    <x v="37"/>
    <m/>
    <x v="0"/>
    <x v="37"/>
    <s v="6 Jahre 10 Monate"/>
    <n v="1"/>
    <n v="1"/>
    <n v="6.9"/>
    <s v=""/>
  </r>
  <r>
    <n v="336"/>
    <s v="Jens Höner"/>
    <x v="316"/>
    <x v="1"/>
    <s v="X1 xDrive18i"/>
    <x v="199"/>
    <n v="126271"/>
    <n v="9500"/>
    <n v="8541.75"/>
    <x v="1"/>
    <n v="9500"/>
    <x v="96"/>
    <m/>
    <x v="8"/>
    <n v="858.25"/>
    <m/>
    <x v="1"/>
    <x v="37"/>
    <m/>
    <x v="0"/>
    <x v="37"/>
    <s v="7 Jahre 0 Monate"/>
    <n v="1"/>
    <n v="1"/>
    <n v="7.1"/>
    <s v=""/>
  </r>
  <r>
    <n v="337"/>
    <s v="Thomas Acar"/>
    <x v="317"/>
    <x v="4"/>
    <s v="A 180"/>
    <x v="254"/>
    <n v="84850"/>
    <m/>
    <n v="10800"/>
    <x v="1"/>
    <n v="11500"/>
    <x v="0"/>
    <m/>
    <x v="6"/>
    <n v="0"/>
    <m/>
    <x v="0"/>
    <x v="37"/>
    <m/>
    <x v="0"/>
    <x v="37"/>
    <s v="8 Jahre 6 Monate"/>
    <n v="1"/>
    <s v=""/>
    <n v="8.6"/>
    <n v="1"/>
  </r>
  <r>
    <n v="338"/>
    <s v="Thomas Acar"/>
    <x v="137"/>
    <x v="1"/>
    <s v="330 xi Tour"/>
    <x v="255"/>
    <n v="140000"/>
    <m/>
    <n v="2100"/>
    <x v="1"/>
    <n v="2600"/>
    <x v="106"/>
    <m/>
    <x v="6"/>
    <n v="-150"/>
    <m/>
    <x v="12"/>
    <x v="37"/>
    <m/>
    <x v="0"/>
    <x v="37"/>
    <s v="21 Jahre 11 Monate"/>
    <n v="1"/>
    <n v="1"/>
    <n v="22"/>
    <s v=""/>
  </r>
  <r>
    <n v="339"/>
    <s v="Thomas Acar"/>
    <x v="88"/>
    <x v="9"/>
    <s v="Countryman"/>
    <x v="229"/>
    <n v="134500"/>
    <m/>
    <n v="6550"/>
    <x v="1"/>
    <n v="7100"/>
    <x v="209"/>
    <m/>
    <x v="6"/>
    <n v="-414"/>
    <m/>
    <x v="2"/>
    <x v="37"/>
    <s v="ist bei Auto1 nicht versteigert worden"/>
    <x v="0"/>
    <x v="37"/>
    <s v="11 Jahre 6 Monate"/>
    <n v="1"/>
    <n v="1"/>
    <n v="11.6"/>
    <s v=""/>
  </r>
  <r>
    <n v="340"/>
    <s v="Thomas Acar"/>
    <x v="318"/>
    <x v="5"/>
    <s v="Corsa 1.4"/>
    <x v="158"/>
    <n v="115700"/>
    <m/>
    <n v="3100"/>
    <x v="1"/>
    <n v="3600"/>
    <x v="105"/>
    <m/>
    <x v="6"/>
    <n v="150"/>
    <m/>
    <x v="2"/>
    <x v="37"/>
    <m/>
    <x v="0"/>
    <x v="37"/>
    <s v="9 Jahre 6 Monate"/>
    <n v="1"/>
    <n v="1"/>
    <n v="9.6"/>
    <s v=""/>
  </r>
  <r>
    <n v="341"/>
    <s v="Thomas Acar"/>
    <x v="319"/>
    <x v="1"/>
    <s v="X1 xDrive20"/>
    <x v="177"/>
    <n v="230495"/>
    <n v="12000"/>
    <n v="12000"/>
    <x v="1"/>
    <n v="13000"/>
    <x v="210"/>
    <m/>
    <x v="10"/>
    <n v="-272"/>
    <m/>
    <x v="2"/>
    <x v="69"/>
    <m/>
    <x v="0"/>
    <x v="69"/>
    <s v="6 Jahre 1 Monate"/>
    <n v="1"/>
    <n v="1"/>
    <n v="6.1"/>
    <s v=""/>
  </r>
  <r>
    <n v="342"/>
    <s v="Thomas Acar"/>
    <x v="320"/>
    <x v="1"/>
    <s v="116d"/>
    <x v="256"/>
    <n v="119126"/>
    <m/>
    <n v="6723"/>
    <x v="2"/>
    <n v="7200"/>
    <x v="93"/>
    <m/>
    <x v="0"/>
    <n v="-2823"/>
    <m/>
    <x v="0"/>
    <x v="69"/>
    <m/>
    <x v="0"/>
    <x v="69"/>
    <s v="15 Jahre 7 Monate"/>
    <n v="1"/>
    <n v="1"/>
    <n v="15.6"/>
    <s v=""/>
  </r>
  <r>
    <n v="343"/>
    <s v="Michael Hertlein"/>
    <x v="321"/>
    <x v="1"/>
    <d v="1900-11-15T00:00:00"/>
    <x v="257"/>
    <n v="90000"/>
    <m/>
    <n v="10900"/>
    <x v="1"/>
    <n v="12000"/>
    <x v="211"/>
    <m/>
    <x v="7"/>
    <n v="2111"/>
    <m/>
    <x v="2"/>
    <x v="69"/>
    <m/>
    <x v="0"/>
    <x v="69"/>
    <s v="5 Jahre 1 Monate"/>
    <n v="1"/>
    <n v="1"/>
    <n v="5.0999999999999996"/>
    <s v=""/>
  </r>
  <r>
    <n v="344"/>
    <s v="Thomas Acar"/>
    <x v="322"/>
    <x v="3"/>
    <s v="A3 1.6 Tfsi"/>
    <x v="193"/>
    <n v="99027"/>
    <m/>
    <n v="2200"/>
    <x v="1"/>
    <n v="2700"/>
    <x v="93"/>
    <m/>
    <x v="0"/>
    <n v="1700"/>
    <m/>
    <x v="0"/>
    <x v="70"/>
    <m/>
    <x v="0"/>
    <x v="70"/>
    <s v="18 Jahre 4 Monate"/>
    <n v="1"/>
    <n v="1"/>
    <n v="18.3"/>
    <s v=""/>
  </r>
  <r>
    <n v="345"/>
    <s v="Jens Höner"/>
    <x v="319"/>
    <x v="1"/>
    <s v="X1 xDrive20d"/>
    <x v="177"/>
    <n v="230495"/>
    <n v="0"/>
    <n v="0"/>
    <x v="0"/>
    <n v="0"/>
    <x v="0"/>
    <m/>
    <x v="10"/>
    <n v="0"/>
    <m/>
    <x v="1"/>
    <x v="70"/>
    <s v="Doppelt"/>
    <x v="0"/>
    <x v="70"/>
    <s v="6 Jahre 1 Monate"/>
    <n v="1"/>
    <s v=""/>
    <n v="6.1"/>
    <n v="1"/>
  </r>
  <r>
    <n v="346"/>
    <s v="Michael Hertlein"/>
    <x v="323"/>
    <x v="1"/>
    <s v="530d"/>
    <x v="258"/>
    <n v="184501"/>
    <n v="19000"/>
    <n v="15873"/>
    <x v="2"/>
    <m/>
    <x v="212"/>
    <m/>
    <x v="7"/>
    <n v="4127"/>
    <m/>
    <x v="1"/>
    <x v="70"/>
    <m/>
    <x v="0"/>
    <x v="70"/>
    <s v="5 Jahre 6 Monate"/>
    <n v="1"/>
    <n v="1"/>
    <n v="5.5"/>
    <s v=""/>
  </r>
  <r>
    <n v="347"/>
    <s v="Michael Hertlein"/>
    <x v="324"/>
    <x v="1"/>
    <s v="330d"/>
    <x v="181"/>
    <n v="207000"/>
    <n v="6000"/>
    <n v="5500"/>
    <x v="1"/>
    <m/>
    <x v="97"/>
    <m/>
    <x v="7"/>
    <n v="1600"/>
    <m/>
    <x v="6"/>
    <x v="13"/>
    <s v="FreierAnkauf"/>
    <x v="0"/>
    <x v="13"/>
    <s v="9 Jahre 0 Monate"/>
    <n v="1"/>
    <n v="1"/>
    <n v="9"/>
    <s v=""/>
  </r>
  <r>
    <n v="348"/>
    <s v="Michael Hertlein"/>
    <x v="325"/>
    <x v="1"/>
    <s v="X1"/>
    <x v="259"/>
    <n v="160000"/>
    <m/>
    <n v="6000"/>
    <x v="1"/>
    <m/>
    <x v="21"/>
    <m/>
    <x v="7"/>
    <n v="1500"/>
    <m/>
    <x v="1"/>
    <x v="71"/>
    <m/>
    <x v="0"/>
    <x v="71"/>
    <s v="12 Jahre 6 Monate"/>
    <n v="1"/>
    <n v="1"/>
    <n v="12.5"/>
    <s v=""/>
  </r>
  <r>
    <n v="349"/>
    <s v="Michael Hertlein"/>
    <x v="326"/>
    <x v="3"/>
    <s v="Q5"/>
    <x v="260"/>
    <n v="160000"/>
    <n v="10000"/>
    <n v="9000"/>
    <x v="1"/>
    <m/>
    <x v="213"/>
    <m/>
    <x v="7"/>
    <n v="1700"/>
    <m/>
    <x v="6"/>
    <x v="71"/>
    <m/>
    <x v="0"/>
    <x v="71"/>
    <s v="12 Jahre 2 Monate"/>
    <n v="1"/>
    <n v="1"/>
    <n v="12.2"/>
    <s v=""/>
  </r>
  <r>
    <n v="350"/>
    <s v="Melanie Krauss"/>
    <x v="327"/>
    <x v="7"/>
    <s v="Ranger"/>
    <x v="261"/>
    <n v="57626"/>
    <n v="21967"/>
    <n v="21000"/>
    <x v="1"/>
    <n v="21700"/>
    <x v="214"/>
    <m/>
    <x v="7"/>
    <n v="967"/>
    <m/>
    <x v="0"/>
    <x v="13"/>
    <s v="Garantiepreis Auto 1 gebucht"/>
    <x v="0"/>
    <x v="13"/>
    <s v="8 Jahre 4 Monate"/>
    <n v="1"/>
    <n v="1"/>
    <n v="8.3000000000000007"/>
    <s v=""/>
  </r>
  <r>
    <n v="351"/>
    <s v="Melanie Krauss"/>
    <x v="328"/>
    <x v="1"/>
    <s v="430d Gran Coupe"/>
    <x v="158"/>
    <n v="232571"/>
    <m/>
    <n v="10000"/>
    <x v="1"/>
    <n v="11000"/>
    <x v="215"/>
    <m/>
    <x v="2"/>
    <n v="3900"/>
    <m/>
    <x v="2"/>
    <x v="72"/>
    <m/>
    <x v="0"/>
    <x v="72"/>
    <s v="9 Jahre 7 Monate"/>
    <n v="1"/>
    <n v="1"/>
    <n v="9.6"/>
    <s v=""/>
  </r>
  <r>
    <n v="352"/>
    <s v="Melanie Krauss"/>
    <x v="329"/>
    <x v="1"/>
    <s v="530d"/>
    <x v="262"/>
    <n v="173584"/>
    <m/>
    <n v="22688.41"/>
    <x v="2"/>
    <n v="23500"/>
    <x v="216"/>
    <m/>
    <x v="2"/>
    <n v="4411.59"/>
    <m/>
    <x v="2"/>
    <x v="72"/>
    <m/>
    <x v="0"/>
    <x v="72"/>
    <s v="3 Jahre 0 Monate"/>
    <n v="1"/>
    <n v="1"/>
    <n v="3"/>
    <s v=""/>
  </r>
  <r>
    <n v="353"/>
    <s v="Melanie Krauss"/>
    <x v="330"/>
    <x v="1"/>
    <s v="218d AT"/>
    <x v="205"/>
    <n v="197627"/>
    <n v="7005"/>
    <n v="5500"/>
    <x v="1"/>
    <m/>
    <x v="217"/>
    <m/>
    <x v="1"/>
    <n v="1505"/>
    <m/>
    <x v="7"/>
    <x v="72"/>
    <m/>
    <x v="0"/>
    <x v="72"/>
    <s v="9 Jahre 8 Monate"/>
    <n v="1"/>
    <n v="1"/>
    <n v="9.6999999999999993"/>
    <s v=""/>
  </r>
  <r>
    <n v="354"/>
    <s v="Melanie Krauss"/>
    <x v="331"/>
    <x v="28"/>
    <s v="Verso"/>
    <x v="134"/>
    <n v="105316"/>
    <n v="7300"/>
    <n v="6700"/>
    <x v="1"/>
    <n v="7300"/>
    <x v="133"/>
    <m/>
    <x v="1"/>
    <n v="2800"/>
    <m/>
    <x v="6"/>
    <x v="72"/>
    <m/>
    <x v="0"/>
    <x v="72"/>
    <s v="11 Jahre 2 Monate"/>
    <n v="1"/>
    <n v="1"/>
    <n v="11.2"/>
    <s v=""/>
  </r>
  <r>
    <n v="355"/>
    <s v="Michael Hertlein"/>
    <x v="332"/>
    <x v="1"/>
    <s v="535d"/>
    <x v="263"/>
    <n v="320000"/>
    <n v="6000"/>
    <n v="5500"/>
    <x v="1"/>
    <m/>
    <x v="47"/>
    <m/>
    <x v="7"/>
    <n v="1500"/>
    <m/>
    <x v="6"/>
    <x v="72"/>
    <m/>
    <x v="0"/>
    <x v="72"/>
    <s v="11 Jahre 5 Monate"/>
    <n v="1"/>
    <n v="1"/>
    <n v="11.5"/>
    <s v=""/>
  </r>
  <r>
    <n v="356"/>
    <s v="Thomas Acar"/>
    <x v="333"/>
    <x v="23"/>
    <s v="Tucson"/>
    <x v="141"/>
    <n v="105440"/>
    <n v="5000"/>
    <n v="5300"/>
    <x v="1"/>
    <m/>
    <x v="218"/>
    <m/>
    <x v="1"/>
    <n v="-373"/>
    <m/>
    <x v="11"/>
    <x v="72"/>
    <m/>
    <x v="0"/>
    <x v="72"/>
    <s v="13 Jahre 1 Monate"/>
    <n v="1"/>
    <n v="1"/>
    <n v="13.1"/>
    <s v=""/>
  </r>
  <r>
    <n v="357"/>
    <s v="Michael Hertlein"/>
    <x v="334"/>
    <x v="1"/>
    <d v="1901-02-23T00:00:00"/>
    <x v="156"/>
    <n v="156600"/>
    <n v="14000"/>
    <n v="13000"/>
    <x v="1"/>
    <n v="14000"/>
    <x v="219"/>
    <m/>
    <x v="6"/>
    <n v="1600"/>
    <m/>
    <x v="6"/>
    <x v="72"/>
    <m/>
    <x v="0"/>
    <x v="72"/>
    <s v="8 Jahre 9 Monate"/>
    <n v="1"/>
    <n v="1"/>
    <n v="8.8000000000000007"/>
    <s v=""/>
  </r>
  <r>
    <n v="358"/>
    <s v="Michael Hertlein"/>
    <x v="335"/>
    <x v="1"/>
    <d v="1900-11-25T00:00:00"/>
    <x v="264"/>
    <n v="154676"/>
    <n v="21967"/>
    <n v="16358.85"/>
    <x v="2"/>
    <n v="21967"/>
    <x v="214"/>
    <m/>
    <x v="7"/>
    <n v="0"/>
    <m/>
    <x v="7"/>
    <x v="72"/>
    <m/>
    <x v="0"/>
    <x v="72"/>
    <s v="4 Jahre 1 Monate"/>
    <n v="1"/>
    <n v="1"/>
    <n v="4.0999999999999996"/>
    <s v=""/>
  </r>
  <r>
    <n v="359"/>
    <s v="Michael Hertlein"/>
    <x v="336"/>
    <x v="1"/>
    <s v="320d Tour"/>
    <x v="165"/>
    <n v="148312"/>
    <m/>
    <n v="3800"/>
    <x v="1"/>
    <n v="4000"/>
    <x v="220"/>
    <m/>
    <x v="1"/>
    <n v="650"/>
    <m/>
    <x v="2"/>
    <x v="73"/>
    <m/>
    <x v="0"/>
    <x v="73"/>
    <s v="15 Jahre 6 Monate"/>
    <n v="1"/>
    <n v="1"/>
    <n v="15.5"/>
    <s v=""/>
  </r>
  <r>
    <n v="360"/>
    <s v="Thomas Acar"/>
    <x v="337"/>
    <x v="17"/>
    <s v="Punto 1.4"/>
    <x v="252"/>
    <n v="90648"/>
    <n v="1526"/>
    <n v="1600"/>
    <x v="1"/>
    <n v="1800"/>
    <x v="221"/>
    <m/>
    <x v="1"/>
    <n v="109"/>
    <m/>
    <x v="0"/>
    <x v="74"/>
    <m/>
    <x v="0"/>
    <x v="74"/>
    <s v="14 Jahre 9 Monate"/>
    <n v="1"/>
    <n v="1"/>
    <n v="14.8"/>
    <s v=""/>
  </r>
  <r>
    <n v="361"/>
    <s v="Thomas Acar"/>
    <x v="338"/>
    <x v="9"/>
    <s v="Cooper Cabr."/>
    <x v="182"/>
    <n v="73828"/>
    <m/>
    <n v="12087.55"/>
    <x v="1"/>
    <n v="14500"/>
    <x v="0"/>
    <m/>
    <x v="1"/>
    <n v="0"/>
    <m/>
    <x v="2"/>
    <x v="74"/>
    <m/>
    <x v="0"/>
    <x v="74"/>
    <s v="7 Jahre 10 Monate"/>
    <n v="1"/>
    <s v=""/>
    <n v="7.9"/>
    <n v="1"/>
  </r>
  <r>
    <n v="362"/>
    <s v="Thomas Acar"/>
    <x v="339"/>
    <x v="9"/>
    <s v="Cooper"/>
    <x v="254"/>
    <n v="78598"/>
    <m/>
    <n v="10500"/>
    <x v="1"/>
    <n v="13500"/>
    <x v="0"/>
    <m/>
    <x v="1"/>
    <n v="0"/>
    <m/>
    <x v="2"/>
    <x v="74"/>
    <m/>
    <x v="0"/>
    <x v="74"/>
    <s v="8 Jahre 7 Monate"/>
    <n v="1"/>
    <s v=""/>
    <n v="8.6"/>
    <n v="1"/>
  </r>
  <r>
    <n v="363"/>
    <s v="Thomas Acar"/>
    <x v="340"/>
    <x v="1"/>
    <s v="330e Tour."/>
    <x v="203"/>
    <n v="146448"/>
    <m/>
    <n v="16587"/>
    <x v="2"/>
    <n v="21500"/>
    <x v="222"/>
    <m/>
    <x v="1"/>
    <n v="5213"/>
    <m/>
    <x v="2"/>
    <x v="74"/>
    <m/>
    <x v="0"/>
    <x v="74"/>
    <s v="4 Jahre 2 Monate"/>
    <n v="1"/>
    <n v="1"/>
    <n v="4.2"/>
    <s v=""/>
  </r>
  <r>
    <n v="364"/>
    <s v="Thomas Acar"/>
    <x v="341"/>
    <x v="17"/>
    <d v="1901-05-14T00:00:00"/>
    <x v="214"/>
    <n v="40103"/>
    <m/>
    <n v="5487.07"/>
    <x v="1"/>
    <n v="7600"/>
    <x v="142"/>
    <m/>
    <x v="1"/>
    <n v="12.930000000000291"/>
    <m/>
    <x v="2"/>
    <x v="74"/>
    <m/>
    <x v="0"/>
    <x v="74"/>
    <s v="10 Jahre 10 Monate"/>
    <n v="1"/>
    <n v="1"/>
    <n v="10.9"/>
    <s v=""/>
  </r>
  <r>
    <n v="365"/>
    <s v="Thomas Acar"/>
    <x v="342"/>
    <x v="1"/>
    <s v="220i GT"/>
    <x v="159"/>
    <n v="84410"/>
    <m/>
    <n v="13650"/>
    <x v="1"/>
    <n v="17000"/>
    <x v="223"/>
    <m/>
    <x v="1"/>
    <n v="1750"/>
    <m/>
    <x v="6"/>
    <x v="74"/>
    <m/>
    <x v="0"/>
    <x v="74"/>
    <s v="8 Jahre 6 Monate"/>
    <n v="1"/>
    <n v="1"/>
    <n v="8.5"/>
    <s v=""/>
  </r>
  <r>
    <n v="366"/>
    <s v="Thomas Acar"/>
    <x v="343"/>
    <x v="4"/>
    <s v="A180"/>
    <x v="156"/>
    <n v="86590"/>
    <m/>
    <n v="10800"/>
    <x v="1"/>
    <n v="14000"/>
    <x v="95"/>
    <m/>
    <x v="1"/>
    <n v="800"/>
    <m/>
    <x v="2"/>
    <x v="74"/>
    <m/>
    <x v="0"/>
    <x v="74"/>
    <s v="8 Jahre 9 Monate"/>
    <n v="1"/>
    <n v="1"/>
    <n v="8.8000000000000007"/>
    <s v=""/>
  </r>
  <r>
    <n v="367"/>
    <s v="Thomas Acar"/>
    <x v="344"/>
    <x v="1"/>
    <s v="X5"/>
    <x v="265"/>
    <n v="137000"/>
    <m/>
    <n v="33314"/>
    <x v="2"/>
    <n v="33500"/>
    <x v="224"/>
    <m/>
    <x v="1"/>
    <n v="4886"/>
    <m/>
    <x v="2"/>
    <x v="74"/>
    <m/>
    <x v="0"/>
    <x v="74"/>
    <s v="4 Jahre 10 Monate"/>
    <n v="1"/>
    <n v="1"/>
    <n v="4.9000000000000004"/>
    <s v=""/>
  </r>
  <r>
    <n v="368"/>
    <s v="Thomas Acar"/>
    <x v="345"/>
    <x v="3"/>
    <s v="A6 TFSI"/>
    <x v="266"/>
    <n v="61800"/>
    <m/>
    <n v="21500"/>
    <x v="1"/>
    <n v="23000"/>
    <x v="225"/>
    <m/>
    <x v="1"/>
    <n v="900"/>
    <m/>
    <x v="2"/>
    <x v="74"/>
    <m/>
    <x v="0"/>
    <x v="74"/>
    <s v="7 Jahre 2 Monate"/>
    <n v="1"/>
    <n v="1"/>
    <n v="7.2"/>
    <s v=""/>
  </r>
  <r>
    <n v="369"/>
    <s v="Michael Hertlein"/>
    <x v="346"/>
    <x v="8"/>
    <s v="Tiguan"/>
    <x v="166"/>
    <n v="170000"/>
    <m/>
    <n v="7000"/>
    <x v="1"/>
    <n v="7000"/>
    <x v="28"/>
    <m/>
    <x v="7"/>
    <n v="600"/>
    <m/>
    <x v="6"/>
    <x v="74"/>
    <m/>
    <x v="0"/>
    <x v="74"/>
    <s v="12 Jahre 7 Monate"/>
    <n v="1"/>
    <n v="1"/>
    <n v="12.6"/>
    <s v=""/>
  </r>
  <r>
    <n v="370"/>
    <s v="Thomas Acar"/>
    <x v="347"/>
    <x v="8"/>
    <s v="Golf Plus 1.2 Tsi"/>
    <x v="252"/>
    <n v="160858"/>
    <n v="1904"/>
    <n v="1500"/>
    <x v="1"/>
    <n v="1935"/>
    <x v="226"/>
    <m/>
    <x v="7"/>
    <n v="435"/>
    <m/>
    <x v="7"/>
    <x v="75"/>
    <m/>
    <x v="0"/>
    <x v="75"/>
    <s v="14 Jahre 9 Monate"/>
    <n v="1"/>
    <n v="1"/>
    <n v="14.8"/>
    <s v=""/>
  </r>
  <r>
    <n v="371"/>
    <s v="Thomas Acar"/>
    <x v="348"/>
    <x v="7"/>
    <s v="Kuga 2.0 TDCI"/>
    <x v="181"/>
    <n v="100606"/>
    <n v="9744"/>
    <n v="8500"/>
    <x v="1"/>
    <m/>
    <x v="227"/>
    <m/>
    <x v="12"/>
    <n v="1504"/>
    <m/>
    <x v="7"/>
    <x v="75"/>
    <m/>
    <x v="0"/>
    <x v="75"/>
    <s v="9 Jahre 0 Monate"/>
    <n v="1"/>
    <n v="1"/>
    <n v="9"/>
    <s v=""/>
  </r>
  <r>
    <n v="372"/>
    <s v="Thomas Acar"/>
    <x v="349"/>
    <x v="1"/>
    <s v="114i "/>
    <x v="267"/>
    <n v="142498"/>
    <m/>
    <n v="4600"/>
    <x v="1"/>
    <n v="5100"/>
    <x v="181"/>
    <m/>
    <x v="7"/>
    <n v="1500"/>
    <m/>
    <x v="0"/>
    <x v="75"/>
    <m/>
    <x v="0"/>
    <x v="75"/>
    <s v="10 Jahre 2 Monate"/>
    <n v="1"/>
    <n v="1"/>
    <n v="10.199999999999999"/>
    <s v=""/>
  </r>
  <r>
    <n v="373"/>
    <s v="Melanie Krauss"/>
    <x v="350"/>
    <x v="1"/>
    <s v="730d"/>
    <x v="268"/>
    <n v="146733"/>
    <n v="7000"/>
    <n v="7000"/>
    <x v="1"/>
    <n v="7500"/>
    <x v="21"/>
    <m/>
    <x v="0"/>
    <n v="500"/>
    <m/>
    <x v="0"/>
    <x v="76"/>
    <m/>
    <x v="1"/>
    <x v="76"/>
    <s v="17 Jahre 4 Monate"/>
    <n v="1"/>
    <n v="1"/>
    <n v="17.399999999999999"/>
    <s v=""/>
  </r>
  <r>
    <n v="374"/>
    <s v="Melanie Krauss"/>
    <x v="351"/>
    <x v="1"/>
    <s v="X1 23d"/>
    <x v="237"/>
    <n v="280000"/>
    <m/>
    <n v="4750"/>
    <x v="1"/>
    <n v="5000"/>
    <x v="112"/>
    <m/>
    <x v="0"/>
    <n v="850"/>
    <m/>
    <x v="0"/>
    <x v="76"/>
    <m/>
    <x v="1"/>
    <x v="76"/>
    <s v="13 Jahre 0 Monate"/>
    <n v="1"/>
    <n v="1"/>
    <n v="13"/>
    <s v=""/>
  </r>
  <r>
    <n v="375"/>
    <s v="Melanie Krauss"/>
    <x v="352"/>
    <x v="1"/>
    <s v="X1 xDr. 18d"/>
    <x v="250"/>
    <n v="117000"/>
    <m/>
    <n v="8100"/>
    <x v="1"/>
    <m/>
    <x v="228"/>
    <m/>
    <x v="0"/>
    <n v="1700"/>
    <m/>
    <x v="0"/>
    <x v="76"/>
    <m/>
    <x v="1"/>
    <x v="76"/>
    <s v="10 Jahre 5 Monate"/>
    <n v="1"/>
    <n v="1"/>
    <n v="10.4"/>
    <s v=""/>
  </r>
  <r>
    <n v="376"/>
    <s v="Melanie Krauss"/>
    <x v="353"/>
    <x v="4"/>
    <s v="A200 Cdi"/>
    <x v="134"/>
    <n v="250000"/>
    <m/>
    <n v="6550"/>
    <x v="1"/>
    <n v="7300"/>
    <x v="229"/>
    <m/>
    <x v="3"/>
    <n v="822"/>
    <m/>
    <x v="7"/>
    <x v="77"/>
    <m/>
    <x v="1"/>
    <x v="77"/>
    <s v="11 Jahre 4 Monate"/>
    <n v="1"/>
    <n v="1"/>
    <n v="11.3"/>
    <s v=""/>
  </r>
  <r>
    <n v="377"/>
    <s v="Thomas Acar"/>
    <x v="354"/>
    <x v="1"/>
    <s v="320i"/>
    <x v="239"/>
    <n v="116021"/>
    <n v="5588"/>
    <n v="4200"/>
    <x v="1"/>
    <n v="5000"/>
    <x v="230"/>
    <m/>
    <x v="1"/>
    <n v="1388"/>
    <m/>
    <x v="7"/>
    <x v="78"/>
    <m/>
    <x v="1"/>
    <x v="78"/>
    <s v="13 Jahre 11 Monate"/>
    <n v="1"/>
    <n v="1"/>
    <n v="14"/>
    <s v=""/>
  </r>
  <r>
    <n v="378"/>
    <s v="Thomas Acar"/>
    <x v="355"/>
    <x v="1"/>
    <s v="218d AT"/>
    <x v="269"/>
    <n v="190551"/>
    <m/>
    <n v="14000"/>
    <x v="2"/>
    <m/>
    <x v="190"/>
    <m/>
    <x v="0"/>
    <n v="5000"/>
    <m/>
    <x v="6"/>
    <x v="79"/>
    <m/>
    <x v="1"/>
    <x v="79"/>
    <s v="2 Jahre 8 Monate"/>
    <n v="1"/>
    <n v="1"/>
    <n v="2.7"/>
    <s v=""/>
  </r>
  <r>
    <n v="379"/>
    <s v="Thomas Acar"/>
    <x v="356"/>
    <x v="1"/>
    <s v="530d Tour."/>
    <x v="127"/>
    <n v="205757"/>
    <m/>
    <n v="7900"/>
    <x v="1"/>
    <m/>
    <x v="231"/>
    <m/>
    <x v="16"/>
    <n v="805"/>
    <m/>
    <x v="0"/>
    <x v="78"/>
    <m/>
    <x v="1"/>
    <x v="78"/>
    <s v="13 Jahre 4 Monate"/>
    <n v="1"/>
    <n v="1"/>
    <n v="13.4"/>
    <s v=""/>
  </r>
  <r>
    <n v="380"/>
    <s v="Michael Hertlein"/>
    <x v="357"/>
    <x v="1"/>
    <d v="1900-04-25T00:00:00"/>
    <x v="0"/>
    <n v="122500"/>
    <m/>
    <n v="6000"/>
    <x v="0"/>
    <m/>
    <x v="36"/>
    <m/>
    <x v="7"/>
    <n v="900"/>
    <m/>
    <x v="1"/>
    <x v="80"/>
    <m/>
    <x v="1"/>
    <x v="80"/>
    <s v="125 Jahre 0 Monate"/>
    <n v="1"/>
    <n v="1"/>
    <n v="125"/>
    <s v=""/>
  </r>
  <r>
    <n v="381"/>
    <s v="Thomas Acar"/>
    <x v="358"/>
    <x v="1"/>
    <s v="X1 18d"/>
    <x v="200"/>
    <n v="302685"/>
    <m/>
    <n v="7500"/>
    <x v="1"/>
    <m/>
    <x v="232"/>
    <m/>
    <x v="12"/>
    <n v="922"/>
    <m/>
    <x v="7"/>
    <x v="79"/>
    <m/>
    <x v="1"/>
    <x v="79"/>
    <s v="8 Jahre 4 Monate"/>
    <n v="1"/>
    <n v="1"/>
    <n v="8.4"/>
    <s v=""/>
  </r>
  <r>
    <n v="382"/>
    <s v="Jens Höner"/>
    <x v="359"/>
    <x v="1"/>
    <s v="X1 sDrive18i"/>
    <x v="246"/>
    <n v="166000"/>
    <n v="8500"/>
    <n v="7500"/>
    <x v="1"/>
    <n v="8800"/>
    <x v="233"/>
    <m/>
    <x v="10"/>
    <n v="3450"/>
    <m/>
    <x v="1"/>
    <x v="79"/>
    <m/>
    <x v="1"/>
    <x v="79"/>
    <s v="8 Jahre 0 Monate"/>
    <n v="1"/>
    <n v="1"/>
    <n v="8"/>
    <s v=""/>
  </r>
  <r>
    <n v="383"/>
    <s v="Jens Höner"/>
    <x v="360"/>
    <x v="9"/>
    <s v="Cabrio"/>
    <x v="270"/>
    <n v="129860"/>
    <n v="3500"/>
    <n v="4500"/>
    <x v="1"/>
    <n v="5400"/>
    <x v="234"/>
    <m/>
    <x v="10"/>
    <n v="400"/>
    <m/>
    <x v="1"/>
    <x v="79"/>
    <m/>
    <x v="1"/>
    <x v="79"/>
    <s v="13 Jahre 5 Monate"/>
    <n v="1"/>
    <n v="1"/>
    <n v="13.5"/>
    <s v=""/>
  </r>
  <r>
    <n v="384"/>
    <s v="Jens Höner"/>
    <x v="361"/>
    <x v="8"/>
    <s v="Passat Variant"/>
    <x v="271"/>
    <n v="223000"/>
    <n v="3500"/>
    <n v="3800"/>
    <x v="1"/>
    <n v="4600"/>
    <x v="235"/>
    <m/>
    <x v="10"/>
    <n v="1505"/>
    <m/>
    <x v="1"/>
    <x v="79"/>
    <m/>
    <x v="1"/>
    <x v="79"/>
    <s v="13 Jahre 7 Monate"/>
    <n v="1"/>
    <n v="1"/>
    <n v="13.6"/>
    <s v=""/>
  </r>
  <r>
    <n v="385"/>
    <s v="Jens Höner"/>
    <x v="362"/>
    <x v="1"/>
    <s v="X3 sDrive20i"/>
    <x v="181"/>
    <n v="151000"/>
    <n v="13000"/>
    <n v="12500"/>
    <x v="1"/>
    <n v="16300"/>
    <x v="149"/>
    <m/>
    <x v="10"/>
    <n v="1500"/>
    <m/>
    <x v="1"/>
    <x v="79"/>
    <m/>
    <x v="1"/>
    <x v="79"/>
    <s v="9 Jahre 1 Monate"/>
    <n v="1"/>
    <n v="1"/>
    <n v="9.1"/>
    <s v=""/>
  </r>
  <r>
    <n v="386"/>
    <s v="Jens Höner"/>
    <x v="363"/>
    <x v="1"/>
    <s v="X1 sDrive18i"/>
    <x v="191"/>
    <n v="170500"/>
    <n v="6500"/>
    <n v="6500"/>
    <x v="1"/>
    <n v="7800"/>
    <x v="36"/>
    <m/>
    <x v="10"/>
    <n v="400"/>
    <m/>
    <x v="1"/>
    <x v="79"/>
    <m/>
    <x v="1"/>
    <x v="79"/>
    <s v="11 Jahre 7 Monate"/>
    <n v="1"/>
    <n v="1"/>
    <n v="11.6"/>
    <s v=""/>
  </r>
  <r>
    <n v="387"/>
    <s v="Jens Höner"/>
    <x v="364"/>
    <x v="1"/>
    <s v="iX3"/>
    <x v="272"/>
    <n v="190010"/>
    <n v="20000"/>
    <n v="17500"/>
    <x v="2"/>
    <n v="22800"/>
    <x v="236"/>
    <m/>
    <x v="10"/>
    <n v="8655"/>
    <m/>
    <x v="1"/>
    <x v="79"/>
    <m/>
    <x v="1"/>
    <x v="79"/>
    <s v="2 Jahre 10 Monate"/>
    <n v="1"/>
    <n v="1"/>
    <n v="2.9"/>
    <s v=""/>
  </r>
  <r>
    <n v="388"/>
    <s v="Thomas Acar"/>
    <x v="365"/>
    <x v="8"/>
    <s v="Golf 1.4"/>
    <x v="273"/>
    <n v="287000"/>
    <m/>
    <n v="400"/>
    <x v="1"/>
    <n v="500"/>
    <x v="56"/>
    <m/>
    <x v="0"/>
    <n v="200"/>
    <m/>
    <x v="2"/>
    <x v="81"/>
    <m/>
    <x v="1"/>
    <x v="81"/>
    <s v="18 Jahre 2 Monate"/>
    <n v="1"/>
    <n v="1"/>
    <n v="18.2"/>
    <s v=""/>
  </r>
  <r>
    <n v="389"/>
    <s v="Thomas Acar"/>
    <x v="366"/>
    <x v="1"/>
    <s v="120d "/>
    <x v="159"/>
    <n v="171000"/>
    <m/>
    <n v="10990"/>
    <x v="1"/>
    <m/>
    <x v="89"/>
    <m/>
    <x v="3"/>
    <n v="266"/>
    <m/>
    <x v="7"/>
    <x v="81"/>
    <m/>
    <x v="1"/>
    <x v="81"/>
    <s v="8 Jahre 7 Monate"/>
    <n v="1"/>
    <n v="1"/>
    <n v="8.6"/>
    <s v=""/>
  </r>
  <r>
    <n v="390"/>
    <s v="Michael Hertlein"/>
    <x v="335"/>
    <x v="1"/>
    <d v="1900-11-25T00:00:00"/>
    <x v="264"/>
    <n v="154676"/>
    <m/>
    <n v="16358"/>
    <x v="2"/>
    <m/>
    <x v="214"/>
    <m/>
    <x v="7"/>
    <n v="5609"/>
    <m/>
    <x v="7"/>
    <x v="82"/>
    <m/>
    <x v="1"/>
    <x v="82"/>
    <s v="4 Jahre 2 Monate"/>
    <n v="1"/>
    <n v="1"/>
    <n v="4.2"/>
    <s v=""/>
  </r>
  <r>
    <n v="391"/>
    <s v="Michael Hertlein"/>
    <x v="367"/>
    <x v="1"/>
    <s v="X5 M"/>
    <x v="274"/>
    <m/>
    <m/>
    <n v="13800"/>
    <x v="1"/>
    <n v="17500"/>
    <x v="237"/>
    <m/>
    <x v="3"/>
    <n v="3700"/>
    <m/>
    <x v="6"/>
    <x v="83"/>
    <m/>
    <x v="1"/>
    <x v="83"/>
    <s v="12 Jahre 9 Monate"/>
    <n v="1"/>
    <n v="1"/>
    <n v="12.8"/>
    <s v=""/>
  </r>
  <r>
    <n v="392"/>
    <s v="Michael Hertlein"/>
    <x v="368"/>
    <x v="4"/>
    <s v="C200"/>
    <x v="275"/>
    <m/>
    <m/>
    <n v="17000"/>
    <x v="2"/>
    <n v="19189"/>
    <x v="0"/>
    <m/>
    <x v="6"/>
    <n v="0"/>
    <m/>
    <x v="7"/>
    <x v="83"/>
    <m/>
    <x v="1"/>
    <x v="83"/>
    <s v="6 Jahre 2 Monate"/>
    <n v="1"/>
    <s v=""/>
    <n v="6.2"/>
    <n v="1"/>
  </r>
  <r>
    <n v="393"/>
    <s v="Michael Hertlein"/>
    <x v="369"/>
    <x v="1"/>
    <s v="X1"/>
    <x v="128"/>
    <m/>
    <m/>
    <n v="3000"/>
    <x v="1"/>
    <n v="4000"/>
    <x v="126"/>
    <m/>
    <x v="3"/>
    <n v="1600"/>
    <m/>
    <x v="6"/>
    <x v="83"/>
    <m/>
    <x v="1"/>
    <x v="83"/>
    <s v="12 Jahre 10 Monate"/>
    <n v="1"/>
    <n v="1"/>
    <n v="12.9"/>
    <s v=""/>
  </r>
  <r>
    <n v="394"/>
    <s v="Jens Höner"/>
    <x v="370"/>
    <x v="1"/>
    <s v="335i Coupe"/>
    <x v="157"/>
    <n v="237981"/>
    <n v="11450"/>
    <n v="10000"/>
    <x v="1"/>
    <n v="11000"/>
    <x v="133"/>
    <m/>
    <x v="9"/>
    <n v="-500"/>
    <m/>
    <x v="1"/>
    <x v="84"/>
    <m/>
    <x v="1"/>
    <x v="84"/>
    <s v="12 Jahre 7 Monate"/>
    <n v="1"/>
    <n v="1"/>
    <n v="12.7"/>
    <s v=""/>
  </r>
  <r>
    <n v="395"/>
    <s v="Jens Höner"/>
    <x v="371"/>
    <x v="1"/>
    <s v="118i M Sport"/>
    <x v="187"/>
    <n v="50868"/>
    <n v="12000"/>
    <n v="10500"/>
    <x v="1"/>
    <n v="12000"/>
    <x v="238"/>
    <m/>
    <x v="9"/>
    <n v="2000"/>
    <m/>
    <x v="1"/>
    <x v="84"/>
    <m/>
    <x v="1"/>
    <x v="84"/>
    <s v="4 Jahre 6 Monate"/>
    <n v="1"/>
    <n v="1"/>
    <n v="4.5999999999999996"/>
    <s v=""/>
  </r>
  <r>
    <n v="396"/>
    <s v="Jens Höner"/>
    <x v="372"/>
    <x v="8"/>
    <s v="Passat"/>
    <x v="276"/>
    <n v="157649"/>
    <n v="15500"/>
    <n v="14500"/>
    <x v="2"/>
    <n v="15500"/>
    <x v="239"/>
    <m/>
    <x v="0"/>
    <n v="800"/>
    <m/>
    <x v="1"/>
    <x v="84"/>
    <m/>
    <x v="1"/>
    <x v="84"/>
    <s v="6 Jahre 11 Monate"/>
    <n v="1"/>
    <n v="1"/>
    <n v="7"/>
    <s v=""/>
  </r>
  <r>
    <n v="397"/>
    <s v="Jens Höner"/>
    <x v="373"/>
    <x v="1"/>
    <s v="116i"/>
    <x v="160"/>
    <n v="114709"/>
    <n v="4600"/>
    <n v="1800"/>
    <x v="1"/>
    <n v="4600"/>
    <x v="126"/>
    <m/>
    <x v="14"/>
    <n v="2800"/>
    <m/>
    <x v="1"/>
    <x v="83"/>
    <m/>
    <x v="1"/>
    <x v="83"/>
    <s v="12 Jahre 10 Monate"/>
    <n v="1"/>
    <n v="1"/>
    <n v="12.9"/>
    <s v=""/>
  </r>
  <r>
    <n v="398"/>
    <s v="Jens Höner"/>
    <x v="374"/>
    <x v="1"/>
    <s v="318d"/>
    <x v="182"/>
    <n v="212483"/>
    <n v="7000"/>
    <n v="6000"/>
    <x v="1"/>
    <n v="7530"/>
    <x v="240"/>
    <m/>
    <x v="14"/>
    <n v="1560"/>
    <m/>
    <x v="1"/>
    <x v="83"/>
    <m/>
    <x v="1"/>
    <x v="83"/>
    <s v="7 Jahre 11 Monate"/>
    <n v="1"/>
    <n v="1"/>
    <n v="8"/>
    <s v=""/>
  </r>
  <r>
    <n v="399"/>
    <s v="Jens Höner"/>
    <x v="375"/>
    <x v="9"/>
    <s v="Countryman"/>
    <x v="271"/>
    <n v="173475"/>
    <n v="4000"/>
    <n v="3200"/>
    <x v="1"/>
    <n v="4000"/>
    <x v="37"/>
    <m/>
    <x v="6"/>
    <n v="1550"/>
    <m/>
    <x v="1"/>
    <x v="83"/>
    <m/>
    <x v="1"/>
    <x v="83"/>
    <s v="13 Jahre 7 Monate"/>
    <n v="1"/>
    <n v="1"/>
    <n v="13.7"/>
    <s v=""/>
  </r>
  <r>
    <n v="400"/>
    <s v="Jens Höner"/>
    <x v="376"/>
    <x v="1"/>
    <s v="525d"/>
    <x v="197"/>
    <n v="247213"/>
    <n v="7000"/>
    <n v="5000"/>
    <x v="1"/>
    <n v="7000"/>
    <x v="47"/>
    <m/>
    <x v="14"/>
    <n v="2000"/>
    <m/>
    <x v="1"/>
    <x v="83"/>
    <m/>
    <x v="1"/>
    <x v="83"/>
    <s v="14 Jahre 7 Monate"/>
    <n v="1"/>
    <n v="1"/>
    <n v="14.7"/>
    <s v=""/>
  </r>
  <r>
    <n v="401"/>
    <s v="Jens Höner"/>
    <x v="377"/>
    <x v="1"/>
    <s v="X1 xDrive20d"/>
    <x v="183"/>
    <n v="124516"/>
    <n v="7500"/>
    <n v="6900"/>
    <x v="1"/>
    <n v="7900"/>
    <x v="241"/>
    <m/>
    <x v="15"/>
    <n v="1000"/>
    <m/>
    <x v="1"/>
    <x v="83"/>
    <m/>
    <x v="1"/>
    <x v="83"/>
    <s v="13 Jahre 6 Monate"/>
    <n v="1"/>
    <n v="1"/>
    <n v="13.6"/>
    <s v=""/>
  </r>
  <r>
    <n v="402"/>
    <s v="Jens Höner"/>
    <x v="378"/>
    <x v="4"/>
    <s v="GLK 220"/>
    <x v="158"/>
    <n v="154538"/>
    <n v="11000"/>
    <n v="10500"/>
    <x v="1"/>
    <n v="11000"/>
    <x v="178"/>
    <m/>
    <x v="16"/>
    <n v="4200"/>
    <m/>
    <x v="1"/>
    <x v="83"/>
    <m/>
    <x v="1"/>
    <x v="83"/>
    <s v="9 Jahre 8 Monate"/>
    <n v="1"/>
    <n v="1"/>
    <n v="9.6999999999999993"/>
    <s v=""/>
  </r>
  <r>
    <n v="403"/>
    <s v="Jens Höner"/>
    <x v="379"/>
    <x v="1"/>
    <s v="320d"/>
    <x v="232"/>
    <n v="131993"/>
    <n v="16500"/>
    <n v="15400"/>
    <x v="1"/>
    <n v="16500"/>
    <x v="242"/>
    <m/>
    <x v="5"/>
    <n v="2000"/>
    <m/>
    <x v="1"/>
    <x v="83"/>
    <m/>
    <x v="1"/>
    <x v="83"/>
    <s v="6 Jahre 3 Monate"/>
    <n v="1"/>
    <n v="1"/>
    <n v="6.3"/>
    <s v=""/>
  </r>
  <r>
    <n v="404"/>
    <s v="Jens Höner"/>
    <x v="380"/>
    <x v="1"/>
    <s v="535d"/>
    <x v="181"/>
    <n v="156425"/>
    <n v="15950"/>
    <n v="14900"/>
    <x v="1"/>
    <n v="15950"/>
    <x v="6"/>
    <m/>
    <x v="5"/>
    <n v="3600"/>
    <m/>
    <x v="1"/>
    <x v="83"/>
    <m/>
    <x v="1"/>
    <x v="83"/>
    <s v="9 Jahre 1 Monate"/>
    <n v="1"/>
    <n v="1"/>
    <n v="9.1999999999999993"/>
    <s v=""/>
  </r>
  <r>
    <n v="405"/>
    <s v="Jens Höner"/>
    <x v="381"/>
    <x v="7"/>
    <s v="Fiesta"/>
    <x v="266"/>
    <n v="89010"/>
    <n v="8700"/>
    <n v="8000"/>
    <x v="1"/>
    <n v="8700"/>
    <x v="243"/>
    <m/>
    <x v="14"/>
    <n v="700"/>
    <m/>
    <x v="1"/>
    <x v="83"/>
    <m/>
    <x v="1"/>
    <x v="83"/>
    <s v="7 Jahre 3 Monate"/>
    <n v="1"/>
    <n v="1"/>
    <n v="7.3"/>
    <s v=""/>
  </r>
  <r>
    <n v="406"/>
    <s v="Jens Höner"/>
    <x v="382"/>
    <x v="1"/>
    <s v="X1xDrive20i"/>
    <x v="181"/>
    <n v="75963"/>
    <n v="16000"/>
    <n v="14776"/>
    <x v="1"/>
    <n v="16000"/>
    <x v="244"/>
    <m/>
    <x v="6"/>
    <n v="3824"/>
    <m/>
    <x v="1"/>
    <x v="83"/>
    <m/>
    <x v="1"/>
    <x v="83"/>
    <s v="9 Jahre 1 Monate"/>
    <n v="1"/>
    <n v="1"/>
    <n v="9.1999999999999993"/>
    <s v=""/>
  </r>
  <r>
    <n v="407"/>
    <s v="Jens Höner"/>
    <x v="383"/>
    <x v="1"/>
    <s v="550i"/>
    <x v="217"/>
    <n v="192509"/>
    <n v="8000"/>
    <n v="7979"/>
    <x v="1"/>
    <n v="8000"/>
    <x v="14"/>
    <m/>
    <x v="14"/>
    <n v="21"/>
    <m/>
    <x v="1"/>
    <x v="83"/>
    <m/>
    <x v="1"/>
    <x v="83"/>
    <s v="16 Jahre 7 Monate"/>
    <n v="1"/>
    <n v="1"/>
    <n v="16.7"/>
    <s v=""/>
  </r>
  <r>
    <n v="408"/>
    <s v="Jens Höner"/>
    <x v="384"/>
    <x v="1"/>
    <s v="218d AT"/>
    <x v="277"/>
    <n v="109817"/>
    <n v="11500"/>
    <n v="11500"/>
    <x v="1"/>
    <n v="11500"/>
    <x v="95"/>
    <m/>
    <x v="14"/>
    <n v="100"/>
    <m/>
    <x v="1"/>
    <x v="83"/>
    <m/>
    <x v="1"/>
    <x v="83"/>
    <s v="8 Jahre 11 Monate"/>
    <n v="1"/>
    <n v="1"/>
    <n v="9"/>
    <s v=""/>
  </r>
  <r>
    <n v="409"/>
    <s v="Jens Höner"/>
    <x v="385"/>
    <x v="5"/>
    <s v="Mokka"/>
    <x v="120"/>
    <n v="82017"/>
    <n v="10600"/>
    <n v="8100"/>
    <x v="1"/>
    <n v="10600"/>
    <x v="102"/>
    <m/>
    <x v="14"/>
    <n v="2500"/>
    <m/>
    <x v="1"/>
    <x v="83"/>
    <m/>
    <x v="1"/>
    <x v="83"/>
    <s v="8 Jahre 9 Monate"/>
    <n v="1"/>
    <n v="1"/>
    <n v="8.8000000000000007"/>
    <s v=""/>
  </r>
  <r>
    <n v="410"/>
    <s v="Jens Höner"/>
    <x v="386"/>
    <x v="1"/>
    <s v="118d"/>
    <x v="261"/>
    <n v="123491"/>
    <n v="10100"/>
    <n v="9000"/>
    <x v="1"/>
    <n v="10100"/>
    <x v="245"/>
    <m/>
    <x v="14"/>
    <n v="1100"/>
    <m/>
    <x v="1"/>
    <x v="83"/>
    <m/>
    <x v="1"/>
    <x v="83"/>
    <s v="8 Jahre 5 Monate"/>
    <n v="1"/>
    <n v="1"/>
    <n v="8.5"/>
    <s v=""/>
  </r>
  <r>
    <n v="411"/>
    <s v="Jens Höner"/>
    <x v="387"/>
    <x v="10"/>
    <s v="Twingo"/>
    <x v="253"/>
    <n v="48597"/>
    <n v="5000"/>
    <n v="4600"/>
    <x v="1"/>
    <n v="5000"/>
    <x v="246"/>
    <m/>
    <x v="16"/>
    <n v="2100"/>
    <m/>
    <x v="1"/>
    <x v="83"/>
    <m/>
    <x v="1"/>
    <x v="83"/>
    <s v="7 Jahre 0 Monate"/>
    <n v="1"/>
    <n v="1"/>
    <n v="7.1"/>
    <s v=""/>
  </r>
  <r>
    <n v="412"/>
    <s v="Jens Höner"/>
    <x v="388"/>
    <x v="1"/>
    <s v="525d"/>
    <x v="202"/>
    <n v="277706"/>
    <n v="1500"/>
    <n v="1100"/>
    <x v="1"/>
    <n v="1500"/>
    <x v="170"/>
    <m/>
    <x v="16"/>
    <n v="2200"/>
    <m/>
    <x v="1"/>
    <x v="83"/>
    <m/>
    <x v="1"/>
    <x v="83"/>
    <s v="17 Jahre 2 Monate"/>
    <n v="1"/>
    <n v="1"/>
    <n v="17.2"/>
    <s v=""/>
  </r>
  <r>
    <n v="413"/>
    <s v="Jens Höner"/>
    <x v="389"/>
    <x v="8"/>
    <s v="Touareg"/>
    <x v="278"/>
    <n v="217119"/>
    <n v="11000"/>
    <n v="10400"/>
    <x v="1"/>
    <n v="11000"/>
    <x v="238"/>
    <m/>
    <x v="16"/>
    <n v="2100"/>
    <m/>
    <x v="1"/>
    <x v="83"/>
    <m/>
    <x v="1"/>
    <x v="83"/>
    <s v="10 Jahre 9 Monate"/>
    <n v="1"/>
    <n v="1"/>
    <n v="10.8"/>
    <s v=""/>
  </r>
  <r>
    <n v="414"/>
    <s v="Jens Höner"/>
    <x v="390"/>
    <x v="1"/>
    <s v="520d"/>
    <x v="127"/>
    <n v="115651"/>
    <n v="11000"/>
    <n v="10000"/>
    <x v="1"/>
    <n v="11000"/>
    <x v="117"/>
    <m/>
    <x v="16"/>
    <n v="1800"/>
    <m/>
    <x v="1"/>
    <x v="83"/>
    <m/>
    <x v="1"/>
    <x v="83"/>
    <s v="13 Jahre 4 Monate"/>
    <n v="1"/>
    <n v="1"/>
    <n v="13.4"/>
    <s v=""/>
  </r>
  <r>
    <n v="415"/>
    <s v="Jens Höner"/>
    <x v="346"/>
    <x v="8"/>
    <s v="Tiguan"/>
    <x v="235"/>
    <n v="183256"/>
    <n v="7000"/>
    <n v="6750"/>
    <x v="1"/>
    <n v="7000"/>
    <x v="28"/>
    <m/>
    <x v="7"/>
    <n v="850"/>
    <m/>
    <x v="1"/>
    <x v="83"/>
    <m/>
    <x v="1"/>
    <x v="83"/>
    <s v="12 Jahre 1 Monate"/>
    <n v="1"/>
    <n v="1"/>
    <n v="12.2"/>
    <s v=""/>
  </r>
  <r>
    <n v="416"/>
    <s v="Jens Höner"/>
    <x v="391"/>
    <x v="1"/>
    <s v="120d"/>
    <x v="198"/>
    <n v="162583"/>
    <n v="4000"/>
    <n v="3500"/>
    <x v="1"/>
    <n v="4250"/>
    <x v="171"/>
    <m/>
    <x v="13"/>
    <n v="750"/>
    <m/>
    <x v="1"/>
    <x v="83"/>
    <m/>
    <x v="1"/>
    <x v="83"/>
    <s v="13 Jahre 8 Monate"/>
    <n v="1"/>
    <n v="1"/>
    <n v="13.7"/>
    <s v=""/>
  </r>
  <r>
    <n v="417"/>
    <s v="Jens Höner"/>
    <x v="392"/>
    <x v="1"/>
    <s v="320d"/>
    <x v="279"/>
    <n v="148862"/>
    <n v="18500"/>
    <n v="18000"/>
    <x v="2"/>
    <n v="18500"/>
    <x v="247"/>
    <m/>
    <x v="8"/>
    <n v="1100"/>
    <m/>
    <x v="1"/>
    <x v="83"/>
    <m/>
    <x v="1"/>
    <x v="83"/>
    <s v="3 Jahre 2 Monate"/>
    <n v="1"/>
    <n v="1"/>
    <n v="3.2"/>
    <s v=""/>
  </r>
  <r>
    <n v="418"/>
    <s v="Jens Höner"/>
    <x v="393"/>
    <x v="17"/>
    <s v="500c"/>
    <x v="158"/>
    <n v="72733"/>
    <n v="6000"/>
    <n v="4100"/>
    <x v="1"/>
    <n v="6000"/>
    <x v="17"/>
    <m/>
    <x v="14"/>
    <n v="1900"/>
    <m/>
    <x v="1"/>
    <x v="83"/>
    <m/>
    <x v="1"/>
    <x v="83"/>
    <s v="9 Jahre 8 Monate"/>
    <n v="1"/>
    <n v="1"/>
    <n v="9.6999999999999993"/>
    <s v=""/>
  </r>
  <r>
    <n v="419"/>
    <s v="Jens Höner"/>
    <x v="394"/>
    <x v="8"/>
    <s v="Golf Sportsvan"/>
    <x v="261"/>
    <n v="83537"/>
    <n v="8100"/>
    <n v="4500"/>
    <x v="1"/>
    <n v="8100"/>
    <x v="40"/>
    <m/>
    <x v="14"/>
    <n v="3600"/>
    <m/>
    <x v="1"/>
    <x v="83"/>
    <m/>
    <x v="1"/>
    <x v="83"/>
    <s v="8 Jahre 5 Monate"/>
    <n v="1"/>
    <n v="1"/>
    <n v="8.5"/>
    <s v=""/>
  </r>
  <r>
    <n v="420"/>
    <s v="Jens Höner"/>
    <x v="395"/>
    <x v="1"/>
    <s v="X3 xDrive20d"/>
    <x v="180"/>
    <n v="191786"/>
    <n v="8000"/>
    <n v="6500"/>
    <x v="1"/>
    <n v="8000"/>
    <x v="14"/>
    <m/>
    <x v="14"/>
    <n v="1500"/>
    <m/>
    <x v="1"/>
    <x v="83"/>
    <m/>
    <x v="1"/>
    <x v="83"/>
    <s v="12 Jahre 0 Monate"/>
    <n v="1"/>
    <n v="1"/>
    <n v="12.1"/>
    <s v=""/>
  </r>
  <r>
    <n v="421"/>
    <s v="Jens Höner"/>
    <x v="396"/>
    <x v="1"/>
    <s v="X3 xDrive20d"/>
    <x v="224"/>
    <n v="252071"/>
    <n v="7800"/>
    <n v="6000"/>
    <x v="1"/>
    <n v="7800"/>
    <x v="175"/>
    <m/>
    <x v="15"/>
    <n v="1800"/>
    <m/>
    <x v="1"/>
    <x v="83"/>
    <m/>
    <x v="1"/>
    <x v="83"/>
    <s v="11 Jahre 9 Monate"/>
    <n v="1"/>
    <n v="1"/>
    <n v="11.8"/>
    <s v=""/>
  </r>
  <r>
    <n v="422"/>
    <s v="Jens Höner"/>
    <x v="397"/>
    <x v="1"/>
    <s v="X2 sDrive20i"/>
    <x v="177"/>
    <n v="99145"/>
    <n v="16000"/>
    <n v="15500"/>
    <x v="1"/>
    <n v="16000"/>
    <x v="34"/>
    <m/>
    <x v="15"/>
    <n v="500"/>
    <m/>
    <x v="1"/>
    <x v="83"/>
    <m/>
    <x v="1"/>
    <x v="83"/>
    <s v="6 Jahre 2 Monate"/>
    <n v="1"/>
    <n v="1"/>
    <n v="6.2"/>
    <s v=""/>
  </r>
  <r>
    <n v="423"/>
    <s v="Jens Höner"/>
    <x v="398"/>
    <x v="8"/>
    <s v="Golf"/>
    <x v="280"/>
    <n v="143500"/>
    <n v="3500"/>
    <n v="3229"/>
    <x v="1"/>
    <n v="3500"/>
    <x v="248"/>
    <m/>
    <x v="5"/>
    <n v="271"/>
    <m/>
    <x v="1"/>
    <x v="83"/>
    <m/>
    <x v="1"/>
    <x v="83"/>
    <s v="15 Jahre 11 Monate"/>
    <n v="1"/>
    <n v="1"/>
    <n v="16"/>
    <s v=""/>
  </r>
  <r>
    <n v="424"/>
    <s v="Thomas Acar"/>
    <x v="399"/>
    <x v="4"/>
    <s v="GLK 220CDI"/>
    <x v="241"/>
    <n v="265000"/>
    <m/>
    <n v="9400"/>
    <x v="1"/>
    <n v="10500"/>
    <x v="20"/>
    <m/>
    <x v="2"/>
    <n v="1900"/>
    <m/>
    <x v="2"/>
    <x v="84"/>
    <m/>
    <x v="1"/>
    <x v="84"/>
    <s v="10 Jahre 4 Monate"/>
    <n v="1"/>
    <n v="1"/>
    <n v="10.4"/>
    <s v=""/>
  </r>
  <r>
    <n v="425"/>
    <s v="Thomas Acar"/>
    <x v="400"/>
    <x v="1"/>
    <s v="530d"/>
    <x v="219"/>
    <n v="193558"/>
    <m/>
    <n v="12200"/>
    <x v="1"/>
    <n v="13500"/>
    <x v="249"/>
    <m/>
    <x v="3"/>
    <n v="2300"/>
    <m/>
    <x v="2"/>
    <x v="84"/>
    <m/>
    <x v="1"/>
    <x v="84"/>
    <s v="11 Jahre 1 Monate"/>
    <n v="1"/>
    <n v="1"/>
    <n v="11.2"/>
    <s v=""/>
  </r>
  <r>
    <n v="426"/>
    <s v="Thomas Acar"/>
    <x v="86"/>
    <x v="1"/>
    <s v="X3 20d"/>
    <x v="160"/>
    <n v="149000"/>
    <m/>
    <n v="15618.6"/>
    <x v="1"/>
    <n v="9500"/>
    <x v="175"/>
    <m/>
    <x v="3"/>
    <n v="-7818.6"/>
    <m/>
    <x v="0"/>
    <x v="85"/>
    <m/>
    <x v="1"/>
    <x v="85"/>
    <s v="12 Jahre 10 Monate"/>
    <n v="1"/>
    <n v="1"/>
    <n v="12.9"/>
    <s v=""/>
  </r>
  <r>
    <n v="427"/>
    <s v="Michael Hertlein"/>
    <x v="401"/>
    <x v="5"/>
    <s v="Corsa"/>
    <x v="281"/>
    <n v="120000"/>
    <m/>
    <n v="2250"/>
    <x v="1"/>
    <n v="2898"/>
    <x v="250"/>
    <m/>
    <x v="7"/>
    <n v="648"/>
    <m/>
    <x v="7"/>
    <x v="85"/>
    <m/>
    <x v="1"/>
    <x v="85"/>
    <s v="11 Jahre 7 Monate"/>
    <n v="1"/>
    <n v="1"/>
    <n v="11.6"/>
    <s v=""/>
  </r>
  <r>
    <n v="428"/>
    <s v="Thomas Acar"/>
    <x v="402"/>
    <x v="5"/>
    <s v="Astra 1,4"/>
    <x v="253"/>
    <n v="92400"/>
    <m/>
    <n v="8589"/>
    <x v="1"/>
    <n v="9500"/>
    <x v="0"/>
    <m/>
    <x v="6"/>
    <n v="0"/>
    <m/>
    <x v="0"/>
    <x v="86"/>
    <m/>
    <x v="1"/>
    <x v="86"/>
    <s v="7 Jahre 0 Monate"/>
    <n v="1"/>
    <s v=""/>
    <n v="7.1"/>
    <n v="1"/>
  </r>
  <r>
    <n v="429"/>
    <s v="Thomas Acar"/>
    <x v="403"/>
    <x v="1"/>
    <s v="316d"/>
    <x v="282"/>
    <n v="289966"/>
    <m/>
    <n v="2500"/>
    <x v="1"/>
    <m/>
    <x v="251"/>
    <m/>
    <x v="0"/>
    <n v="629"/>
    <m/>
    <x v="7"/>
    <x v="87"/>
    <m/>
    <x v="1"/>
    <x v="87"/>
    <s v="10 Jahre 9 Monate"/>
    <n v="1"/>
    <n v="1"/>
    <n v="10.8"/>
    <s v=""/>
  </r>
  <r>
    <n v="430"/>
    <s v="Thomas Acar"/>
    <x v="404"/>
    <x v="1"/>
    <s v="114i"/>
    <x v="56"/>
    <n v="163270"/>
    <m/>
    <n v="2000"/>
    <x v="1"/>
    <m/>
    <x v="250"/>
    <m/>
    <x v="1"/>
    <n v="898"/>
    <m/>
    <x v="7"/>
    <x v="88"/>
    <m/>
    <x v="1"/>
    <x v="88"/>
    <s v="11 Jahre 11 Monate"/>
    <n v="1"/>
    <n v="1"/>
    <n v="11.9"/>
    <s v=""/>
  </r>
  <r>
    <n v="431"/>
    <s v="Jens Höner"/>
    <x v="405"/>
    <x v="29"/>
    <s v="UX"/>
    <x v="190"/>
    <n v="69700"/>
    <n v="18000"/>
    <n v="15100"/>
    <x v="1"/>
    <n v="18000"/>
    <x v="252"/>
    <m/>
    <x v="6"/>
    <n v="2900"/>
    <m/>
    <x v="1"/>
    <x v="88"/>
    <m/>
    <x v="1"/>
    <x v="88"/>
    <s v="5 Jahre 7 Monate"/>
    <n v="1"/>
    <n v="1"/>
    <n v="5.6"/>
    <s v=""/>
  </r>
  <r>
    <n v="432"/>
    <s v="Thomas Acar"/>
    <x v="399"/>
    <x v="4"/>
    <s v="GLK 220CDI"/>
    <x v="241"/>
    <n v="264174"/>
    <m/>
    <n v="0"/>
    <x v="1"/>
    <n v="0"/>
    <x v="0"/>
    <m/>
    <x v="2"/>
    <n v="0"/>
    <m/>
    <x v="2"/>
    <x v="89"/>
    <s v="Doppelt"/>
    <x v="1"/>
    <x v="89"/>
    <s v="10 Jahre 5 Monate"/>
    <n v="1"/>
    <s v=""/>
    <n v="10.4"/>
    <n v="1"/>
  </r>
  <r>
    <n v="433"/>
    <s v="Thomas Acar"/>
    <x v="406"/>
    <x v="4"/>
    <s v="SLK 200"/>
    <x v="250"/>
    <n v="95000"/>
    <m/>
    <n v="14000"/>
    <x v="1"/>
    <m/>
    <x v="253"/>
    <m/>
    <x v="6"/>
    <n v="1018"/>
    <m/>
    <x v="7"/>
    <x v="89"/>
    <m/>
    <x v="1"/>
    <x v="89"/>
    <s v="10 Jahre 6 Monate"/>
    <n v="1"/>
    <n v="1"/>
    <n v="10.5"/>
    <s v=""/>
  </r>
  <r>
    <n v="434"/>
    <s v="Thomas Acar"/>
    <x v="407"/>
    <x v="1"/>
    <s v="116d"/>
    <x v="283"/>
    <n v="133341"/>
    <m/>
    <n v="2500"/>
    <x v="1"/>
    <m/>
    <x v="254"/>
    <m/>
    <x v="6"/>
    <n v="1702"/>
    <m/>
    <x v="7"/>
    <x v="89"/>
    <m/>
    <x v="1"/>
    <x v="89"/>
    <s v="13 Jahre 2 Monate"/>
    <n v="1"/>
    <n v="1"/>
    <n v="13.2"/>
    <s v=""/>
  </r>
  <r>
    <n v="435"/>
    <s v="Thomas Acar"/>
    <x v="366"/>
    <x v="1"/>
    <s v="120d"/>
    <x v="159"/>
    <n v="171000"/>
    <m/>
    <n v="10990"/>
    <x v="1"/>
    <m/>
    <x v="89"/>
    <m/>
    <x v="3"/>
    <n v="266"/>
    <m/>
    <x v="7"/>
    <x v="77"/>
    <m/>
    <x v="1"/>
    <x v="77"/>
    <s v="8 Jahre 8 Monate"/>
    <n v="1"/>
    <n v="1"/>
    <n v="8.6999999999999993"/>
    <s v=""/>
  </r>
  <r>
    <n v="436"/>
    <s v="Thomas Acar"/>
    <x v="408"/>
    <x v="1"/>
    <s v="320d "/>
    <x v="284"/>
    <n v="210104"/>
    <m/>
    <n v="14579.13"/>
    <x v="2"/>
    <m/>
    <x v="255"/>
    <m/>
    <x v="6"/>
    <n v="1891.8700000000008"/>
    <m/>
    <x v="7"/>
    <x v="90"/>
    <m/>
    <x v="1"/>
    <x v="90"/>
    <s v="4 Jahre 1 Monate"/>
    <n v="1"/>
    <n v="1"/>
    <n v="4.0999999999999996"/>
    <s v=""/>
  </r>
  <r>
    <n v="437"/>
    <s v="Thomas Acar"/>
    <x v="409"/>
    <x v="1"/>
    <s v="320d"/>
    <x v="285"/>
    <n v="164794"/>
    <m/>
    <n v="19026"/>
    <x v="2"/>
    <m/>
    <x v="256"/>
    <m/>
    <x v="6"/>
    <n v="-1391"/>
    <m/>
    <x v="7"/>
    <x v="90"/>
    <s v="Rücksprache mit Matthias Heinritz"/>
    <x v="1"/>
    <x v="90"/>
    <s v="3 Jahre 4 Monate"/>
    <n v="1"/>
    <n v="1"/>
    <n v="3.3"/>
    <s v=""/>
  </r>
  <r>
    <n v="438"/>
    <s v="Thomas Acar"/>
    <x v="410"/>
    <x v="1"/>
    <s v="X1 20d"/>
    <x v="284"/>
    <n v="189645"/>
    <m/>
    <n v="16716.5"/>
    <x v="2"/>
    <m/>
    <x v="159"/>
    <m/>
    <x v="6"/>
    <n v="-1716.5"/>
    <m/>
    <x v="6"/>
    <x v="90"/>
    <s v="Rücksprache mit Matthias Heinritz"/>
    <x v="1"/>
    <x v="90"/>
    <s v="4 Jahre 1 Monate"/>
    <n v="1"/>
    <n v="1"/>
    <n v="4.0999999999999996"/>
    <s v=""/>
  </r>
  <r>
    <n v="439"/>
    <s v="Thomas Acar"/>
    <x v="411"/>
    <x v="1"/>
    <s v="218d"/>
    <x v="120"/>
    <n v="154264"/>
    <m/>
    <n v="5776"/>
    <x v="1"/>
    <n v="6000"/>
    <x v="14"/>
    <m/>
    <x v="3"/>
    <n v="2224"/>
    <m/>
    <x v="2"/>
    <x v="90"/>
    <m/>
    <x v="1"/>
    <x v="90"/>
    <s v="8 Jahre 10 Monate"/>
    <n v="1"/>
    <n v="1"/>
    <n v="8.8000000000000007"/>
    <s v=""/>
  </r>
  <r>
    <n v="440"/>
    <s v="Thomas Acar"/>
    <x v="412"/>
    <x v="1"/>
    <s v="525i"/>
    <x v="286"/>
    <n v="318994"/>
    <m/>
    <n v="1"/>
    <x v="1"/>
    <m/>
    <x v="257"/>
    <m/>
    <x v="3"/>
    <n v="349"/>
    <m/>
    <x v="6"/>
    <x v="90"/>
    <m/>
    <x v="1"/>
    <x v="90"/>
    <s v="23 Jahre 9 Monate"/>
    <n v="1"/>
    <n v="1"/>
    <n v="23.8"/>
    <s v=""/>
  </r>
  <r>
    <n v="441"/>
    <s v="Thomas Acar"/>
    <x v="413"/>
    <x v="1"/>
    <s v="116i"/>
    <x v="287"/>
    <n v="88400"/>
    <m/>
    <n v="4300"/>
    <x v="1"/>
    <m/>
    <x v="9"/>
    <m/>
    <x v="2"/>
    <n v="0"/>
    <m/>
    <x v="6"/>
    <x v="90"/>
    <m/>
    <x v="1"/>
    <x v="90"/>
    <s v="6 Jahre 5 Monate"/>
    <n v="1"/>
    <n v="1"/>
    <n v="6.4"/>
    <s v=""/>
  </r>
  <r>
    <n v="442"/>
    <s v="Thomas Acar"/>
    <x v="414"/>
    <x v="8"/>
    <s v="Passat 1.6 TDI"/>
    <x v="223"/>
    <n v="129000"/>
    <m/>
    <n v="4000"/>
    <x v="1"/>
    <n v="4200"/>
    <x v="258"/>
    <m/>
    <x v="3"/>
    <n v="1100"/>
    <m/>
    <x v="2"/>
    <x v="91"/>
    <m/>
    <x v="1"/>
    <x v="91"/>
    <s v="13 Jahre 10 Monate"/>
    <n v="1"/>
    <n v="1"/>
    <n v="13.9"/>
    <s v=""/>
  </r>
  <r>
    <n v="443"/>
    <s v="Thomas Acar "/>
    <x v="415"/>
    <x v="1"/>
    <s v="320d Tour"/>
    <x v="241"/>
    <n v="126000"/>
    <m/>
    <n v="9600"/>
    <x v="1"/>
    <m/>
    <x v="88"/>
    <m/>
    <x v="13"/>
    <n v="400"/>
    <m/>
    <x v="6"/>
    <x v="91"/>
    <m/>
    <x v="1"/>
    <x v="91"/>
    <s v="10 Jahre 5 Monate"/>
    <n v="1"/>
    <n v="1"/>
    <n v="10.4"/>
    <s v=""/>
  </r>
  <r>
    <n v="444"/>
    <s v="Michael Hertlein"/>
    <x v="416"/>
    <x v="1"/>
    <s v="520d Tour"/>
    <x v="288"/>
    <n v="167500"/>
    <m/>
    <n v="9000"/>
    <x v="1"/>
    <m/>
    <x v="35"/>
    <m/>
    <x v="7"/>
    <n v="4800"/>
    <m/>
    <x v="6"/>
    <x v="91"/>
    <m/>
    <x v="1"/>
    <x v="91"/>
    <s v="8 Jahre 0 Monate"/>
    <n v="1"/>
    <n v="1"/>
    <n v="8.1"/>
    <s v=""/>
  </r>
  <r>
    <n v="445"/>
    <s v="Thomas Acar"/>
    <x v="329"/>
    <x v="1"/>
    <s v="530d "/>
    <x v="289"/>
    <n v="173584"/>
    <m/>
    <n v="22600"/>
    <x v="2"/>
    <m/>
    <x v="259"/>
    <m/>
    <x v="2"/>
    <n v="3400"/>
    <m/>
    <x v="6"/>
    <x v="92"/>
    <m/>
    <x v="1"/>
    <x v="92"/>
    <s v="3 Jahre 1 Monate"/>
    <n v="1"/>
    <n v="1"/>
    <n v="3.2"/>
    <s v=""/>
  </r>
  <r>
    <n v="446"/>
    <s v="Thomas Acar"/>
    <x v="417"/>
    <x v="1"/>
    <s v="218d Coupe"/>
    <x v="290"/>
    <n v="177500"/>
    <m/>
    <n v="10500"/>
    <x v="1"/>
    <n v="11000"/>
    <x v="23"/>
    <m/>
    <x v="0"/>
    <n v="500"/>
    <m/>
    <x v="2"/>
    <x v="93"/>
    <m/>
    <x v="1"/>
    <x v="93"/>
    <s v="9 Jahre 6 Monate"/>
    <n v="1"/>
    <n v="1"/>
    <n v="9.6"/>
    <s v=""/>
  </r>
  <r>
    <n v="447"/>
    <s v="Thomas Acar"/>
    <x v="418"/>
    <x v="7"/>
    <s v="Fiesta 1.4"/>
    <x v="291"/>
    <n v="263000"/>
    <m/>
    <n v="200"/>
    <x v="1"/>
    <n v="300"/>
    <x v="260"/>
    <m/>
    <x v="1"/>
    <n v="100"/>
    <m/>
    <x v="2"/>
    <x v="93"/>
    <m/>
    <x v="1"/>
    <x v="93"/>
    <s v="19 Jahre 10 Monate"/>
    <n v="1"/>
    <n v="1"/>
    <n v="19.899999999999999"/>
    <s v=""/>
  </r>
  <r>
    <n v="448"/>
    <s v="Jens Höner"/>
    <x v="419"/>
    <x v="1"/>
    <s v="330d"/>
    <x v="212"/>
    <n v="199500"/>
    <n v="8800"/>
    <n v="8500"/>
    <x v="1"/>
    <n v="10200"/>
    <x v="133"/>
    <m/>
    <x v="10"/>
    <n v="1000"/>
    <m/>
    <x v="1"/>
    <x v="94"/>
    <m/>
    <x v="1"/>
    <x v="94"/>
    <s v="11 Jahre 1 Monate"/>
    <n v="1"/>
    <n v="1"/>
    <n v="11.1"/>
    <s v=""/>
  </r>
  <r>
    <n v="449"/>
    <s v="Jens Höner"/>
    <x v="420"/>
    <x v="28"/>
    <s v="Yaris"/>
    <x v="292"/>
    <n v="117500"/>
    <n v="1750"/>
    <n v="1000"/>
    <x v="1"/>
    <n v="1900"/>
    <x v="261"/>
    <m/>
    <x v="10"/>
    <n v="400"/>
    <m/>
    <x v="1"/>
    <x v="94"/>
    <m/>
    <x v="1"/>
    <x v="94"/>
    <s v="21 Jahre 11 Monate"/>
    <n v="1"/>
    <n v="1"/>
    <n v="21.9"/>
    <s v=""/>
  </r>
  <r>
    <n v="450"/>
    <s v="Michael Hertlein"/>
    <x v="421"/>
    <x v="1"/>
    <s v="520d"/>
    <x v="0"/>
    <m/>
    <m/>
    <n v="12424.53"/>
    <x v="0"/>
    <m/>
    <x v="262"/>
    <m/>
    <x v="1"/>
    <n v="7737.4699999999993"/>
    <m/>
    <x v="7"/>
    <x v="95"/>
    <m/>
    <x v="1"/>
    <x v="95"/>
    <s v="125 Jahre 1 Monate"/>
    <n v="1"/>
    <n v="1"/>
    <n v="125.1"/>
    <s v=""/>
  </r>
  <r>
    <n v="451"/>
    <s v="Michael Hertlein"/>
    <x v="422"/>
    <x v="1"/>
    <s v="430d"/>
    <x v="293"/>
    <m/>
    <m/>
    <n v="15800"/>
    <x v="2"/>
    <m/>
    <x v="263"/>
    <m/>
    <x v="1"/>
    <n v="4900"/>
    <m/>
    <x v="6"/>
    <x v="95"/>
    <m/>
    <x v="1"/>
    <x v="95"/>
    <s v="9 Jahre 2 Monate"/>
    <n v="1"/>
    <n v="1"/>
    <n v="9.1999999999999993"/>
    <s v=""/>
  </r>
  <r>
    <n v="452"/>
    <s v="Thomas Acar"/>
    <x v="423"/>
    <x v="3"/>
    <s v="A1 1.2TFSI"/>
    <x v="294"/>
    <n v="181678"/>
    <m/>
    <n v="2500"/>
    <x v="1"/>
    <n v="3000"/>
    <x v="112"/>
    <m/>
    <x v="1"/>
    <n v="3100"/>
    <m/>
    <x v="0"/>
    <x v="93"/>
    <m/>
    <x v="1"/>
    <x v="93"/>
    <s v="11 Jahre 0 Monate"/>
    <n v="1"/>
    <n v="1"/>
    <n v="11.1"/>
    <s v=""/>
  </r>
  <r>
    <n v="453"/>
    <s v="Thomas Acar"/>
    <x v="424"/>
    <x v="1"/>
    <s v="X1 18d"/>
    <x v="295"/>
    <n v="226000"/>
    <m/>
    <n v="3500"/>
    <x v="1"/>
    <m/>
    <x v="264"/>
    <m/>
    <x v="2"/>
    <n v="700"/>
    <m/>
    <x v="7"/>
    <x v="93"/>
    <m/>
    <x v="1"/>
    <x v="93"/>
    <s v="12 Jahre 9 Monate"/>
    <n v="1"/>
    <n v="1"/>
    <n v="12.8"/>
    <s v=""/>
  </r>
  <r>
    <n v="454"/>
    <s v="Thomas Acar"/>
    <x v="425"/>
    <x v="1"/>
    <s v="520d"/>
    <x v="296"/>
    <n v="182750"/>
    <m/>
    <n v="10800"/>
    <x v="1"/>
    <m/>
    <x v="168"/>
    <m/>
    <x v="0"/>
    <n v="1200"/>
    <m/>
    <x v="6"/>
    <x v="96"/>
    <m/>
    <x v="1"/>
    <x v="96"/>
    <s v="8 Jahre 4 Monate"/>
    <n v="1"/>
    <n v="1"/>
    <n v="8.3000000000000007"/>
    <s v=""/>
  </r>
  <r>
    <n v="455"/>
    <s v="Thomas Acar"/>
    <x v="426"/>
    <x v="1"/>
    <s v="X5 40E"/>
    <x v="297"/>
    <n v="160631"/>
    <m/>
    <n v="20500"/>
    <x v="1"/>
    <m/>
    <x v="265"/>
    <m/>
    <x v="0"/>
    <n v="1000"/>
    <m/>
    <x v="6"/>
    <x v="97"/>
    <m/>
    <x v="1"/>
    <x v="97"/>
    <s v="7 Jahre 11 Monate"/>
    <n v="1"/>
    <n v="1"/>
    <n v="7.9"/>
    <s v=""/>
  </r>
  <r>
    <n v="456"/>
    <s v="Thomas Acar "/>
    <x v="427"/>
    <x v="10"/>
    <s v="Megane GT"/>
    <x v="298"/>
    <n v="144213"/>
    <m/>
    <n v="2500"/>
    <x v="1"/>
    <m/>
    <x v="152"/>
    <m/>
    <x v="0"/>
    <n v="500"/>
    <m/>
    <x v="6"/>
    <x v="98"/>
    <m/>
    <x v="1"/>
    <x v="98"/>
    <s v="12 Jahre 1 Monate"/>
    <n v="1"/>
    <n v="1"/>
    <n v="12.1"/>
    <s v=""/>
  </r>
  <r>
    <n v="457"/>
    <s v="Michael Hertlein"/>
    <x v="428"/>
    <x v="9"/>
    <s v="Clubman"/>
    <x v="299"/>
    <n v="189000"/>
    <m/>
    <n v="7000"/>
    <x v="1"/>
    <m/>
    <x v="266"/>
    <m/>
    <x v="7"/>
    <n v="1500"/>
    <m/>
    <x v="6"/>
    <x v="99"/>
    <s v="Freier Ankauf"/>
    <x v="1"/>
    <x v="99"/>
    <s v="8 Jahre 3 Monate"/>
    <n v="1"/>
    <n v="1"/>
    <n v="8.3000000000000007"/>
    <s v=""/>
  </r>
  <r>
    <n v="458"/>
    <s v="Michael Hertlein"/>
    <x v="429"/>
    <x v="4"/>
    <s v="A170"/>
    <x v="196"/>
    <n v="226800"/>
    <m/>
    <n v="400"/>
    <x v="1"/>
    <m/>
    <x v="174"/>
    <m/>
    <x v="7"/>
    <n v="1200"/>
    <m/>
    <x v="1"/>
    <x v="99"/>
    <m/>
    <x v="1"/>
    <x v="99"/>
    <s v="17 Jahre 1 Monate"/>
    <n v="1"/>
    <n v="1"/>
    <n v="17.100000000000001"/>
    <s v=""/>
  </r>
  <r>
    <n v="459"/>
    <s v="Michael Hertlein"/>
    <x v="430"/>
    <x v="1"/>
    <d v="1900-04-25T00:00:00"/>
    <x v="205"/>
    <n v="165637"/>
    <m/>
    <n v="4200"/>
    <x v="1"/>
    <m/>
    <x v="267"/>
    <m/>
    <x v="7"/>
    <n v="2650"/>
    <m/>
    <x v="1"/>
    <x v="99"/>
    <m/>
    <x v="1"/>
    <x v="99"/>
    <s v="9 Jahre 11 Monate"/>
    <n v="1"/>
    <n v="1"/>
    <n v="9.9"/>
    <s v=""/>
  </r>
  <r>
    <n v="460"/>
    <s v="Michael Hertlein"/>
    <x v="431"/>
    <x v="11"/>
    <s v="Ibiza"/>
    <x v="169"/>
    <n v="163545"/>
    <m/>
    <n v="2000"/>
    <x v="1"/>
    <m/>
    <x v="192"/>
    <m/>
    <x v="7"/>
    <n v="950"/>
    <m/>
    <x v="1"/>
    <x v="99"/>
    <m/>
    <x v="1"/>
    <x v="99"/>
    <s v="13 Jahre 1 Monate"/>
    <n v="1"/>
    <n v="1"/>
    <n v="13.1"/>
    <s v=""/>
  </r>
  <r>
    <n v="461"/>
    <s v="Thomas Acar"/>
    <x v="432"/>
    <x v="1"/>
    <s v="318d "/>
    <x v="300"/>
    <n v="209000"/>
    <m/>
    <n v="3500"/>
    <x v="0"/>
    <m/>
    <x v="254"/>
    <m/>
    <x v="3"/>
    <n v="702"/>
    <m/>
    <x v="7"/>
    <x v="99"/>
    <m/>
    <x v="1"/>
    <x v="99"/>
    <s v="12 Jahre 0 Monate"/>
    <n v="1"/>
    <n v="1"/>
    <n v="12.1"/>
    <s v=""/>
  </r>
  <r>
    <n v="462"/>
    <s v="Thomas Acar"/>
    <x v="433"/>
    <x v="4"/>
    <s v="C350 CDI"/>
    <x v="111"/>
    <n v="323000"/>
    <m/>
    <n v="3300"/>
    <x v="1"/>
    <m/>
    <x v="254"/>
    <m/>
    <x v="3"/>
    <n v="902"/>
    <m/>
    <x v="7"/>
    <x v="100"/>
    <m/>
    <x v="1"/>
    <x v="100"/>
    <s v="14 Jahre 6 Monate"/>
    <n v="1"/>
    <n v="1"/>
    <n v="14.5"/>
    <s v=""/>
  </r>
  <r>
    <n v="463"/>
    <s v="Thomas Acar"/>
    <x v="434"/>
    <x v="9"/>
    <s v="Cooper"/>
    <x v="301"/>
    <n v="58500"/>
    <m/>
    <n v="7600"/>
    <x v="2"/>
    <m/>
    <x v="133"/>
    <m/>
    <x v="5"/>
    <n v="1900"/>
    <m/>
    <x v="7"/>
    <x v="101"/>
    <m/>
    <x v="1"/>
    <x v="101"/>
    <s v="10 Jahre 0 Monate"/>
    <n v="1"/>
    <n v="1"/>
    <n v="10"/>
    <s v=""/>
  </r>
  <r>
    <n v="464"/>
    <s v="Thomas Acar"/>
    <x v="349"/>
    <x v="1"/>
    <s v="114i"/>
    <x v="302"/>
    <m/>
    <m/>
    <m/>
    <x v="0"/>
    <m/>
    <x v="0"/>
    <m/>
    <x v="12"/>
    <n v="0"/>
    <m/>
    <x v="11"/>
    <x v="101"/>
    <m/>
    <x v="1"/>
    <x v="101"/>
    <s v="10 Jahre 4 Monate"/>
    <n v="1"/>
    <s v=""/>
    <n v="10.4"/>
    <n v="1"/>
  </r>
  <r>
    <n v="465"/>
    <s v="Jens Höner"/>
    <x v="435"/>
    <x v="1"/>
    <s v="316i"/>
    <x v="267"/>
    <n v="229387"/>
    <n v="3000"/>
    <n v="2050"/>
    <x v="1"/>
    <n v="3000"/>
    <x v="268"/>
    <m/>
    <x v="10"/>
    <n v="2050"/>
    <m/>
    <x v="1"/>
    <x v="102"/>
    <m/>
    <x v="1"/>
    <x v="102"/>
    <s v="10 Jahre 5 Monate"/>
    <n v="1"/>
    <n v="1"/>
    <n v="10.4"/>
    <s v=""/>
  </r>
  <r>
    <n v="466"/>
    <s v="Jens Höner"/>
    <x v="436"/>
    <x v="1"/>
    <s v="420i Cabrio"/>
    <x v="242"/>
    <n v="93383"/>
    <n v="9500"/>
    <n v="8500"/>
    <x v="1"/>
    <n v="11000"/>
    <x v="269"/>
    <m/>
    <x v="10"/>
    <n v="5900"/>
    <m/>
    <x v="1"/>
    <x v="102"/>
    <m/>
    <x v="1"/>
    <x v="102"/>
    <s v="9 Jahre 5 Monate"/>
    <n v="1"/>
    <n v="1"/>
    <n v="9.4"/>
    <s v=""/>
  </r>
  <r>
    <n v="467"/>
    <s v="Jens Höner"/>
    <x v="437"/>
    <x v="5"/>
    <s v="Zafira"/>
    <x v="141"/>
    <n v="98357"/>
    <n v="3300"/>
    <n v="3000"/>
    <x v="1"/>
    <n v="4000"/>
    <x v="270"/>
    <m/>
    <x v="10"/>
    <n v="2416"/>
    <m/>
    <x v="1"/>
    <x v="102"/>
    <m/>
    <x v="1"/>
    <x v="102"/>
    <s v="13 Jahre 4 Monate"/>
    <n v="1"/>
    <n v="1"/>
    <n v="13.4"/>
    <s v=""/>
  </r>
  <r>
    <n v="468"/>
    <s v="Thomas Acar"/>
    <x v="438"/>
    <x v="1"/>
    <s v="520d Tour. "/>
    <x v="303"/>
    <n v="344262"/>
    <m/>
    <n v="500"/>
    <x v="1"/>
    <m/>
    <x v="271"/>
    <m/>
    <x v="0"/>
    <n v="984"/>
    <m/>
    <x v="7"/>
    <x v="102"/>
    <m/>
    <x v="1"/>
    <x v="102"/>
    <s v="18 Jahre 0 Monate"/>
    <n v="1"/>
    <n v="1"/>
    <n v="18"/>
    <s v=""/>
  </r>
  <r>
    <n v="469"/>
    <s v="Thomas Acar"/>
    <x v="439"/>
    <x v="11"/>
    <s v="Exeo 1.8 TSI"/>
    <x v="304"/>
    <n v="77757"/>
    <m/>
    <n v="2600"/>
    <x v="1"/>
    <m/>
    <x v="152"/>
    <m/>
    <x v="0"/>
    <n v="400"/>
    <m/>
    <x v="6"/>
    <x v="102"/>
    <m/>
    <x v="1"/>
    <x v="102"/>
    <s v="13 Jahre 8 Monate"/>
    <n v="1"/>
    <n v="1"/>
    <n v="13.7"/>
    <s v=""/>
  </r>
  <r>
    <n v="470"/>
    <s v="Thomas Acar"/>
    <x v="440"/>
    <x v="4"/>
    <s v="E 250 Kombi"/>
    <x v="305"/>
    <n v="96000"/>
    <m/>
    <n v="14200"/>
    <x v="1"/>
    <n v="15000"/>
    <x v="272"/>
    <m/>
    <x v="0"/>
    <n v="1083"/>
    <m/>
    <x v="0"/>
    <x v="102"/>
    <m/>
    <x v="1"/>
    <x v="102"/>
    <s v="10 Jahre 3 Monate"/>
    <n v="1"/>
    <n v="1"/>
    <n v="10.3"/>
    <s v=""/>
  </r>
  <r>
    <n v="471"/>
    <s v="Thomas Acar"/>
    <x v="441"/>
    <x v="1"/>
    <s v="335xi Touring"/>
    <x v="306"/>
    <n v="235000"/>
    <m/>
    <n v="5000"/>
    <x v="1"/>
    <n v="6000"/>
    <x v="124"/>
    <m/>
    <x v="0"/>
    <n v="3800"/>
    <m/>
    <x v="2"/>
    <x v="103"/>
    <m/>
    <x v="1"/>
    <x v="103"/>
    <s v="17 Jahre 10 Monate"/>
    <n v="1"/>
    <n v="1"/>
    <n v="17.899999999999999"/>
    <s v=""/>
  </r>
  <r>
    <n v="472"/>
    <s v="Thomas Acar"/>
    <x v="442"/>
    <x v="5"/>
    <s v="Astra 1.4"/>
    <x v="307"/>
    <n v="212730"/>
    <m/>
    <n v="1500"/>
    <x v="1"/>
    <n v="1900"/>
    <x v="91"/>
    <m/>
    <x v="12"/>
    <n v="1050"/>
    <m/>
    <x v="2"/>
    <x v="103"/>
    <m/>
    <x v="1"/>
    <x v="103"/>
    <s v="14 Jahre 2 Monate"/>
    <n v="1"/>
    <n v="1"/>
    <n v="14.2"/>
    <s v=""/>
  </r>
  <r>
    <n v="473"/>
    <s v="Thomas Acar"/>
    <x v="443"/>
    <x v="5"/>
    <s v="Meriva 1.4"/>
    <x v="308"/>
    <n v="220867"/>
    <m/>
    <n v="1100"/>
    <x v="1"/>
    <n v="1600"/>
    <x v="174"/>
    <m/>
    <x v="0"/>
    <n v="500"/>
    <m/>
    <x v="2"/>
    <x v="103"/>
    <m/>
    <x v="1"/>
    <x v="103"/>
    <s v="13 Jahre 6 Monate"/>
    <n v="1"/>
    <n v="1"/>
    <n v="13.5"/>
    <s v=""/>
  </r>
  <r>
    <n v="474"/>
    <s v="Thomas Acar"/>
    <x v="444"/>
    <x v="30"/>
    <s v="DS3 VTI 120"/>
    <x v="41"/>
    <n v="166352"/>
    <m/>
    <n v="2500"/>
    <x v="1"/>
    <n v="2900"/>
    <x v="130"/>
    <m/>
    <x v="0"/>
    <n v="1450"/>
    <m/>
    <x v="2"/>
    <x v="103"/>
    <m/>
    <x v="1"/>
    <x v="103"/>
    <s v="7 Jahre 5 Monate"/>
    <n v="1"/>
    <n v="1"/>
    <n v="7.5"/>
    <s v=""/>
  </r>
  <r>
    <n v="475"/>
    <s v="Thomas Acar"/>
    <x v="445"/>
    <x v="8"/>
    <s v="Golf GTI"/>
    <x v="154"/>
    <n v="191500"/>
    <m/>
    <n v="4000"/>
    <x v="1"/>
    <m/>
    <x v="273"/>
    <m/>
    <x v="13"/>
    <n v="765"/>
    <m/>
    <x v="7"/>
    <x v="103"/>
    <m/>
    <x v="1"/>
    <x v="103"/>
    <s v="15 Jahre 6 Monate"/>
    <n v="1"/>
    <n v="1"/>
    <n v="15.5"/>
    <s v=""/>
  </r>
  <r>
    <n v="476"/>
    <s v="Thomas Acar"/>
    <x v="446"/>
    <x v="3"/>
    <s v="A4 1.8 Tfsi"/>
    <x v="309"/>
    <n v="89145"/>
    <m/>
    <n v="6000"/>
    <x v="1"/>
    <m/>
    <x v="90"/>
    <m/>
    <x v="0"/>
    <n v="500"/>
    <m/>
    <x v="6"/>
    <x v="104"/>
    <m/>
    <x v="1"/>
    <x v="104"/>
    <s v="13 Jahre 11 Monate"/>
    <n v="1"/>
    <n v="1"/>
    <n v="13.9"/>
    <s v=""/>
  </r>
  <r>
    <n v="477"/>
    <s v="Thomas Acar"/>
    <x v="447"/>
    <x v="8"/>
    <s v="Golf Plus 1.2 Tsi"/>
    <x v="128"/>
    <n v="117300"/>
    <m/>
    <n v="4500"/>
    <x v="1"/>
    <m/>
    <x v="125"/>
    <m/>
    <x v="6"/>
    <n v="500"/>
    <m/>
    <x v="6"/>
    <x v="104"/>
    <s v="Absprache mit Hr. Heinritz"/>
    <x v="1"/>
    <x v="104"/>
    <s v="13 Jahre 0 Monate"/>
    <n v="1"/>
    <n v="1"/>
    <n v="13"/>
    <s v=""/>
  </r>
  <r>
    <n v="478"/>
    <s v="Thomas Acar"/>
    <x v="448"/>
    <x v="3"/>
    <s v="Q5 2.0 Tdi"/>
    <x v="310"/>
    <n v="219300"/>
    <m/>
    <n v="7600"/>
    <x v="1"/>
    <m/>
    <x v="274"/>
    <m/>
    <x v="6"/>
    <n v="488"/>
    <m/>
    <x v="7"/>
    <x v="104"/>
    <s v="Absprache mit Hr. Heinritz"/>
    <x v="1"/>
    <x v="104"/>
    <s v="11 Jahre 8 Monate"/>
    <n v="1"/>
    <n v="1"/>
    <n v="11.7"/>
    <s v=""/>
  </r>
  <r>
    <n v="479"/>
    <s v="Thomas Acar"/>
    <x v="449"/>
    <x v="1"/>
    <s v="120d"/>
    <x v="311"/>
    <n v="211500"/>
    <m/>
    <n v="5000"/>
    <x v="1"/>
    <m/>
    <x v="125"/>
    <m/>
    <x v="6"/>
    <n v="0"/>
    <m/>
    <x v="6"/>
    <x v="105"/>
    <s v="Absprache mit Hr. Heinritz"/>
    <x v="1"/>
    <x v="105"/>
    <s v="13 Jahre 0 Monate"/>
    <n v="1"/>
    <n v="1"/>
    <n v="13"/>
    <s v=""/>
  </r>
  <r>
    <n v="480"/>
    <s v="Thomas Acar"/>
    <x v="450"/>
    <x v="1"/>
    <s v="320i"/>
    <x v="312"/>
    <n v="165620"/>
    <m/>
    <n v="4400"/>
    <x v="1"/>
    <m/>
    <x v="125"/>
    <m/>
    <x v="2"/>
    <n v="600"/>
    <m/>
    <x v="6"/>
    <x v="106"/>
    <m/>
    <x v="1"/>
    <x v="106"/>
    <s v="13 Jahre 9 Monate"/>
    <n v="1"/>
    <n v="1"/>
    <n v="13.8"/>
    <s v=""/>
  </r>
  <r>
    <n v="481"/>
    <s v="Thomas Acar"/>
    <x v="451"/>
    <x v="1"/>
    <s v="218d"/>
    <x v="313"/>
    <n v="215589"/>
    <m/>
    <n v="6150"/>
    <x v="1"/>
    <n v="6700"/>
    <x v="28"/>
    <m/>
    <x v="1"/>
    <n v="1450"/>
    <m/>
    <x v="2"/>
    <x v="106"/>
    <m/>
    <x v="1"/>
    <x v="106"/>
    <s v="9 Jahre 5 Monate"/>
    <n v="1"/>
    <n v="1"/>
    <n v="9.5"/>
    <s v=""/>
  </r>
  <r>
    <n v="482"/>
    <s v="Jens Höner"/>
    <x v="419"/>
    <x v="1"/>
    <s v="330d"/>
    <x v="212"/>
    <n v="199500"/>
    <m/>
    <n v="8500"/>
    <x v="1"/>
    <n v="9500"/>
    <x v="133"/>
    <m/>
    <x v="10"/>
    <n v="1000"/>
    <m/>
    <x v="1"/>
    <x v="107"/>
    <m/>
    <x v="1"/>
    <x v="107"/>
    <s v="11 Jahre 2 Monate"/>
    <n v="1"/>
    <n v="1"/>
    <n v="11.2"/>
    <s v=""/>
  </r>
  <r>
    <n v="483"/>
    <s v="Thomas Acar"/>
    <x v="452"/>
    <x v="1"/>
    <s v="I3"/>
    <x v="314"/>
    <n v="149500"/>
    <m/>
    <n v="5500"/>
    <x v="1"/>
    <n v="6500"/>
    <x v="241"/>
    <m/>
    <x v="1"/>
    <n v="2400"/>
    <m/>
    <x v="2"/>
    <x v="108"/>
    <m/>
    <x v="1"/>
    <x v="108"/>
    <s v="8 Jahre 11 Monate"/>
    <n v="1"/>
    <n v="1"/>
    <n v="9"/>
    <s v=""/>
  </r>
  <r>
    <n v="484"/>
    <s v="Thomas Acar"/>
    <x v="453"/>
    <x v="1"/>
    <s v="320d Tour"/>
    <x v="315"/>
    <n v="167900"/>
    <m/>
    <n v="5250"/>
    <x v="1"/>
    <n v="6500"/>
    <x v="36"/>
    <m/>
    <x v="1"/>
    <n v="1650"/>
    <m/>
    <x v="2"/>
    <x v="109"/>
    <m/>
    <x v="1"/>
    <x v="109"/>
    <s v="12 Jahre 10 Monate"/>
    <n v="1"/>
    <n v="1"/>
    <n v="12.9"/>
    <s v=""/>
  </r>
  <r>
    <n v="485"/>
    <s v="Thomas Acar"/>
    <x v="454"/>
    <x v="7"/>
    <s v="Focus 1.6 Ti VCT"/>
    <x v="316"/>
    <n v="147000"/>
    <m/>
    <n v="2425"/>
    <x v="1"/>
    <n v="2600"/>
    <x v="172"/>
    <m/>
    <x v="7"/>
    <n v="175"/>
    <m/>
    <x v="2"/>
    <x v="109"/>
    <m/>
    <x v="1"/>
    <x v="109"/>
    <s v="12 Jahre 4 Monate"/>
    <n v="1"/>
    <n v="1"/>
    <n v="12.4"/>
    <s v=""/>
  </r>
  <r>
    <n v="486"/>
    <s v="Jens Höner"/>
    <x v="455"/>
    <x v="1"/>
    <s v="520d"/>
    <x v="166"/>
    <n v="240000"/>
    <n v="5800"/>
    <n v="5200"/>
    <x v="2"/>
    <n v="6000"/>
    <x v="275"/>
    <m/>
    <x v="10"/>
    <n v="950"/>
    <m/>
    <x v="1"/>
    <x v="110"/>
    <m/>
    <x v="1"/>
    <x v="110"/>
    <s v="12 Jahre 10 Monate"/>
    <n v="1"/>
    <n v="1"/>
    <n v="12.9"/>
    <s v=""/>
  </r>
  <r>
    <n v="487"/>
    <s v="Jens Höner"/>
    <x v="456"/>
    <x v="1"/>
    <s v="116i"/>
    <x v="317"/>
    <n v="143000"/>
    <n v="3000"/>
    <n v="2600"/>
    <x v="1"/>
    <n v="3200"/>
    <x v="98"/>
    <m/>
    <x v="10"/>
    <n v="750"/>
    <m/>
    <x v="1"/>
    <x v="110"/>
    <m/>
    <x v="1"/>
    <x v="110"/>
    <s v="14 Jahre 2 Monate"/>
    <n v="1"/>
    <n v="1"/>
    <n v="14.2"/>
    <s v=""/>
  </r>
  <r>
    <n v="488"/>
    <s v="Jens Höner"/>
    <x v="457"/>
    <x v="10"/>
    <s v="Megane  "/>
    <x v="318"/>
    <n v="154500"/>
    <n v="400"/>
    <n v="300"/>
    <x v="1"/>
    <n v="400"/>
    <x v="155"/>
    <m/>
    <x v="10"/>
    <n v="100"/>
    <m/>
    <x v="1"/>
    <x v="111"/>
    <m/>
    <x v="1"/>
    <x v="111"/>
    <s v="24 Jahre 6 Monate"/>
    <n v="1"/>
    <n v="1"/>
    <n v="24.6"/>
    <s v=""/>
  </r>
  <r>
    <n v="489"/>
    <s v="Thomas Acar"/>
    <x v="86"/>
    <x v="1"/>
    <s v="X3 20d"/>
    <x v="82"/>
    <n v="149000"/>
    <m/>
    <n v="7000"/>
    <x v="1"/>
    <m/>
    <x v="175"/>
    <m/>
    <x v="3"/>
    <n v="800"/>
    <m/>
    <x v="1"/>
    <x v="112"/>
    <m/>
    <x v="1"/>
    <x v="112"/>
    <s v="13 Jahre 0 Monate"/>
    <n v="1"/>
    <n v="1"/>
    <n v="13"/>
    <s v=""/>
  </r>
  <r>
    <n v="490"/>
    <s v="Jens Höner"/>
    <x v="458"/>
    <x v="1"/>
    <s v="X6 xDrive40d"/>
    <x v="142"/>
    <n v="153000"/>
    <n v="29000"/>
    <n v="30394.080000000002"/>
    <x v="1"/>
    <n v="34000"/>
    <x v="276"/>
    <m/>
    <x v="17"/>
    <n v="1705.9199999999983"/>
    <m/>
    <x v="1"/>
    <x v="113"/>
    <m/>
    <x v="1"/>
    <x v="113"/>
    <s v="6 Jahre 0 Monate"/>
    <n v="1"/>
    <n v="1"/>
    <n v="6.1"/>
    <s v=""/>
  </r>
  <r>
    <n v="491"/>
    <s v="Jens Höner"/>
    <x v="459"/>
    <x v="1"/>
    <s v="520d"/>
    <x v="152"/>
    <n v="191424"/>
    <n v="6000"/>
    <n v="6000"/>
    <x v="1"/>
    <n v="6500"/>
    <x v="96"/>
    <m/>
    <x v="17"/>
    <n v="3400"/>
    <m/>
    <x v="1"/>
    <x v="113"/>
    <m/>
    <x v="1"/>
    <x v="113"/>
    <s v="14 Jahre 5 Monate"/>
    <n v="1"/>
    <n v="1"/>
    <n v="14.5"/>
    <s v=""/>
  </r>
  <r>
    <n v="492"/>
    <s v="Thomas Acar"/>
    <x v="460"/>
    <x v="27"/>
    <s v="CX 5 2.2"/>
    <x v="319"/>
    <n v="248000"/>
    <m/>
    <n v="3000"/>
    <x v="1"/>
    <n v="3700"/>
    <x v="277"/>
    <m/>
    <x v="12"/>
    <n v="1150"/>
    <m/>
    <x v="2"/>
    <x v="113"/>
    <m/>
    <x v="1"/>
    <x v="113"/>
    <s v="11 Jahre 7 Monate"/>
    <n v="1"/>
    <n v="1"/>
    <n v="11.6"/>
    <s v=""/>
  </r>
  <r>
    <n v="493"/>
    <s v="Thomas Acar"/>
    <x v="461"/>
    <x v="7"/>
    <s v="Fiesta 1.25"/>
    <x v="320"/>
    <n v="143616"/>
    <m/>
    <n v="500"/>
    <x v="1"/>
    <n v="700"/>
    <x v="278"/>
    <m/>
    <x v="12"/>
    <n v="800"/>
    <m/>
    <x v="6"/>
    <x v="113"/>
    <m/>
    <x v="1"/>
    <x v="113"/>
    <s v="15 Jahre 4 Monate"/>
    <n v="1"/>
    <n v="1"/>
    <n v="15.4"/>
    <s v=""/>
  </r>
  <r>
    <n v="494"/>
    <s v="Thomas Acar"/>
    <x v="462"/>
    <x v="8"/>
    <s v="UP"/>
    <x v="321"/>
    <n v="62200"/>
    <m/>
    <n v="5000"/>
    <x v="1"/>
    <n v="5500"/>
    <x v="47"/>
    <m/>
    <x v="6"/>
    <n v="2000"/>
    <m/>
    <x v="6"/>
    <x v="113"/>
    <m/>
    <x v="1"/>
    <x v="113"/>
    <s v="10 Jahre 6 Monate"/>
    <n v="1"/>
    <n v="1"/>
    <n v="10.6"/>
    <s v=""/>
  </r>
  <r>
    <n v="495"/>
    <s v="Thomas Acar"/>
    <x v="463"/>
    <x v="1"/>
    <s v="X3 20d"/>
    <x v="322"/>
    <n v="238800"/>
    <m/>
    <n v="14000"/>
    <x v="2"/>
    <n v="15500"/>
    <x v="279"/>
    <m/>
    <x v="2"/>
    <n v="1500"/>
    <m/>
    <x v="6"/>
    <x v="113"/>
    <m/>
    <x v="1"/>
    <x v="113"/>
    <s v="4 Jahre 7 Monate"/>
    <n v="1"/>
    <n v="1"/>
    <n v="4.5999999999999996"/>
    <s v=""/>
  </r>
  <r>
    <n v="496"/>
    <s v="Thomas Acar"/>
    <x v="464"/>
    <x v="1"/>
    <s v="X1 20d"/>
    <x v="323"/>
    <n v="126127"/>
    <m/>
    <n v="12500"/>
    <x v="1"/>
    <n v="13375"/>
    <x v="280"/>
    <m/>
    <x v="6"/>
    <n v="875"/>
    <m/>
    <x v="7"/>
    <x v="113"/>
    <m/>
    <x v="1"/>
    <x v="113"/>
    <s v="8 Jahre 4 Monate"/>
    <n v="1"/>
    <n v="1"/>
    <n v="8.4"/>
    <s v=""/>
  </r>
  <r>
    <n v="497"/>
    <s v="Thomas Acar"/>
    <x v="465"/>
    <x v="1"/>
    <s v="218d GT"/>
    <x v="324"/>
    <n v="193738"/>
    <m/>
    <n v="6600"/>
    <x v="1"/>
    <n v="7200"/>
    <x v="281"/>
    <m/>
    <x v="12"/>
    <n v="2000"/>
    <m/>
    <x v="2"/>
    <x v="114"/>
    <m/>
    <x v="1"/>
    <x v="114"/>
    <s v="9 Jahre 0 Monate"/>
    <n v="1"/>
    <n v="1"/>
    <n v="9.1"/>
    <s v=""/>
  </r>
  <r>
    <n v="498"/>
    <s v="Michael Hertlein"/>
    <x v="466"/>
    <x v="1"/>
    <s v="320d"/>
    <x v="0"/>
    <n v="143500"/>
    <m/>
    <n v="10500"/>
    <x v="0"/>
    <m/>
    <x v="282"/>
    <m/>
    <x v="7"/>
    <n v="1700"/>
    <m/>
    <x v="1"/>
    <x v="114"/>
    <m/>
    <x v="1"/>
    <x v="114"/>
    <s v="125 Jahre 2 Monate"/>
    <n v="1"/>
    <n v="1"/>
    <n v="125.2"/>
    <s v=""/>
  </r>
  <r>
    <n v="499"/>
    <s v="Thomas Acar"/>
    <x v="467"/>
    <x v="8"/>
    <s v="Touran"/>
    <x v="325"/>
    <n v="240202"/>
    <m/>
    <n v="880"/>
    <x v="1"/>
    <n v="1000"/>
    <x v="101"/>
    <m/>
    <x v="12"/>
    <n v="120"/>
    <m/>
    <x v="2"/>
    <x v="115"/>
    <m/>
    <x v="1"/>
    <x v="115"/>
    <s v="17 Jahre 3 Monate"/>
    <n v="1"/>
    <n v="1"/>
    <n v="17.3"/>
    <s v=""/>
  </r>
  <r>
    <n v="500"/>
    <s v="Thomas Acar"/>
    <x v="468"/>
    <x v="5"/>
    <s v="Astra 1.6d"/>
    <x v="326"/>
    <n v="164000"/>
    <m/>
    <n v="5300"/>
    <x v="1"/>
    <m/>
    <x v="17"/>
    <m/>
    <x v="0"/>
    <n v="700"/>
    <m/>
    <x v="6"/>
    <x v="116"/>
    <m/>
    <x v="1"/>
    <x v="116"/>
    <s v="6 Jahre 11 Monate"/>
    <n v="1"/>
    <n v="1"/>
    <n v="7"/>
    <s v=""/>
  </r>
  <r>
    <n v="501"/>
    <s v="Thomas Stoll"/>
    <x v="469"/>
    <x v="1"/>
    <s v="118d"/>
    <x v="327"/>
    <n v="156000"/>
    <m/>
    <n v="6250"/>
    <x v="1"/>
    <n v="7000"/>
    <x v="0"/>
    <m/>
    <x v="0"/>
    <n v="0"/>
    <m/>
    <x v="2"/>
    <x v="117"/>
    <m/>
    <x v="1"/>
    <x v="117"/>
    <s v="11 Jahre 0 Monate"/>
    <n v="1"/>
    <s v=""/>
    <n v="11"/>
    <n v="1"/>
  </r>
  <r>
    <n v="502"/>
    <s v="Thomas Stoll"/>
    <x v="470"/>
    <x v="13"/>
    <d v="1908-03-26T00:00:00"/>
    <x v="146"/>
    <n v="110900"/>
    <m/>
    <n v="8600"/>
    <x v="1"/>
    <n v="9000"/>
    <x v="0"/>
    <m/>
    <x v="0"/>
    <n v="0"/>
    <m/>
    <x v="0"/>
    <x v="117"/>
    <m/>
    <x v="1"/>
    <x v="117"/>
    <s v="7 Jahre 6 Monate"/>
    <n v="1"/>
    <s v=""/>
    <n v="7.5"/>
    <n v="1"/>
  </r>
  <r>
    <n v="503"/>
    <s v="Thomas Stoll"/>
    <x v="471"/>
    <x v="1"/>
    <s v="640d Coupe"/>
    <x v="24"/>
    <n v="145000"/>
    <m/>
    <n v="16500"/>
    <x v="1"/>
    <n v="17400"/>
    <x v="0"/>
    <m/>
    <x v="0"/>
    <n v="0"/>
    <m/>
    <x v="2"/>
    <x v="117"/>
    <m/>
    <x v="1"/>
    <x v="117"/>
    <s v="10 Jahre 7 Monate"/>
    <n v="1"/>
    <s v=""/>
    <n v="10.6"/>
    <n v="1"/>
  </r>
  <r>
    <n v="504"/>
    <s v="Thomas Stoll"/>
    <x v="472"/>
    <x v="1"/>
    <s v="320d"/>
    <x v="328"/>
    <n v="134399"/>
    <m/>
    <n v="10505"/>
    <x v="1"/>
    <n v="11000"/>
    <x v="0"/>
    <m/>
    <x v="1"/>
    <n v="0"/>
    <m/>
    <x v="2"/>
    <x v="117"/>
    <m/>
    <x v="1"/>
    <x v="117"/>
    <s v="10 Jahre 9 Monate"/>
    <n v="1"/>
    <s v=""/>
    <n v="10.8"/>
    <n v="1"/>
  </r>
  <r>
    <n v="505"/>
    <s v="Thomas Stoll"/>
    <x v="473"/>
    <x v="7"/>
    <s v="Mondeo"/>
    <x v="329"/>
    <n v="71000"/>
    <m/>
    <n v="12800"/>
    <x v="1"/>
    <m/>
    <x v="283"/>
    <m/>
    <x v="6"/>
    <n v="44"/>
    <m/>
    <x v="7"/>
    <x v="118"/>
    <m/>
    <x v="1"/>
    <x v="118"/>
    <s v="6 Jahre 3 Monate"/>
    <n v="1"/>
    <n v="1"/>
    <n v="6.3"/>
    <s v=""/>
  </r>
  <r>
    <n v="506"/>
    <s v="Michael Hertlein"/>
    <x v="474"/>
    <x v="13"/>
    <m/>
    <x v="330"/>
    <n v="120900"/>
    <m/>
    <n v="6000"/>
    <x v="1"/>
    <n v="6500"/>
    <x v="63"/>
    <m/>
    <x v="7"/>
    <n v="1300"/>
    <m/>
    <x v="1"/>
    <x v="118"/>
    <m/>
    <x v="1"/>
    <x v="118"/>
    <s v="9 Jahre 9 Monate"/>
    <n v="1"/>
    <n v="1"/>
    <n v="9.8000000000000007"/>
    <s v=""/>
  </r>
  <r>
    <n v="507"/>
    <s v="Thomas Stoll"/>
    <x v="475"/>
    <x v="1"/>
    <s v="X3 20d"/>
    <x v="331"/>
    <n v="205000"/>
    <m/>
    <n v="9300"/>
    <x v="1"/>
    <m/>
    <x v="284"/>
    <m/>
    <x v="6"/>
    <n v="1184"/>
    <m/>
    <x v="7"/>
    <x v="117"/>
    <m/>
    <x v="1"/>
    <x v="117"/>
    <s v="10 Jahre 2 Monate"/>
    <n v="1"/>
    <n v="1"/>
    <n v="10.199999999999999"/>
    <s v=""/>
  </r>
  <r>
    <n v="508"/>
    <s v="Thomas Stoll"/>
    <x v="476"/>
    <x v="1"/>
    <s v="320d Touring"/>
    <x v="332"/>
    <n v="193000"/>
    <m/>
    <n v="5500"/>
    <x v="1"/>
    <n v="6200"/>
    <x v="0"/>
    <m/>
    <x v="6"/>
    <n v="0"/>
    <m/>
    <x v="2"/>
    <x v="117"/>
    <m/>
    <x v="1"/>
    <x v="117"/>
    <s v="11 Jahre 11 Monate"/>
    <n v="1"/>
    <s v=""/>
    <n v="12"/>
    <n v="1"/>
  </r>
  <r>
    <n v="509"/>
    <s v="Thomas Stoll"/>
    <x v="477"/>
    <x v="12"/>
    <s v="CRV"/>
    <x v="333"/>
    <n v="238000"/>
    <m/>
    <n v="1200"/>
    <x v="1"/>
    <n v="1500"/>
    <x v="285"/>
    <m/>
    <x v="0"/>
    <n v="351"/>
    <m/>
    <x v="2"/>
    <x v="119"/>
    <m/>
    <x v="1"/>
    <x v="119"/>
    <s v="20 Jahre 1 Monate"/>
    <n v="1"/>
    <n v="1"/>
    <n v="20.100000000000001"/>
    <s v=""/>
  </r>
  <r>
    <n v="510"/>
    <s v="Thomas Stoll"/>
    <x v="478"/>
    <x v="1"/>
    <s v="320d Touring"/>
    <x v="334"/>
    <n v="71000"/>
    <m/>
    <n v="15000"/>
    <x v="1"/>
    <n v="16500"/>
    <x v="0"/>
    <m/>
    <x v="1"/>
    <n v="0"/>
    <m/>
    <x v="2"/>
    <x v="119"/>
    <m/>
    <x v="1"/>
    <x v="119"/>
    <s v="8 Jahre 1 Monate"/>
    <n v="1"/>
    <s v=""/>
    <n v="8.1"/>
    <n v="1"/>
  </r>
  <r>
    <n v="511"/>
    <s v="Thomas Stoll"/>
    <x v="479"/>
    <x v="9"/>
    <s v="Cooper S"/>
    <x v="110"/>
    <n v="118000"/>
    <m/>
    <n v="4000"/>
    <x v="1"/>
    <m/>
    <x v="286"/>
    <m/>
    <x v="2"/>
    <n v="1142"/>
    <m/>
    <x v="7"/>
    <x v="120"/>
    <m/>
    <x v="1"/>
    <x v="120"/>
    <s v="14 Jahre 8 Monate"/>
    <n v="1"/>
    <n v="1"/>
    <n v="14.7"/>
    <s v=""/>
  </r>
  <r>
    <n v="512"/>
    <s v="Thomas Stoll"/>
    <x v="480"/>
    <x v="6"/>
    <s v="Superb Combi"/>
    <x v="335"/>
    <n v="194500"/>
    <m/>
    <n v="11000"/>
    <x v="1"/>
    <m/>
    <x v="287"/>
    <m/>
    <x v="6"/>
    <n v="1093"/>
    <m/>
    <x v="7"/>
    <x v="120"/>
    <m/>
    <x v="1"/>
    <x v="120"/>
    <s v="6 Jahre 10 Monate"/>
    <n v="1"/>
    <n v="1"/>
    <n v="6.9"/>
    <s v=""/>
  </r>
  <r>
    <n v="513"/>
    <s v="Thomas Stoll"/>
    <x v="481"/>
    <x v="11"/>
    <s v="Ibiza"/>
    <x v="336"/>
    <n v="116100"/>
    <m/>
    <n v="1190"/>
    <x v="1"/>
    <m/>
    <x v="288"/>
    <m/>
    <x v="6"/>
    <n v="249"/>
    <m/>
    <x v="7"/>
    <x v="120"/>
    <m/>
    <x v="1"/>
    <x v="120"/>
    <s v="16 Jahre 2 Monate"/>
    <n v="1"/>
    <n v="1"/>
    <n v="16.2"/>
    <s v=""/>
  </r>
  <r>
    <n v="514"/>
    <s v="Thomas Stoll"/>
    <x v="482"/>
    <x v="1"/>
    <s v="X1"/>
    <x v="337"/>
    <n v="208500"/>
    <m/>
    <n v="3600"/>
    <x v="1"/>
    <m/>
    <x v="165"/>
    <m/>
    <x v="7"/>
    <n v="400"/>
    <m/>
    <x v="6"/>
    <x v="121"/>
    <m/>
    <x v="1"/>
    <x v="121"/>
    <s v="14 Jahre 2 Monate"/>
    <n v="1"/>
    <n v="1"/>
    <n v="14.2"/>
    <s v=""/>
  </r>
  <r>
    <n v="515"/>
    <s v="Thomas Stoll"/>
    <x v="483"/>
    <x v="1"/>
    <s v="530d"/>
    <x v="338"/>
    <n v="252000"/>
    <m/>
    <n v="15000"/>
    <x v="1"/>
    <m/>
    <x v="0"/>
    <m/>
    <x v="2"/>
    <s v=""/>
    <m/>
    <x v="11"/>
    <x v="121"/>
    <m/>
    <x v="1"/>
    <x v="121"/>
    <s v="7 Jahre 11 Monate"/>
    <n v="1"/>
    <s v=""/>
    <n v="8"/>
    <n v="1"/>
  </r>
  <r>
    <n v="516"/>
    <s v="Jens Höner"/>
    <x v="484"/>
    <x v="9"/>
    <s v="Cooper S"/>
    <x v="339"/>
    <n v="130450"/>
    <m/>
    <n v="4900"/>
    <x v="1"/>
    <n v="8500"/>
    <x v="0"/>
    <m/>
    <x v="10"/>
    <s v=""/>
    <m/>
    <x v="1"/>
    <x v="118"/>
    <m/>
    <x v="1"/>
    <x v="118"/>
    <s v="11 Jahre 7 Monate"/>
    <n v="1"/>
    <s v=""/>
    <n v="11.6"/>
    <n v="1"/>
  </r>
  <r>
    <n v="517"/>
    <s v="Jens Höner"/>
    <x v="485"/>
    <x v="1"/>
    <s v="X1 sDrive18i"/>
    <x v="340"/>
    <n v="113290"/>
    <m/>
    <n v="5000"/>
    <x v="1"/>
    <n v="6250"/>
    <x v="289"/>
    <m/>
    <x v="10"/>
    <n v="899"/>
    <m/>
    <x v="0"/>
    <x v="118"/>
    <m/>
    <x v="1"/>
    <x v="118"/>
    <s v="12 Jahre 3 Monate"/>
    <n v="1"/>
    <n v="1"/>
    <n v="12.3"/>
    <s v=""/>
  </r>
  <r>
    <n v="518"/>
    <s v="Jens Höner"/>
    <x v="486"/>
    <x v="1"/>
    <s v="320d"/>
    <x v="341"/>
    <n v="261200"/>
    <m/>
    <n v="5300"/>
    <x v="1"/>
    <n v="6800"/>
    <x v="0"/>
    <m/>
    <x v="10"/>
    <s v=""/>
    <m/>
    <x v="1"/>
    <x v="118"/>
    <m/>
    <x v="1"/>
    <x v="118"/>
    <s v="9 Jahre 0 Monate"/>
    <n v="1"/>
    <s v=""/>
    <n v="9"/>
    <n v="1"/>
  </r>
  <r>
    <n v="519"/>
    <s v="Jens Höner"/>
    <x v="487"/>
    <x v="9"/>
    <s v="Cooper Cabrio"/>
    <x v="342"/>
    <n v="72200"/>
    <m/>
    <n v="5500"/>
    <x v="1"/>
    <n v="7150"/>
    <x v="0"/>
    <m/>
    <x v="18"/>
    <s v=""/>
    <m/>
    <x v="1"/>
    <x v="118"/>
    <m/>
    <x v="1"/>
    <x v="118"/>
    <s v="13 Jahre 10 Monate"/>
    <n v="1"/>
    <s v=""/>
    <n v="13.9"/>
    <n v="1"/>
  </r>
  <r>
    <n v="520"/>
    <s v="Thomas Stoll"/>
    <x v="488"/>
    <x v="1"/>
    <s v="320i GT"/>
    <x v="263"/>
    <n v="155000"/>
    <m/>
    <n v="8500"/>
    <x v="1"/>
    <n v="8900"/>
    <x v="0"/>
    <m/>
    <x v="12"/>
    <s v=""/>
    <m/>
    <x v="2"/>
    <x v="118"/>
    <m/>
    <x v="1"/>
    <x v="118"/>
    <s v="11 Jahre 9 Monate"/>
    <n v="1"/>
    <s v=""/>
    <n v="11.8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  <r>
    <s v=""/>
    <m/>
    <x v="113"/>
    <x v="31"/>
    <m/>
    <x v="0"/>
    <m/>
    <m/>
    <m/>
    <x v="0"/>
    <m/>
    <x v="0"/>
    <m/>
    <x v="19"/>
    <s v=""/>
    <m/>
    <x v="11"/>
    <x v="122"/>
    <m/>
    <x v="2"/>
    <x v="122"/>
    <s v="0 Jahre 0 Monate"/>
    <s v=" "/>
    <s v=""/>
    <n v="0"/>
    <n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DFD1A5C-ED87-4A9E-AC67-19D5D2AC9CA9}" name="PivotTable12" cacheId="132" applyNumberFormats="0" applyBorderFormats="0" applyFontFormats="0" applyPatternFormats="0" applyAlignmentFormats="0" applyWidthHeightFormats="1" dataCaption="Werte" updatedVersion="7" minRefreshableVersion="3" useAutoFormatting="1" rowGrandTotals="0" itemPrintTitles="1" createdVersion="8" indent="0" multipleFieldFilters="0">
  <location ref="AE161:AG179" firstHeaderRow="0" firstDataRow="1" firstDataCol="1" rowPageCount="1" colPageCount="1"/>
  <pivotFields count="32">
    <pivotField showAll="0"/>
    <pivotField showAll="0"/>
    <pivotField showAll="0"/>
    <pivotField showAll="0"/>
    <pivotField showAll="0"/>
    <pivotField showAll="0">
      <items count="348">
        <item m="1" x="346"/>
        <item m="1" x="344"/>
        <item m="1" x="343"/>
        <item x="209"/>
        <item x="72"/>
        <item x="34"/>
        <item x="93"/>
        <item x="318"/>
        <item x="30"/>
        <item x="89"/>
        <item x="7"/>
        <item x="286"/>
        <item x="114"/>
        <item x="255"/>
        <item x="132"/>
        <item x="149"/>
        <item x="238"/>
        <item x="292"/>
        <item x="77"/>
        <item x="221"/>
        <item x="83"/>
        <item x="136"/>
        <item x="204"/>
        <item x="65"/>
        <item x="109"/>
        <item x="225"/>
        <item x="211"/>
        <item x="101"/>
        <item x="333"/>
        <item x="291"/>
        <item x="64"/>
        <item x="69"/>
        <item x="251"/>
        <item x="222"/>
        <item x="76"/>
        <item x="184"/>
        <item x="79"/>
        <item x="87"/>
        <item x="193"/>
        <item x="12"/>
        <item x="273"/>
        <item x="112"/>
        <item x="213"/>
        <item x="51"/>
        <item x="303"/>
        <item x="55"/>
        <item x="306"/>
        <item x="3"/>
        <item x="130"/>
        <item x="144"/>
        <item x="100"/>
        <item x="15"/>
        <item x="161"/>
        <item x="268"/>
        <item x="96"/>
        <item x="202"/>
        <item x="50"/>
        <item x="325"/>
        <item x="210"/>
        <item x="13"/>
        <item x="196"/>
        <item x="94"/>
        <item x="206"/>
        <item x="168"/>
        <item x="217"/>
        <item x="147"/>
        <item x="220"/>
        <item x="215"/>
        <item x="113"/>
        <item x="104"/>
        <item x="43"/>
        <item x="216"/>
        <item x="70"/>
        <item x="163"/>
        <item x="280"/>
        <item x="336"/>
        <item x="36"/>
        <item x="17"/>
        <item x="92"/>
        <item x="256"/>
        <item x="165"/>
        <item x="20"/>
        <item x="126"/>
        <item x="154"/>
        <item x="14"/>
        <item x="148"/>
        <item x="172"/>
        <item x="5"/>
        <item x="320"/>
        <item x="236"/>
        <item x="71"/>
        <item x="227"/>
        <item x="252"/>
        <item x="28"/>
        <item x="207"/>
        <item x="118"/>
        <item x="1"/>
        <item x="197"/>
        <item x="90"/>
        <item x="29"/>
        <item x="110"/>
        <item x="111"/>
        <item x="151"/>
        <item x="4"/>
        <item x="25"/>
        <item x="152"/>
        <item x="307"/>
        <item x="317"/>
        <item x="337"/>
        <item x="239"/>
        <item x="38"/>
        <item x="103"/>
        <item x="86"/>
        <item x="223"/>
        <item x="309"/>
        <item x="98"/>
        <item x="198"/>
        <item x="312"/>
        <item x="95"/>
        <item x="27"/>
        <item x="271"/>
        <item x="342"/>
        <item x="304"/>
        <item x="183"/>
        <item x="270"/>
        <item x="308"/>
        <item x="127"/>
        <item x="137"/>
        <item x="73"/>
        <item x="141"/>
        <item x="283"/>
        <item x="39"/>
        <item x="115"/>
        <item x="54"/>
        <item x="237"/>
        <item x="68"/>
        <item x="169"/>
        <item x="311"/>
        <item x="160"/>
        <item x="128"/>
        <item x="82"/>
        <item x="80"/>
        <item x="218"/>
        <item x="48"/>
        <item x="91"/>
        <item x="166"/>
        <item x="315"/>
        <item x="295"/>
        <item x="52"/>
        <item x="33"/>
        <item x="157"/>
        <item x="67"/>
        <item x="178"/>
        <item x="60"/>
        <item x="145"/>
        <item x="75"/>
        <item x="63"/>
        <item x="175"/>
        <item x="170"/>
        <item x="11"/>
        <item x="106"/>
        <item x="316"/>
        <item x="9"/>
        <item x="235"/>
        <item x="59"/>
        <item x="340"/>
        <item x="180"/>
        <item x="298"/>
        <item x="10"/>
        <item x="192"/>
        <item x="300"/>
        <item x="139"/>
        <item x="56"/>
        <item x="26"/>
        <item x="224"/>
        <item x="332"/>
        <item x="229"/>
        <item x="84"/>
        <item x="191"/>
        <item x="61"/>
        <item x="263"/>
        <item x="281"/>
        <item x="228"/>
        <item x="310"/>
        <item x="32"/>
        <item x="319"/>
        <item x="189"/>
        <item x="339"/>
        <item x="78"/>
        <item x="134"/>
        <item x="194"/>
        <item x="16"/>
        <item x="219"/>
        <item x="212"/>
        <item x="294"/>
        <item x="214"/>
        <item x="247"/>
        <item x="327"/>
        <item x="97"/>
        <item x="278"/>
        <item x="81"/>
        <item x="74"/>
        <item x="282"/>
        <item x="107"/>
        <item x="46"/>
        <item x="231"/>
        <item x="328"/>
        <item x="102"/>
        <item x="171"/>
        <item x="250"/>
        <item x="24"/>
        <item x="321"/>
        <item x="241"/>
        <item x="66"/>
        <item x="267"/>
        <item x="302"/>
        <item x="99"/>
        <item x="42"/>
        <item x="185"/>
        <item x="138"/>
        <item x="105"/>
        <item x="305"/>
        <item x="57"/>
        <item x="6"/>
        <item x="108"/>
        <item x="331"/>
        <item x="143"/>
        <item x="129"/>
        <item x="301"/>
        <item x="173"/>
        <item x="205"/>
        <item x="158"/>
        <item x="117"/>
        <item x="131"/>
        <item x="18"/>
        <item x="44"/>
        <item x="150"/>
        <item x="45"/>
        <item x="330"/>
        <item x="290"/>
        <item x="201"/>
        <item x="62"/>
        <item x="313"/>
        <item x="242"/>
        <item x="21"/>
        <item x="167"/>
        <item x="293"/>
        <item x="181"/>
        <item x="230"/>
        <item x="22"/>
        <item x="277"/>
        <item x="35"/>
        <item x="156"/>
        <item x="123"/>
        <item x="324"/>
        <item x="85"/>
        <item x="314"/>
        <item x="341"/>
        <item x="120"/>
        <item x="47"/>
        <item x="135"/>
        <item x="23"/>
        <item x="254"/>
        <item x="159"/>
        <item x="49"/>
        <item x="195"/>
        <item x="53"/>
        <item x="261"/>
        <item x="200"/>
        <item x="19"/>
        <item x="296"/>
        <item x="323"/>
        <item x="299"/>
        <item x="121"/>
        <item x="208"/>
        <item x="116"/>
        <item x="246"/>
        <item x="124"/>
        <item x="288"/>
        <item x="182"/>
        <item x="40"/>
        <item x="334"/>
        <item x="297"/>
        <item x="226"/>
        <item x="338"/>
        <item x="140"/>
        <item x="174"/>
        <item x="164"/>
        <item x="41"/>
        <item x="146"/>
        <item x="266"/>
        <item x="119"/>
        <item x="199"/>
        <item x="125"/>
        <item x="179"/>
        <item x="253"/>
        <item x="276"/>
        <item x="188"/>
        <item x="2"/>
        <item x="326"/>
        <item x="335"/>
        <item x="162"/>
        <item x="287"/>
        <item x="232"/>
        <item x="275"/>
        <item x="177"/>
        <item x="8"/>
        <item x="329"/>
        <item x="243"/>
        <item x="142"/>
        <item x="31"/>
        <item x="258"/>
        <item x="176"/>
        <item x="190"/>
        <item x="248"/>
        <item x="257"/>
        <item x="240"/>
        <item x="249"/>
        <item x="88"/>
        <item x="265"/>
        <item x="186"/>
        <item x="153"/>
        <item x="187"/>
        <item x="122"/>
        <item x="322"/>
        <item x="203"/>
        <item x="133"/>
        <item x="264"/>
        <item x="233"/>
        <item x="284"/>
        <item x="245"/>
        <item x="37"/>
        <item x="244"/>
        <item x="234"/>
        <item x="285"/>
        <item x="279"/>
        <item x="262"/>
        <item x="289"/>
        <item x="272"/>
        <item x="269"/>
        <item x="58"/>
        <item x="155"/>
        <item m="1" x="345"/>
        <item x="0"/>
        <item x="259"/>
        <item x="260"/>
        <item x="274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axis="axisRow" showAll="0">
      <items count="23">
        <item x="16"/>
        <item x="8"/>
        <item x="18"/>
        <item x="4"/>
        <item x="17"/>
        <item x="13"/>
        <item h="1" x="11"/>
        <item x="6"/>
        <item x="7"/>
        <item m="1" x="21"/>
        <item x="3"/>
        <item x="9"/>
        <item x="10"/>
        <item x="1"/>
        <item x="2"/>
        <item x="12"/>
        <item x="5"/>
        <item x="15"/>
        <item h="1" x="14"/>
        <item x="0"/>
        <item m="1" x="20"/>
        <item x="19"/>
        <item t="default"/>
      </items>
    </pivotField>
    <pivotField dataField="1" showAll="0"/>
    <pivotField showAll="0"/>
    <pivotField showAll="0"/>
    <pivotField axis="axisPage" showAll="0">
      <items count="127">
        <item m="1" x="124"/>
        <item m="1" x="125"/>
        <item x="67"/>
        <item x="68"/>
        <item x="0"/>
        <item x="66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5"/>
        <item x="16"/>
        <item x="17"/>
        <item x="18"/>
        <item x="65"/>
        <item x="19"/>
        <item x="64"/>
        <item x="63"/>
        <item x="20"/>
        <item x="61"/>
        <item x="60"/>
        <item x="21"/>
        <item x="59"/>
        <item x="58"/>
        <item x="22"/>
        <item x="57"/>
        <item x="24"/>
        <item x="56"/>
        <item x="55"/>
        <item x="25"/>
        <item x="54"/>
        <item x="27"/>
        <item x="28"/>
        <item x="53"/>
        <item x="30"/>
        <item x="31"/>
        <item x="52"/>
        <item x="32"/>
        <item x="33"/>
        <item x="34"/>
        <item x="35"/>
        <item x="36"/>
        <item x="38"/>
        <item x="48"/>
        <item x="49"/>
        <item x="39"/>
        <item x="47"/>
        <item x="40"/>
        <item x="42"/>
        <item x="46"/>
        <item x="43"/>
        <item x="50"/>
        <item x="29"/>
        <item x="51"/>
        <item x="23"/>
        <item x="44"/>
        <item x="41"/>
        <item x="45"/>
        <item x="26"/>
        <item x="14"/>
        <item x="62"/>
        <item x="37"/>
        <item x="69"/>
        <item x="70"/>
        <item x="13"/>
        <item x="72"/>
        <item x="71"/>
        <item x="73"/>
        <item x="74"/>
        <item x="75"/>
        <item x="76"/>
        <item x="78"/>
        <item x="80"/>
        <item x="79"/>
        <item x="81"/>
        <item x="82"/>
        <item x="83"/>
        <item x="84"/>
        <item x="85"/>
        <item x="86"/>
        <item x="87"/>
        <item x="88"/>
        <item x="89"/>
        <item x="77"/>
        <item x="90"/>
        <item x="91"/>
        <item x="92"/>
        <item x="94"/>
        <item x="9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m="1" x="123"/>
        <item x="111"/>
        <item x="112"/>
        <item x="113"/>
        <item x="114"/>
        <item x="115"/>
        <item x="116"/>
        <item x="117"/>
        <item x="119"/>
        <item x="120"/>
        <item x="121"/>
        <item x="118"/>
        <item x="122"/>
        <item x="95"/>
        <item t="default"/>
      </items>
    </pivotField>
    <pivotField showAll="0"/>
    <pivotField showAll="0">
      <items count="4">
        <item h="1" x="0"/>
        <item x="1"/>
        <item h="1" x="2"/>
        <item t="default"/>
      </items>
    </pivotField>
    <pivotField showAll="0">
      <items count="125">
        <item x="67"/>
        <item x="68"/>
        <item x="0"/>
        <item x="66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5"/>
        <item x="16"/>
        <item x="17"/>
        <item x="18"/>
        <item x="65"/>
        <item x="19"/>
        <item x="64"/>
        <item x="63"/>
        <item x="20"/>
        <item x="61"/>
        <item x="60"/>
        <item x="21"/>
        <item x="59"/>
        <item x="58"/>
        <item x="22"/>
        <item x="57"/>
        <item x="24"/>
        <item x="56"/>
        <item x="55"/>
        <item x="25"/>
        <item x="54"/>
        <item x="27"/>
        <item x="28"/>
        <item x="53"/>
        <item x="30"/>
        <item x="31"/>
        <item x="52"/>
        <item x="32"/>
        <item x="33"/>
        <item x="34"/>
        <item x="35"/>
        <item x="36"/>
        <item x="38"/>
        <item x="48"/>
        <item x="49"/>
        <item x="39"/>
        <item x="47"/>
        <item x="40"/>
        <item x="42"/>
        <item x="46"/>
        <item x="43"/>
        <item x="50"/>
        <item x="29"/>
        <item x="51"/>
        <item x="23"/>
        <item x="44"/>
        <item x="41"/>
        <item x="45"/>
        <item x="26"/>
        <item x="14"/>
        <item x="62"/>
        <item x="37"/>
        <item x="69"/>
        <item x="70"/>
        <item x="13"/>
        <item x="72"/>
        <item x="71"/>
        <item x="73"/>
        <item x="74"/>
        <item x="75"/>
        <item x="76"/>
        <item x="78"/>
        <item x="80"/>
        <item x="79"/>
        <item x="81"/>
        <item x="82"/>
        <item x="83"/>
        <item x="84"/>
        <item x="85"/>
        <item x="86"/>
        <item x="87"/>
        <item x="88"/>
        <item x="89"/>
        <item x="77"/>
        <item x="90"/>
        <item x="91"/>
        <item x="92"/>
        <item x="94"/>
        <item x="95"/>
        <item x="93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m="1" x="123"/>
        <item x="111"/>
        <item x="112"/>
        <item x="113"/>
        <item x="114"/>
        <item x="115"/>
        <item x="116"/>
        <item x="117"/>
        <item x="119"/>
        <item x="120"/>
        <item x="121"/>
        <item x="118"/>
        <item x="122"/>
        <item t="default"/>
      </items>
    </pivotField>
    <pivotField showAll="0"/>
    <pivotField showAll="0"/>
    <pivotField dataField="1" showAll="0"/>
    <pivotField showAll="0"/>
    <pivotField showAll="0"/>
    <pivotField showAll="0">
      <items count="4">
        <item x="1"/>
        <item x="0"/>
        <item x="2"/>
        <item t="default"/>
      </items>
    </pivotField>
    <pivotField showAll="0">
      <items count="15">
        <item h="1" x="0"/>
        <item x="1"/>
        <item x="2"/>
        <item x="3"/>
        <item x="4"/>
        <item h="1" x="5"/>
        <item h="1" x="6"/>
        <item h="1" x="7"/>
        <item x="8"/>
        <item x="9"/>
        <item x="10"/>
        <item x="11"/>
        <item x="12"/>
        <item h="1" x="13"/>
        <item t="default"/>
      </items>
    </pivotField>
    <pivotField showAll="0">
      <items count="5">
        <item x="0"/>
        <item x="1"/>
        <item x="2"/>
        <item x="3"/>
        <item t="default"/>
      </items>
    </pivotField>
    <pivotField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>
      <items count="7">
        <item x="1"/>
        <item x="2"/>
        <item x="3"/>
        <item x="4"/>
        <item x="0"/>
        <item x="5"/>
        <item t="default"/>
      </items>
    </pivotField>
    <pivotField showAll="0">
      <items count="36"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0"/>
        <item x="34"/>
        <item t="default"/>
      </items>
    </pivotField>
  </pivotFields>
  <rowFields count="1">
    <field x="13"/>
  </rowFields>
  <rowItems count="18">
    <i>
      <x/>
    </i>
    <i>
      <x v="1"/>
    </i>
    <i>
      <x v="2"/>
    </i>
    <i>
      <x v="3"/>
    </i>
    <i>
      <x v="4"/>
    </i>
    <i>
      <x v="5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9"/>
    </i>
    <i>
      <x v="21"/>
    </i>
  </rowItems>
  <colFields count="1">
    <field x="-2"/>
  </colFields>
  <colItems count="2">
    <i>
      <x/>
    </i>
    <i i="1">
      <x v="1"/>
    </i>
  </colItems>
  <pageFields count="1">
    <pageField fld="17" hier="-1"/>
  </pageFields>
  <dataFields count="2">
    <dataField name="Mittelwert von Erlös" fld="14" subtotal="average" baseField="0" baseItem="0" numFmtId="164"/>
    <dataField name="Anzahl von Vermarktete Fahrzeuge Hilfsspalte" fld="23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47CCF5-0A05-41F9-A9A2-241E22CBD94A}">
  <dimension ref="AE157:AV196"/>
  <sheetViews>
    <sheetView tabSelected="1" topLeftCell="AI144" workbookViewId="0">
      <selection activeCell="AP168" sqref="AP168"/>
    </sheetView>
  </sheetViews>
  <sheetFormatPr baseColWidth="10" defaultRowHeight="15" x14ac:dyDescent="0.25"/>
  <cols>
    <col min="30" max="30" width="25.42578125" bestFit="1" customWidth="1"/>
    <col min="31" max="31" width="22.42578125" bestFit="1" customWidth="1"/>
    <col min="32" max="32" width="19.28515625" bestFit="1" customWidth="1"/>
    <col min="33" max="33" width="42.7109375" bestFit="1" customWidth="1"/>
    <col min="42" max="42" width="17.7109375" customWidth="1"/>
  </cols>
  <sheetData>
    <row r="157" spans="31:43" x14ac:dyDescent="0.25">
      <c r="AE157" t="s">
        <v>0</v>
      </c>
    </row>
    <row r="159" spans="31:43" x14ac:dyDescent="0.25">
      <c r="AE159" s="9" t="s">
        <v>1</v>
      </c>
      <c r="AF159" t="s">
        <v>2</v>
      </c>
    </row>
    <row r="160" spans="31:43" x14ac:dyDescent="0.25">
      <c r="AQ160" t="s">
        <v>31</v>
      </c>
    </row>
    <row r="161" spans="31:48" x14ac:dyDescent="0.25">
      <c r="AE161" s="9" t="s">
        <v>3</v>
      </c>
      <c r="AF161" t="s">
        <v>4</v>
      </c>
      <c r="AG161" t="s">
        <v>5</v>
      </c>
      <c r="AL161" t="s">
        <v>33</v>
      </c>
      <c r="AN161" t="s">
        <v>6</v>
      </c>
    </row>
    <row r="162" spans="31:48" x14ac:dyDescent="0.25">
      <c r="AE162" s="1" t="s">
        <v>7</v>
      </c>
      <c r="AF162" s="2">
        <v>1288.0645161290322</v>
      </c>
      <c r="AG162" s="10">
        <v>31</v>
      </c>
      <c r="AJ162" s="3" t="s">
        <v>7</v>
      </c>
      <c r="AK162" s="4">
        <f>GETPIVOTDATA("Mittelwert von Erlös",$AE$161,"Standort /Fililale","Bayreuth")</f>
        <v>1288.0645161290322</v>
      </c>
      <c r="AL162" s="5">
        <f>IF(ISERROR(AK162),0,AK162)</f>
        <v>1288.0645161290322</v>
      </c>
      <c r="AM162">
        <f>GETPIVOTDATA("Anzahl von Vermarktete Fahrzeuge Hilfsspalte",$AE$161,"Standort /Fililale","Bayreuth")</f>
        <v>31</v>
      </c>
      <c r="AN162" s="11">
        <f>IF(ISERROR(AM162),0,AM162)</f>
        <v>31</v>
      </c>
      <c r="AP162" t="s">
        <v>8</v>
      </c>
      <c r="AQ162" t="s">
        <v>9</v>
      </c>
      <c r="AR162" t="s">
        <v>10</v>
      </c>
      <c r="AS162" s="6" t="s">
        <v>11</v>
      </c>
      <c r="AU162" s="12" t="s">
        <v>30</v>
      </c>
      <c r="AV162" s="12"/>
    </row>
    <row r="163" spans="31:48" x14ac:dyDescent="0.25">
      <c r="AE163" s="1" t="s">
        <v>12</v>
      </c>
      <c r="AF163" s="2">
        <v>1547.2166666666667</v>
      </c>
      <c r="AG163" s="10">
        <v>15</v>
      </c>
      <c r="AJ163" s="3" t="s">
        <v>12</v>
      </c>
      <c r="AK163" s="4">
        <f>GETPIVOTDATA("Mittelwert von Erlös",$AE$161,"Standort /Fililale","Bietigheim-Bissingen")</f>
        <v>1547.2166666666667</v>
      </c>
      <c r="AL163" s="5">
        <f t="shared" ref="AL163:AL196" si="0">IF(ISERROR(AK163),0,AK163)</f>
        <v>1547.2166666666667</v>
      </c>
      <c r="AM163">
        <f>GETPIVOTDATA("Anzahl von Vermarktete Fahrzeuge Hilfsspalte",$AE$161,"Standort /Fililale","Bietigheim-Bissingen")</f>
        <v>15</v>
      </c>
      <c r="AN163" s="11">
        <f t="shared" ref="AN163:AN180" si="1">IF(ISERROR(AM163),0,AM163)</f>
        <v>15</v>
      </c>
      <c r="AP163">
        <v>1</v>
      </c>
      <c r="AQ163" t="str">
        <f>INDEX($AJ$162:$AJ$196,MATCH(LARGE($AL$162:$AL$196,ROW(A1)),$AL$162:$AL$196,0))</f>
        <v>Erbach</v>
      </c>
      <c r="AR163" s="7" t="str" cm="1">
        <f t="array" ref="AR163">INDEX($AJ$162:$AJ$196,MATCH(LARGE($AL$162:$AL$196+ROW($A$162:$A$196)/99999,AP163),$AL$162:$AL$196+ROW($A$162:$A$196)/99999,0))</f>
        <v>Erbach</v>
      </c>
      <c r="AS163" s="8">
        <f>LARGE(AL162:AL196,ROW(A1))</f>
        <v>2552.9599999999991</v>
      </c>
      <c r="AU163" s="11">
        <f>LARGE(AN162:AN196,ROW(B1))</f>
        <v>66</v>
      </c>
      <c r="AV163" t="s">
        <v>32</v>
      </c>
    </row>
    <row r="164" spans="31:48" x14ac:dyDescent="0.25">
      <c r="AE164" s="1" t="s">
        <v>13</v>
      </c>
      <c r="AF164" s="2" t="e">
        <v>#DIV/0!</v>
      </c>
      <c r="AG164" s="10">
        <v>1</v>
      </c>
      <c r="AJ164" s="3" t="s">
        <v>13</v>
      </c>
      <c r="AK164" s="4" t="e">
        <f>GETPIVOTDATA("Mittelwert von Erlös",$AE$161,"Standort /Fililale","Buchen-Hettingen")</f>
        <v>#DIV/0!</v>
      </c>
      <c r="AL164" s="5">
        <f t="shared" si="0"/>
        <v>0</v>
      </c>
      <c r="AM164">
        <f>GETPIVOTDATA("Anzahl von Vermarktete Fahrzeuge Hilfsspalte",$AE$161,"Standort /Fililale","Buchen-Hettingen")</f>
        <v>1</v>
      </c>
      <c r="AN164" s="11">
        <f t="shared" si="1"/>
        <v>1</v>
      </c>
      <c r="AP164">
        <v>2</v>
      </c>
      <c r="AQ164" t="str">
        <f>INDEX($AJ$162:$AJ$196,MATCH(LARGE($AL$162:$AL$196,ROW(A2)),$AL$162:$AL$196,0))</f>
        <v>Eppingen</v>
      </c>
      <c r="AR164" s="7" t="str" cm="1">
        <f t="array" ref="AR164">INDEX($AJ$162:$AJ$196,MATCH(LARGE($AL$162:$AL$196+ROW($A$162:$A$196)/99999,AP164),$AL$162:$AL$196+ROW($A$162:$A$196)/99999,0))</f>
        <v>Eppingen</v>
      </c>
      <c r="AS164" s="8">
        <f>LARGE(AL162:AL196,ROW(A2))</f>
        <v>2549</v>
      </c>
      <c r="AU164" s="11">
        <f t="shared" ref="AU164:AU167" si="2">LARGE(AN163:AN197,ROW(B2))</f>
        <v>48</v>
      </c>
    </row>
    <row r="165" spans="31:48" x14ac:dyDescent="0.25">
      <c r="AE165" s="1" t="s">
        <v>15</v>
      </c>
      <c r="AF165" s="2">
        <v>2549</v>
      </c>
      <c r="AG165" s="10">
        <v>1</v>
      </c>
      <c r="AJ165" s="3" t="s">
        <v>15</v>
      </c>
      <c r="AK165" s="4">
        <f>GETPIVOTDATA("Mittelwert von Erlös",$AE$161,"Standort /Fililale","Eppingen")</f>
        <v>2549</v>
      </c>
      <c r="AL165" s="5">
        <f t="shared" si="0"/>
        <v>2549</v>
      </c>
      <c r="AM165">
        <f>GETPIVOTDATA("Anzahl von Vermarktete Fahrzeuge Hilfsspalte",$AE$161,"Standort /Fililale","Eppingen")</f>
        <v>1</v>
      </c>
      <c r="AN165" s="11">
        <f t="shared" si="1"/>
        <v>1</v>
      </c>
      <c r="AP165">
        <v>3</v>
      </c>
      <c r="AQ165" t="str">
        <f>INDEX($AJ$162:$AJ$196,MATCH(LARGE($AL$162:$AL$196,ROW(A3)),$AL$162:$AL$196,0))</f>
        <v>Schweinfurt</v>
      </c>
      <c r="AR165" s="7" t="str" cm="1">
        <f t="array" ref="AR165">INDEX($AJ$162:$AJ$196,MATCH(LARGE($AL$162:$AL$196+ROW($A$162:$A$196)/99999,AP165),$AL$162:$AL$196+ROW($A$162:$A$196)/99999,0))</f>
        <v>Schweinfurt</v>
      </c>
      <c r="AS165" s="8">
        <f>LARGE(AL162:AL196,ROW(A3))</f>
        <v>1780.4516129032259</v>
      </c>
      <c r="AU165" s="11">
        <f t="shared" si="2"/>
        <v>48</v>
      </c>
    </row>
    <row r="166" spans="31:48" x14ac:dyDescent="0.25">
      <c r="AE166" s="1" t="s">
        <v>14</v>
      </c>
      <c r="AF166" s="2">
        <v>2552.9599999999991</v>
      </c>
      <c r="AG166" s="10">
        <v>2</v>
      </c>
      <c r="AJ166" s="3" t="s">
        <v>14</v>
      </c>
      <c r="AK166" s="4">
        <f>GETPIVOTDATA("Mittelwert von Erlös",$AE$161,"Standort /Fililale","Erbach")</f>
        <v>2552.9599999999991</v>
      </c>
      <c r="AL166" s="5">
        <f t="shared" si="0"/>
        <v>2552.9599999999991</v>
      </c>
      <c r="AM166">
        <f>GETPIVOTDATA("Anzahl von Vermarktete Fahrzeuge Hilfsspalte",$AE$161,"Standort /Fililale","Erbach")</f>
        <v>2</v>
      </c>
      <c r="AN166" s="11">
        <f t="shared" si="1"/>
        <v>2</v>
      </c>
      <c r="AP166">
        <v>4</v>
      </c>
      <c r="AQ166" t="str">
        <f>INDEX($AJ$162:$AJ$196,MATCH(LARGE($AL$162:$AL$196,ROW(A4)),$AL$162:$AL$196,0))</f>
        <v>Marktsteft</v>
      </c>
      <c r="AR166" s="7" t="str" cm="1">
        <f t="array" ref="AR166">INDEX($AJ$162:$AJ$196,MATCH(LARGE($AL$162:$AL$196+ROW($A$162:$A$196)/99999,AP166),$AL$162:$AL$196+ROW($A$162:$A$196)/99999,0))</f>
        <v>Marktsteft</v>
      </c>
      <c r="AS166" s="8">
        <f>LARGE(AL162:AL196,ROW(A4))</f>
        <v>1734.7294444444444</v>
      </c>
      <c r="AU166" s="11">
        <f t="shared" si="2"/>
        <v>38</v>
      </c>
    </row>
    <row r="167" spans="31:48" x14ac:dyDescent="0.25">
      <c r="AE167" s="1" t="s">
        <v>16</v>
      </c>
      <c r="AF167" s="2">
        <v>844.66666666666663</v>
      </c>
      <c r="AG167" s="10">
        <v>15</v>
      </c>
      <c r="AJ167" t="s">
        <v>16</v>
      </c>
      <c r="AK167" s="4">
        <f>GETPIVOTDATA("Mittelwert von Erlös",$AE$161,"Standort /Fililale","Friedrichshafen")</f>
        <v>844.66666666666663</v>
      </c>
      <c r="AL167" s="5">
        <f t="shared" si="0"/>
        <v>844.66666666666663</v>
      </c>
      <c r="AM167">
        <f>GETPIVOTDATA("Anzahl von Vermarktete Fahrzeuge Hilfsspalte",$AE$161,"Standort /Fililale","Friedrichshafen")</f>
        <v>15</v>
      </c>
      <c r="AN167" s="11">
        <f t="shared" si="1"/>
        <v>15</v>
      </c>
      <c r="AP167">
        <v>5</v>
      </c>
      <c r="AQ167" t="str">
        <f>INDEX($AJ$162:$AJ$196,MATCH(LARGE($AL$162:$AL$196,ROW(A5)),$AL$162:$AL$196,0))</f>
        <v>Öhringen</v>
      </c>
      <c r="AR167" s="7" t="str" cm="1">
        <f t="array" ref="AR167">INDEX($AJ$162:$AJ$196,MATCH(LARGE($AL$162:$AL$196+ROW($A$162:$A$196)/99999,AP167),$AL$162:$AL$196+ROW($A$162:$A$196)/99999,0))</f>
        <v>Öhringen</v>
      </c>
      <c r="AS167" s="8">
        <f>LARGE(AL162:AL196,ROW(A5))</f>
        <v>1599.544761904762</v>
      </c>
      <c r="AU167" s="11">
        <f t="shared" si="2"/>
        <v>32</v>
      </c>
    </row>
    <row r="168" spans="31:48" x14ac:dyDescent="0.25">
      <c r="AE168" s="1" t="s">
        <v>17</v>
      </c>
      <c r="AF168" s="2">
        <v>733.50062500000001</v>
      </c>
      <c r="AG168" s="10">
        <v>48</v>
      </c>
      <c r="AJ168" t="s">
        <v>35</v>
      </c>
      <c r="AK168" s="4" t="e">
        <f>GETPIVOTDATA("Mittelwert von Erlös",$AE$161,"Standort /Fililale","Heermann Rhein Heilbronn")</f>
        <v>#REF!</v>
      </c>
      <c r="AL168" s="5">
        <f t="shared" si="0"/>
        <v>0</v>
      </c>
      <c r="AM168" t="e">
        <f>GETPIVOTDATA("Anzahl von Vermarktete Fahrzeuge Hilfsspalte",$AE$161,"Standort /Fililale","Heermann Rhein Heilbronn")</f>
        <v>#REF!</v>
      </c>
      <c r="AN168" s="11">
        <f t="shared" si="1"/>
        <v>0</v>
      </c>
    </row>
    <row r="169" spans="31:48" x14ac:dyDescent="0.25">
      <c r="AE169" s="1" t="s">
        <v>18</v>
      </c>
      <c r="AF169" s="2">
        <v>1390.79</v>
      </c>
      <c r="AG169" s="10">
        <v>48</v>
      </c>
      <c r="AJ169" t="s">
        <v>17</v>
      </c>
      <c r="AK169" s="4">
        <f>GETPIVOTDATA("Mittelwert von Erlös",$AE$161,"Standort /Fililale","Hof")</f>
        <v>733.50062500000001</v>
      </c>
      <c r="AL169" s="5">
        <f t="shared" si="0"/>
        <v>733.50062500000001</v>
      </c>
      <c r="AM169">
        <f>GETPIVOTDATA("Anzahl von Vermarktete Fahrzeuge Hilfsspalte",$AE$161,"Standort /Fililale","Hof")</f>
        <v>48</v>
      </c>
      <c r="AN169" s="11">
        <f t="shared" si="1"/>
        <v>48</v>
      </c>
    </row>
    <row r="170" spans="31:48" x14ac:dyDescent="0.25">
      <c r="AE170" s="1" t="s">
        <v>19</v>
      </c>
      <c r="AF170" s="2">
        <v>620.62434782608693</v>
      </c>
      <c r="AG170" s="10">
        <v>23</v>
      </c>
      <c r="AJ170" t="s">
        <v>18</v>
      </c>
      <c r="AK170" s="4">
        <f>GETPIVOTDATA("Mittelwert von Erlös",$AE$161,"Standort /Fililale","Lauda-Königshofen")</f>
        <v>1390.79</v>
      </c>
      <c r="AL170" s="5">
        <f t="shared" si="0"/>
        <v>1390.79</v>
      </c>
      <c r="AM170">
        <f>GETPIVOTDATA("Anzahl von Vermarktete Fahrzeuge Hilfsspalte",$AE$161,"Standort /Fililale","Lauda-Königshofen")</f>
        <v>48</v>
      </c>
      <c r="AN170" s="11">
        <f t="shared" si="1"/>
        <v>48</v>
      </c>
    </row>
    <row r="171" spans="31:48" x14ac:dyDescent="0.25">
      <c r="AE171" s="1" t="s">
        <v>20</v>
      </c>
      <c r="AF171" s="2">
        <v>619.80724137931031</v>
      </c>
      <c r="AG171" s="10">
        <v>29</v>
      </c>
      <c r="AJ171" t="s">
        <v>22</v>
      </c>
      <c r="AK171" s="4">
        <f>GETPIVOTDATA("Mittelwert von Erlös",$AE$161,"Standort /Fililale","Lauf ")</f>
        <v>620.62434782608693</v>
      </c>
      <c r="AL171" s="5">
        <f t="shared" si="0"/>
        <v>620.62434782608693</v>
      </c>
      <c r="AM171">
        <f>GETPIVOTDATA("Anzahl von Vermarktete Fahrzeuge Hilfsspalte",$AE$161,"Standort /Fililale","Lauf ")</f>
        <v>23</v>
      </c>
      <c r="AN171" s="11">
        <f t="shared" si="1"/>
        <v>23</v>
      </c>
    </row>
    <row r="172" spans="31:48" x14ac:dyDescent="0.25">
      <c r="AE172" s="1" t="s">
        <v>21</v>
      </c>
      <c r="AF172" s="2">
        <v>1734.7294444444444</v>
      </c>
      <c r="AG172" s="10">
        <v>38</v>
      </c>
      <c r="AJ172" t="s">
        <v>20</v>
      </c>
      <c r="AK172" s="4">
        <f>GETPIVOTDATA("Mittelwert von Erlös",$AE$161,"Standort /Fililale","Ludwigsburg")</f>
        <v>619.80724137931031</v>
      </c>
      <c r="AL172" s="5">
        <f t="shared" si="0"/>
        <v>619.80724137931031</v>
      </c>
      <c r="AM172">
        <f>GETPIVOTDATA("Anzahl von Vermarktete Fahrzeuge Hilfsspalte",$AE$161,"Standort /Fililale","Ludwigsburg")</f>
        <v>29</v>
      </c>
      <c r="AN172" s="11">
        <f t="shared" si="1"/>
        <v>29</v>
      </c>
    </row>
    <row r="173" spans="31:48" x14ac:dyDescent="0.25">
      <c r="AE173" s="1" t="s">
        <v>23</v>
      </c>
      <c r="AF173" s="2">
        <v>1568.49875</v>
      </c>
      <c r="AG173" s="10">
        <v>32</v>
      </c>
      <c r="AJ173" t="s">
        <v>21</v>
      </c>
      <c r="AK173" s="4">
        <f>GETPIVOTDATA("Mittelwert von Erlös",$AE$161,"Standort /Fililale","Marktsteft")</f>
        <v>1734.7294444444444</v>
      </c>
      <c r="AL173" s="5">
        <f t="shared" si="0"/>
        <v>1734.7294444444444</v>
      </c>
      <c r="AM173">
        <f>GETPIVOTDATA("Anzahl von Vermarktete Fahrzeuge Hilfsspalte",$AE$161,"Standort /Fililale","Marktsteft")</f>
        <v>38</v>
      </c>
      <c r="AN173" s="11">
        <f t="shared" si="1"/>
        <v>38</v>
      </c>
      <c r="AR173" s="5"/>
    </row>
    <row r="174" spans="31:48" x14ac:dyDescent="0.25">
      <c r="AE174" s="1" t="s">
        <v>24</v>
      </c>
      <c r="AF174" s="2">
        <v>1599.544761904762</v>
      </c>
      <c r="AG174" s="10">
        <v>22</v>
      </c>
      <c r="AJ174" t="s">
        <v>23</v>
      </c>
      <c r="AK174" s="4">
        <f>GETPIVOTDATA("Mittelwert von Erlös",$AE$161,"Standort /Fililale","Miltenberg")</f>
        <v>1568.49875</v>
      </c>
      <c r="AL174" s="5">
        <f t="shared" si="0"/>
        <v>1568.49875</v>
      </c>
      <c r="AM174">
        <f>GETPIVOTDATA("Anzahl von Vermarktete Fahrzeuge Hilfsspalte",$AE$161,"Standort /Fililale","Miltenberg")</f>
        <v>32</v>
      </c>
      <c r="AN174" s="11">
        <f t="shared" si="1"/>
        <v>32</v>
      </c>
      <c r="AR174" s="5"/>
    </row>
    <row r="175" spans="31:48" x14ac:dyDescent="0.25">
      <c r="AE175" s="1" t="s">
        <v>25</v>
      </c>
      <c r="AF175" s="2">
        <v>1378.7368421052631</v>
      </c>
      <c r="AG175" s="10">
        <v>20</v>
      </c>
      <c r="AJ175" t="s">
        <v>24</v>
      </c>
      <c r="AK175" s="4">
        <f>GETPIVOTDATA("Mittelwert von Erlös",$AE$161,"Standort /Fililale","Öhringen")</f>
        <v>1599.544761904762</v>
      </c>
      <c r="AL175" s="5">
        <f t="shared" si="0"/>
        <v>1599.544761904762</v>
      </c>
      <c r="AM175">
        <f>GETPIVOTDATA("Anzahl von Vermarktete Fahrzeuge Hilfsspalte",$AE$161,"Standort /Fililale","Öhringen")</f>
        <v>22</v>
      </c>
      <c r="AN175" s="11">
        <f t="shared" si="1"/>
        <v>22</v>
      </c>
      <c r="AR175" s="5"/>
    </row>
    <row r="176" spans="31:48" x14ac:dyDescent="0.25">
      <c r="AE176" s="1" t="s">
        <v>26</v>
      </c>
      <c r="AF176" s="2">
        <v>803.41666666666663</v>
      </c>
      <c r="AG176" s="10">
        <v>24</v>
      </c>
      <c r="AJ176" t="s">
        <v>25</v>
      </c>
      <c r="AK176" s="4">
        <f>GETPIVOTDATA("Mittelwert von Erlös",$AE$161,"Standort /Fililale","Rhön-Saale")</f>
        <v>1378.7368421052631</v>
      </c>
      <c r="AL176" s="5">
        <f t="shared" si="0"/>
        <v>1378.7368421052631</v>
      </c>
      <c r="AM176">
        <f>GETPIVOTDATA("Anzahl von Vermarktete Fahrzeuge Hilfsspalte",$AE$161,"Standort /Fililale","Rhön-Saale")</f>
        <v>20</v>
      </c>
      <c r="AN176" s="11">
        <f t="shared" si="1"/>
        <v>20</v>
      </c>
      <c r="AR176" s="5"/>
    </row>
    <row r="177" spans="31:44" x14ac:dyDescent="0.25">
      <c r="AE177" s="1" t="s">
        <v>27</v>
      </c>
      <c r="AF177" s="2">
        <v>1780.4516129032259</v>
      </c>
      <c r="AG177" s="10">
        <v>31</v>
      </c>
      <c r="AJ177" t="s">
        <v>26</v>
      </c>
      <c r="AK177" s="4">
        <f>GETPIVOTDATA("Mittelwert von Erlös",$AE$161,"Standort /Fililale","Rothenburg")</f>
        <v>803.41666666666663</v>
      </c>
      <c r="AL177" s="5">
        <f t="shared" si="0"/>
        <v>803.41666666666663</v>
      </c>
      <c r="AM177">
        <f>GETPIVOTDATA("Anzahl von Vermarktete Fahrzeuge Hilfsspalte",$AE$161,"Standort /Fililale","Rothenburg")</f>
        <v>24</v>
      </c>
      <c r="AN177" s="11">
        <f t="shared" si="1"/>
        <v>24</v>
      </c>
      <c r="AR177" s="5"/>
    </row>
    <row r="178" spans="31:44" x14ac:dyDescent="0.25">
      <c r="AE178" s="1" t="s">
        <v>28</v>
      </c>
      <c r="AF178" s="2">
        <v>1012.5454545454545</v>
      </c>
      <c r="AG178" s="10">
        <v>66</v>
      </c>
      <c r="AJ178" t="s">
        <v>27</v>
      </c>
      <c r="AK178" s="4">
        <f>GETPIVOTDATA("Mittelwert von Erlös",$AE$161,"Standort /Fililale","Schweinfurt")</f>
        <v>1780.4516129032259</v>
      </c>
      <c r="AL178" s="5">
        <f t="shared" si="0"/>
        <v>1780.4516129032259</v>
      </c>
      <c r="AM178">
        <f>GETPIVOTDATA("Anzahl von Vermarktete Fahrzeuge Hilfsspalte",$AE$161,"Standort /Fililale","Schweinfurt")</f>
        <v>31</v>
      </c>
      <c r="AN178" s="11">
        <f t="shared" si="1"/>
        <v>31</v>
      </c>
      <c r="AR178" s="5"/>
    </row>
    <row r="179" spans="31:44" x14ac:dyDescent="0.25">
      <c r="AE179" s="1" t="s">
        <v>29</v>
      </c>
      <c r="AF179" s="2" t="e">
        <v>#DIV/0!</v>
      </c>
      <c r="AG179" s="10">
        <v>182</v>
      </c>
      <c r="AJ179" t="s">
        <v>34</v>
      </c>
      <c r="AK179" s="4" t="e">
        <f>GETPIVOTDATA("Mittelwert von Erlös",$AE$161,"Standort /Fililale","STADEL Heilbronn")</f>
        <v>#REF!</v>
      </c>
      <c r="AL179" s="5">
        <f t="shared" si="0"/>
        <v>0</v>
      </c>
      <c r="AM179" t="e">
        <f>GETPIVOTDATA("Anzahl von Vermarktete Fahrzeuge Hilfsspalte",$AE$161,"Standort /Fililale","STADEL Heilbronn")</f>
        <v>#REF!</v>
      </c>
      <c r="AN179" s="11">
        <f t="shared" si="1"/>
        <v>0</v>
      </c>
    </row>
    <row r="180" spans="31:44" x14ac:dyDescent="0.25">
      <c r="AJ180" t="s">
        <v>28</v>
      </c>
      <c r="AK180" s="4">
        <f>GETPIVOTDATA("Mittelwert von Erlös",$AE$161,"Standort /Fililale","Würzburg")</f>
        <v>1012.5454545454545</v>
      </c>
      <c r="AL180" s="5">
        <f t="shared" si="0"/>
        <v>1012.5454545454545</v>
      </c>
      <c r="AM180">
        <f>GETPIVOTDATA("Anzahl von Vermarktete Fahrzeuge Hilfsspalte",$AE$161,"Standort /Fililale","Würzburg")</f>
        <v>66</v>
      </c>
      <c r="AN180" s="11">
        <f t="shared" si="1"/>
        <v>66</v>
      </c>
    </row>
    <row r="181" spans="31:44" x14ac:dyDescent="0.25">
      <c r="AJ181">
        <f>AE181</f>
        <v>0</v>
      </c>
      <c r="AK181" s="4" t="str">
        <f>IFERROR(VLOOKUP(AE181,$AE$162:$AF$229,2,0),"0,00€")</f>
        <v>0,00€</v>
      </c>
      <c r="AL181" s="5" t="str">
        <f t="shared" si="0"/>
        <v>0,00€</v>
      </c>
    </row>
    <row r="182" spans="31:44" x14ac:dyDescent="0.25">
      <c r="AJ182">
        <f>AE182</f>
        <v>0</v>
      </c>
      <c r="AK182" s="4" t="str">
        <f>IFERROR(VLOOKUP(AE182,$AE$162:$AF$229,2,0),"0,00€")</f>
        <v>0,00€</v>
      </c>
      <c r="AL182" s="5" t="str">
        <f t="shared" si="0"/>
        <v>0,00€</v>
      </c>
    </row>
    <row r="183" spans="31:44" x14ac:dyDescent="0.25">
      <c r="AJ183">
        <f>AE183</f>
        <v>0</v>
      </c>
      <c r="AK183" s="4" t="str">
        <f>IFERROR(VLOOKUP(AE183,$AE$162:$AF$229,2,0),"0,00€")</f>
        <v>0,00€</v>
      </c>
      <c r="AL183" s="5" t="str">
        <f t="shared" si="0"/>
        <v>0,00€</v>
      </c>
    </row>
    <row r="184" spans="31:44" x14ac:dyDescent="0.25">
      <c r="AJ184">
        <f>AE184</f>
        <v>0</v>
      </c>
      <c r="AK184" s="4" t="str">
        <f>IFERROR(VLOOKUP(AE184,$AE$162:$AF$229,2,0),"0,00€")</f>
        <v>0,00€</v>
      </c>
      <c r="AL184" s="5" t="str">
        <f t="shared" si="0"/>
        <v>0,00€</v>
      </c>
    </row>
    <row r="185" spans="31:44" x14ac:dyDescent="0.25">
      <c r="AJ185">
        <f>AE185</f>
        <v>0</v>
      </c>
      <c r="AK185" s="4" t="str">
        <f>IFERROR(VLOOKUP(AE185,$AE$162:$AF$229,2,0),"0,00€")</f>
        <v>0,00€</v>
      </c>
      <c r="AL185" s="5" t="str">
        <f t="shared" si="0"/>
        <v>0,00€</v>
      </c>
    </row>
    <row r="186" spans="31:44" x14ac:dyDescent="0.25">
      <c r="AJ186">
        <f>AE186</f>
        <v>0</v>
      </c>
      <c r="AK186" s="4" t="str">
        <f>IFERROR(VLOOKUP(AE186,$AE$162:$AF$229,2,0),"0,00€")</f>
        <v>0,00€</v>
      </c>
      <c r="AL186" s="5" t="str">
        <f t="shared" si="0"/>
        <v>0,00€</v>
      </c>
    </row>
    <row r="187" spans="31:44" x14ac:dyDescent="0.25">
      <c r="AJ187">
        <f>AE187</f>
        <v>0</v>
      </c>
      <c r="AK187" s="4" t="str">
        <f>IFERROR(VLOOKUP(AE187,$AE$162:$AF$229,2,0),"0,00€")</f>
        <v>0,00€</v>
      </c>
      <c r="AL187" s="5" t="str">
        <f t="shared" si="0"/>
        <v>0,00€</v>
      </c>
    </row>
    <row r="188" spans="31:44" x14ac:dyDescent="0.25">
      <c r="AJ188">
        <f>AE188</f>
        <v>0</v>
      </c>
      <c r="AK188" s="4" t="str">
        <f>IFERROR(VLOOKUP(AE188,$AE$162:$AF$229,2,0),"0,00€")</f>
        <v>0,00€</v>
      </c>
      <c r="AL188" s="5" t="str">
        <f t="shared" si="0"/>
        <v>0,00€</v>
      </c>
    </row>
    <row r="189" spans="31:44" x14ac:dyDescent="0.25">
      <c r="AJ189">
        <f>AE189</f>
        <v>0</v>
      </c>
      <c r="AK189" s="4" t="str">
        <f>IFERROR(VLOOKUP(AE189,$AE$162:$AF$229,2,0),"0,00€")</f>
        <v>0,00€</v>
      </c>
      <c r="AL189" s="5" t="str">
        <f t="shared" si="0"/>
        <v>0,00€</v>
      </c>
    </row>
    <row r="190" spans="31:44" x14ac:dyDescent="0.25">
      <c r="AJ190">
        <f>AE190</f>
        <v>0</v>
      </c>
      <c r="AK190" s="4" t="str">
        <f>IFERROR(VLOOKUP(AE190,$AE$162:$AF$229,2,0),"0,00€")</f>
        <v>0,00€</v>
      </c>
      <c r="AL190" s="5" t="str">
        <f t="shared" si="0"/>
        <v>0,00€</v>
      </c>
    </row>
    <row r="191" spans="31:44" x14ac:dyDescent="0.25">
      <c r="AJ191">
        <f>AE191</f>
        <v>0</v>
      </c>
      <c r="AK191" s="4" t="str">
        <f>IFERROR(VLOOKUP(AE191,$AE$162:$AF$229,2,0),"0,00€")</f>
        <v>0,00€</v>
      </c>
      <c r="AL191" s="5" t="str">
        <f t="shared" si="0"/>
        <v>0,00€</v>
      </c>
    </row>
    <row r="192" spans="31:44" x14ac:dyDescent="0.25">
      <c r="AJ192">
        <f>AE192</f>
        <v>0</v>
      </c>
      <c r="AK192" s="4" t="str">
        <f>IFERROR(VLOOKUP(AE192,$AE$162:$AF$229,2,0),"0,00€")</f>
        <v>0,00€</v>
      </c>
      <c r="AL192" s="5" t="str">
        <f t="shared" si="0"/>
        <v>0,00€</v>
      </c>
    </row>
    <row r="193" spans="36:38" x14ac:dyDescent="0.25">
      <c r="AJ193">
        <f>AE193</f>
        <v>0</v>
      </c>
      <c r="AK193" s="4" t="str">
        <f>IFERROR(VLOOKUP(AE193,$AE$162:$AF$229,2,0),"0,00€")</f>
        <v>0,00€</v>
      </c>
      <c r="AL193" s="5" t="str">
        <f t="shared" si="0"/>
        <v>0,00€</v>
      </c>
    </row>
    <row r="194" spans="36:38" x14ac:dyDescent="0.25">
      <c r="AJ194">
        <f>AE194</f>
        <v>0</v>
      </c>
      <c r="AK194" s="4" t="str">
        <f>IFERROR(VLOOKUP(AE194,$AE$162:$AF$229,2,0),"0,00€")</f>
        <v>0,00€</v>
      </c>
      <c r="AL194" s="5" t="str">
        <f t="shared" si="0"/>
        <v>0,00€</v>
      </c>
    </row>
    <row r="195" spans="36:38" x14ac:dyDescent="0.25">
      <c r="AJ195">
        <f>AE195</f>
        <v>0</v>
      </c>
      <c r="AK195" s="4" t="str">
        <f>IFERROR(VLOOKUP(AE195,$AE$162:$AF$229,2,0),"0,00€")</f>
        <v>0,00€</v>
      </c>
      <c r="AL195" s="5" t="str">
        <f t="shared" si="0"/>
        <v>0,00€</v>
      </c>
    </row>
    <row r="196" spans="36:38" x14ac:dyDescent="0.25">
      <c r="AJ196">
        <f>AE196</f>
        <v>0</v>
      </c>
      <c r="AK196" s="4" t="str">
        <f>IFERROR(VLOOKUP(AE196,$AE$162:$AF$229,2,0),"0,00€")</f>
        <v>0,00€</v>
      </c>
      <c r="AL196" s="5" t="str">
        <f t="shared" si="0"/>
        <v>0,00€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Thomas</dc:creator>
  <cp:lastModifiedBy>Thomas</cp:lastModifiedBy>
  <dcterms:created xsi:type="dcterms:W3CDTF">2025-04-23T22:24:27Z</dcterms:created>
  <dcterms:modified xsi:type="dcterms:W3CDTF">2025-04-23T22:27:39Z</dcterms:modified>
</cp:coreProperties>
</file>