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Für Forum/"/>
    </mc:Choice>
  </mc:AlternateContent>
  <xr:revisionPtr revIDLastSave="0" documentId="8_{00FE78C9-2FA0-4A92-A2A0-8419A526D26D}" xr6:coauthVersionLast="47" xr6:coauthVersionMax="47" xr10:uidLastSave="{00000000-0000-0000-0000-000000000000}"/>
  <bookViews>
    <workbookView xWindow="-57720" yWindow="-120" windowWidth="29040" windowHeight="15720" xr2:uid="{F6988734-EC6C-4249-AF93-EAB262E50090}"/>
  </bookViews>
  <sheets>
    <sheet name="Distanz Anschluss Mast 5 zu 6" sheetId="1" r:id="rId1"/>
  </sheets>
  <externalReferences>
    <externalReference r:id="rId2"/>
    <externalReference r:id="rId3"/>
  </externalReferences>
  <definedNames>
    <definedName name="BrBi1">#REF!</definedName>
    <definedName name="BrBi2">#REF!</definedName>
    <definedName name="BrBi3">#REF!</definedName>
    <definedName name="BrBi4">#REF!</definedName>
    <definedName name="BrBi5">#REF!</definedName>
    <definedName name="BrBi6">#REF!</definedName>
    <definedName name="BrBi789">#REF!</definedName>
    <definedName name="BreiteGraben1">#REF!</definedName>
    <definedName name="BreiteGraben2">#REF!</definedName>
    <definedName name="BreiteGraben3">#REF!</definedName>
    <definedName name="BreiteGraben4">#REF!</definedName>
    <definedName name="BreiteGraben5">#REF!</definedName>
    <definedName name="BreiteGraben6">#REF!</definedName>
    <definedName name="BreiteGraben7">#REF!</definedName>
    <definedName name="BreiteGraben8">#REF!</definedName>
    <definedName name="BreiteGraben9">#REF!</definedName>
    <definedName name="BreiteMuffe1">#REF!</definedName>
    <definedName name="BreiteMuffe2">#REF!</definedName>
    <definedName name="BreiteMuffe3">#REF!</definedName>
    <definedName name="BreiteMuffe4">#REF!</definedName>
    <definedName name="BreiteMuffe5">#REF!</definedName>
    <definedName name="BreiteMuffe6">#REF!</definedName>
    <definedName name="BreiteMuffe7">#REF!</definedName>
    <definedName name="BreiteMuffe8">#REF!</definedName>
    <definedName name="BreiteMuffe9">#REF!</definedName>
    <definedName name="_xlnm.Print_Area" localSheetId="0">'Distanz Anschluss Mast 5 zu 6'!$A$34:$J$50</definedName>
    <definedName name="KanteGraben1">#REF!</definedName>
    <definedName name="KanteGraben2">#REF!</definedName>
    <definedName name="KanteGraben3">#REF!</definedName>
    <definedName name="KanteGraben4">#REF!</definedName>
    <definedName name="KanteGraben5">#REF!</definedName>
    <definedName name="KanteGraben6">#REF!</definedName>
    <definedName name="KanteGraben7">#REF!</definedName>
    <definedName name="KanteGraben8">#REF!</definedName>
    <definedName name="KanteGraben9">#REF!</definedName>
    <definedName name="KanteMuffengrube1">#REF!</definedName>
    <definedName name="KanteMuffengrube2">#REF!</definedName>
    <definedName name="KanteMuffengrube3">#REF!</definedName>
    <definedName name="KanteMuffengrube4">#REF!</definedName>
    <definedName name="KanteMuffengrube5">#REF!</definedName>
    <definedName name="KanteMuffengrube6">#REF!</definedName>
    <definedName name="KanteMuffengrube7">#REF!</definedName>
    <definedName name="KanteMuffengrube8">#REF!</definedName>
    <definedName name="KanteMuffengrube9">#REF!</definedName>
    <definedName name="LäBi1">#REF!</definedName>
    <definedName name="LäBi2">#REF!</definedName>
    <definedName name="LäBi3">#REF!</definedName>
    <definedName name="LäBi4">#REF!</definedName>
    <definedName name="LäBi5">#REF!</definedName>
    <definedName name="LäBi6">#REF!</definedName>
    <definedName name="LäBi7">#REF!</definedName>
    <definedName name="LäBi8">#REF!</definedName>
    <definedName name="LäBi9">#REF!</definedName>
    <definedName name="LängeGraben1">#REF!</definedName>
    <definedName name="LängeGraben2">#REF!</definedName>
    <definedName name="LängeGraben3">#REF!</definedName>
    <definedName name="LängeGraben4">#REF!</definedName>
    <definedName name="LängeGraben5">#REF!</definedName>
    <definedName name="LängeGraben6">#REF!</definedName>
    <definedName name="LängeGraben7">#REF!</definedName>
    <definedName name="LängeGraben8">#REF!</definedName>
    <definedName name="LängeGraben9">#REF!</definedName>
    <definedName name="LängeMuffe1">#REF!</definedName>
    <definedName name="LängeMuffe2">#REF!</definedName>
    <definedName name="LängeMuffe3">#REF!</definedName>
    <definedName name="LängeMuffe4">#REF!</definedName>
    <definedName name="LängeMuffe5">#REF!</definedName>
    <definedName name="LängeMuffe6">#REF!</definedName>
    <definedName name="LängeMuffe7">#REF!</definedName>
    <definedName name="LängeMuffe8">#REF!</definedName>
    <definedName name="LängeMuffe9">#REF!</definedName>
    <definedName name="LängeMuffenloch2">#REF!</definedName>
    <definedName name="LGraben1">#REF!</definedName>
    <definedName name="LGraben2">#REF!</definedName>
    <definedName name="LGraben3">#REF!</definedName>
    <definedName name="LGraben4">#REF!</definedName>
    <definedName name="LGraben5">#REF!</definedName>
    <definedName name="LGraben6">#REF!</definedName>
    <definedName name="LGraben7">#REF!</definedName>
    <definedName name="LGraben8">#REF!</definedName>
    <definedName name="LGraben9">#REF!</definedName>
    <definedName name="Lichtp">#REF!</definedName>
    <definedName name="LSandbett1">#REF!</definedName>
    <definedName name="LSandbett2">#REF!</definedName>
    <definedName name="LSandbett3">#REF!</definedName>
    <definedName name="LSandbett4">#REF!</definedName>
    <definedName name="LSandbett5">#REF!</definedName>
    <definedName name="LSandbett6">#REF!</definedName>
    <definedName name="LSandbett7">#REF!</definedName>
    <definedName name="LSandbett8">#REF!</definedName>
    <definedName name="LSandbett9">#REF!</definedName>
    <definedName name="MaBi1">#REF!</definedName>
    <definedName name="MaBi2">#REF!</definedName>
    <definedName name="MaBi3">#REF!</definedName>
    <definedName name="MaBi4">#REF!</definedName>
    <definedName name="MaBi5">#REF!</definedName>
    <definedName name="MaBi6">#REF!</definedName>
    <definedName name="MaBi7">#REF!</definedName>
    <definedName name="MaBi8">#REF!</definedName>
    <definedName name="MaBi9">#REF!</definedName>
    <definedName name="MastMuffenloch1">#REF!</definedName>
    <definedName name="MastMuffenloch2">#REF!</definedName>
    <definedName name="MastMuffenloch3">#REF!</definedName>
    <definedName name="MastMuffenloch4">#REF!</definedName>
    <definedName name="MastMuffenloch5">#REF!</definedName>
    <definedName name="MastMuffenloch6">#REF!</definedName>
    <definedName name="MastMuffenloch7">#REF!</definedName>
    <definedName name="MastMuffenloch8">#REF!</definedName>
    <definedName name="MastMuffenloch9">#REF!</definedName>
    <definedName name="MastRandstein1">#REF!</definedName>
    <definedName name="MastRandstein2">#REF!</definedName>
    <definedName name="MastRandstein3">#REF!</definedName>
    <definedName name="MastRandstein4">#REF!</definedName>
    <definedName name="MastRandstein5">#REF!</definedName>
    <definedName name="MastRandstein6">#REF!</definedName>
    <definedName name="MastRandstein7">#REF!</definedName>
    <definedName name="MastRandstein8">#REF!</definedName>
    <definedName name="MastRandstein9">#REF!</definedName>
    <definedName name="MlBi">#REF!</definedName>
    <definedName name="ObBi1">#REF!</definedName>
    <definedName name="ObBi2">#REF!</definedName>
    <definedName name="ObBi3">#REF!</definedName>
    <definedName name="ObBi4">#REF!</definedName>
    <definedName name="ObBi5">#REF!</definedName>
    <definedName name="ObBi6">#REF!</definedName>
    <definedName name="ObBi7">#REF!</definedName>
    <definedName name="ObBi8">#REF!</definedName>
    <definedName name="ObBi9">#REF!</definedName>
    <definedName name="PflasterT">#REF!</definedName>
    <definedName name="RaBi1">#REF!</definedName>
    <definedName name="RaBi2">#REF!</definedName>
    <definedName name="RaBi3">#REF!</definedName>
    <definedName name="RaBi4">#REF!</definedName>
    <definedName name="RaBi5">#REF!</definedName>
    <definedName name="RaBi6">#REF!</definedName>
    <definedName name="RaBi7">#REF!</definedName>
    <definedName name="RaBi8">#REF!</definedName>
    <definedName name="RaBi9">#REF!</definedName>
    <definedName name="TiBi1">#REF!</definedName>
    <definedName name="TiBi2">#REF!</definedName>
    <definedName name="TiBi3">#REF!</definedName>
    <definedName name="TiBi4">#REF!</definedName>
    <definedName name="TiBi5">#REF!</definedName>
    <definedName name="TiBi6">#REF!</definedName>
    <definedName name="TiBi7">#REF!</definedName>
    <definedName name="TiBi8">#REF!</definedName>
    <definedName name="TiBi9">#REF!</definedName>
    <definedName name="TiefeGraben1">#REF!</definedName>
    <definedName name="TiefeGraben2">#REF!</definedName>
    <definedName name="TiefeGraben3">#REF!</definedName>
    <definedName name="TiefeGraben4">#REF!</definedName>
    <definedName name="TiefeGraben5">#REF!</definedName>
    <definedName name="TiefeGraben6">#REF!</definedName>
    <definedName name="TiefeGraben7">#REF!</definedName>
    <definedName name="TiefeGraben8">#REF!</definedName>
    <definedName name="TiefeGraben9">#REF!</definedName>
    <definedName name="TiefeMuffe1">#REF!</definedName>
    <definedName name="TiefeMuffe2">#REF!</definedName>
    <definedName name="TiefeMuffe3">#REF!</definedName>
    <definedName name="TiefeMuffe4">#REF!</definedName>
    <definedName name="TiefeMuffe5">#REF!</definedName>
    <definedName name="TiefeMuffe6">#REF!</definedName>
    <definedName name="TiefeMuffe7">#REF!</definedName>
    <definedName name="TiefeMuffe8">#REF!</definedName>
    <definedName name="TiefeMuffe9">#REF!</definedName>
    <definedName name="WasBi1">#REF!</definedName>
    <definedName name="WasBi2">#REF!</definedName>
    <definedName name="WasBi3">#REF!</definedName>
    <definedName name="WasBi4">#REF!</definedName>
    <definedName name="WasBi5">#REF!</definedName>
    <definedName name="WasBi6">#REF!</definedName>
    <definedName name="WasBi7">#REF!</definedName>
    <definedName name="WasBi8">#REF!</definedName>
    <definedName name="WasBi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W3" i="1"/>
  <c r="C4" i="1"/>
  <c r="P4" i="1"/>
  <c r="W5" i="1"/>
  <c r="C6" i="1"/>
  <c r="N8" i="1" s="1"/>
  <c r="O8" i="1" s="1"/>
  <c r="V25" i="1" s="1"/>
  <c r="N6" i="1"/>
  <c r="O6" i="1"/>
  <c r="N7" i="1"/>
  <c r="O7" i="1"/>
  <c r="O23" i="1" s="1"/>
  <c r="S7" i="1"/>
  <c r="P73" i="1" s="1"/>
  <c r="W7" i="1"/>
  <c r="C37" i="1" s="1"/>
  <c r="O16" i="1"/>
  <c r="P16" i="1" s="1"/>
  <c r="N17" i="1"/>
  <c r="O17" i="1" s="1"/>
  <c r="N18" i="1"/>
  <c r="O18" i="1" s="1"/>
  <c r="P18" i="1" s="1"/>
  <c r="O21" i="1"/>
  <c r="R21" i="1"/>
  <c r="U21" i="1"/>
  <c r="S22" i="1"/>
  <c r="T24" i="1" s="1"/>
  <c r="V28" i="1"/>
  <c r="V26" i="1" s="1"/>
  <c r="J34" i="1"/>
  <c r="H35" i="1"/>
  <c r="J35" i="1"/>
  <c r="H36" i="1"/>
  <c r="J36" i="1"/>
  <c r="H37" i="1"/>
  <c r="J37" i="1"/>
  <c r="C38" i="1"/>
  <c r="D38" i="1" s="1"/>
  <c r="H38" i="1"/>
  <c r="I38" i="1"/>
  <c r="J38" i="1"/>
  <c r="H39" i="1"/>
  <c r="J39" i="1"/>
  <c r="D40" i="1"/>
  <c r="H40" i="1"/>
  <c r="I40" i="1"/>
  <c r="J40" i="1"/>
  <c r="N40" i="1"/>
  <c r="D41" i="1"/>
  <c r="H41" i="1"/>
  <c r="I41" i="1"/>
  <c r="J41" i="1"/>
  <c r="N41" i="1"/>
  <c r="P41" i="1"/>
  <c r="D42" i="1"/>
  <c r="H42" i="1"/>
  <c r="I42" i="1"/>
  <c r="J42" i="1"/>
  <c r="H43" i="1"/>
  <c r="J43" i="1"/>
  <c r="H44" i="1"/>
  <c r="J44" i="1"/>
  <c r="D45" i="1"/>
  <c r="H45" i="1"/>
  <c r="I45" i="1"/>
  <c r="J45" i="1"/>
  <c r="H46" i="1"/>
  <c r="J46" i="1"/>
  <c r="H47" i="1"/>
  <c r="J47" i="1"/>
  <c r="H48" i="1"/>
  <c r="J48" i="1"/>
  <c r="H49" i="1"/>
  <c r="J49" i="1"/>
  <c r="I50" i="1"/>
  <c r="P59" i="1"/>
  <c r="P67" i="1"/>
  <c r="P75" i="1" s="1"/>
  <c r="P80" i="1" s="1"/>
  <c r="P72" i="1" s="1"/>
  <c r="P68" i="1"/>
  <c r="R68" i="1" s="1"/>
  <c r="S68" i="1" s="1"/>
  <c r="T69" i="1" s="1"/>
  <c r="P71" i="1"/>
  <c r="P76" i="1"/>
  <c r="P79" i="1" s="1"/>
  <c r="P81" i="1"/>
  <c r="D37" i="1" l="1"/>
  <c r="I37" i="1"/>
  <c r="P31" i="1"/>
  <c r="N50" i="1"/>
  <c r="O22" i="1"/>
  <c r="R22" i="1" s="1"/>
  <c r="P17" i="1"/>
  <c r="H6" i="1"/>
  <c r="C35" i="1"/>
  <c r="P7" i="1"/>
  <c r="P5" i="1"/>
  <c r="N24" i="1"/>
  <c r="O24" i="1" s="1"/>
  <c r="N60" i="1" s="1"/>
  <c r="J7" i="1"/>
  <c r="H4" i="1"/>
  <c r="Z5" i="1" s="1"/>
  <c r="C36" i="1"/>
  <c r="V29" i="1"/>
  <c r="S6" i="1"/>
  <c r="R23" i="1"/>
  <c r="P6" i="1"/>
  <c r="H2" i="1"/>
  <c r="Z3" i="1" s="1"/>
  <c r="C48" i="1" s="1"/>
  <c r="D48" i="1" l="1"/>
  <c r="I48" i="1"/>
  <c r="C46" i="1"/>
  <c r="D36" i="1"/>
  <c r="I36" i="1"/>
  <c r="C39" i="1"/>
  <c r="P37" i="1"/>
  <c r="Q31" i="1"/>
  <c r="P45" i="1"/>
  <c r="I35" i="1"/>
  <c r="D35" i="1"/>
  <c r="N19" i="1"/>
  <c r="Z7" i="1"/>
  <c r="Z9" i="1"/>
  <c r="Z6" i="1"/>
  <c r="U22" i="1"/>
  <c r="V24" i="1" s="1"/>
  <c r="V23" i="1"/>
  <c r="T22" i="1"/>
  <c r="P56" i="1"/>
  <c r="N59" i="1"/>
  <c r="C43" i="1"/>
  <c r="V27" i="1"/>
  <c r="N31" i="1"/>
  <c r="N32" i="1"/>
  <c r="T21" i="1" s="1"/>
  <c r="U25" i="1" s="1"/>
  <c r="P32" i="1"/>
  <c r="P40" i="1" s="1"/>
  <c r="P46" i="1" s="1"/>
  <c r="D43" i="1" l="1"/>
  <c r="I43" i="1"/>
  <c r="S8" i="1"/>
  <c r="O19" i="1"/>
  <c r="P51" i="1" s="1"/>
  <c r="P20" i="1"/>
  <c r="P60" i="1"/>
  <c r="P65" i="1"/>
  <c r="T23" i="1"/>
  <c r="U24" i="1"/>
  <c r="D39" i="1"/>
  <c r="I39" i="1"/>
  <c r="P38" i="1"/>
  <c r="P55" i="1" s="1"/>
  <c r="P50" i="1"/>
  <c r="D46" i="1"/>
  <c r="I46" i="1"/>
  <c r="C47" i="1"/>
  <c r="AA9" i="1"/>
  <c r="C44" i="1"/>
  <c r="I44" i="1" l="1"/>
  <c r="D44" i="1"/>
  <c r="D47" i="1"/>
  <c r="I47" i="1"/>
  <c r="C49" i="1"/>
  <c r="D49" i="1" l="1"/>
  <c r="I49" i="1"/>
  <c r="I60" i="1" s="1"/>
</calcChain>
</file>

<file path=xl/sharedStrings.xml><?xml version="1.0" encoding="utf-8"?>
<sst xmlns="http://schemas.openxmlformats.org/spreadsheetml/2006/main" count="189" uniqueCount="115">
  <si>
    <t>Maßtext</t>
  </si>
  <si>
    <t>Start von oben</t>
  </si>
  <si>
    <t>Start von links</t>
  </si>
  <si>
    <t>Text zu Masslinie waagerecht</t>
  </si>
  <si>
    <t>Ende rechts</t>
  </si>
  <si>
    <t>Start von Links</t>
  </si>
  <si>
    <t>Start Maßlinie von Oben</t>
  </si>
  <si>
    <t>Masslinie Waagerecht Grube</t>
  </si>
  <si>
    <t>Masslinie Waagerecht Grundfläche</t>
  </si>
  <si>
    <t>Text zu Masslinie</t>
  </si>
  <si>
    <t>Länge Masslinie Tiefe</t>
  </si>
  <si>
    <t>Länge Masslinie Breite</t>
  </si>
  <si>
    <t>STmassL</t>
  </si>
  <si>
    <t>Länge Masslinie Länge</t>
  </si>
  <si>
    <t>von Links</t>
  </si>
  <si>
    <t>StmassO</t>
  </si>
  <si>
    <t>mass</t>
  </si>
  <si>
    <t>Masslinie Senkrecht Grube tiefe</t>
  </si>
  <si>
    <t>oben</t>
  </si>
  <si>
    <t>links</t>
  </si>
  <si>
    <t>1.3.15</t>
  </si>
  <si>
    <t>m²</t>
  </si>
  <si>
    <t>Asphaltdeckschicht</t>
  </si>
  <si>
    <t>Masslinie Senkrecht Grube Schnitt</t>
  </si>
  <si>
    <t>1.3.14</t>
  </si>
  <si>
    <t>m</t>
  </si>
  <si>
    <t>Fugen</t>
  </si>
  <si>
    <t>1.3.13</t>
  </si>
  <si>
    <t>Bitumenemulsion</t>
  </si>
  <si>
    <t>xxxx</t>
  </si>
  <si>
    <t>1.3.12</t>
  </si>
  <si>
    <t>Asphalttragschicht</t>
  </si>
  <si>
    <t>1.3.3</t>
  </si>
  <si>
    <t>Erschwernis</t>
  </si>
  <si>
    <t>1.3.2</t>
  </si>
  <si>
    <t>m³</t>
  </si>
  <si>
    <t>Tragschicht</t>
  </si>
  <si>
    <t>Deckfläche</t>
  </si>
  <si>
    <t>1.3.1</t>
  </si>
  <si>
    <t>Fläche</t>
  </si>
  <si>
    <t>Bodenpressung</t>
  </si>
  <si>
    <t>1.3.5</t>
  </si>
  <si>
    <t>Betonbordsteine</t>
  </si>
  <si>
    <t>1.3.4</t>
  </si>
  <si>
    <t>Betonkantensteine</t>
  </si>
  <si>
    <t>Masslinie Senkrecht Grube</t>
  </si>
  <si>
    <t>1.3.11</t>
  </si>
  <si>
    <t>Einbau</t>
  </si>
  <si>
    <t>Sandbett für Elektroleitung</t>
  </si>
  <si>
    <t>1.3.10</t>
  </si>
  <si>
    <t>Sandschicht</t>
  </si>
  <si>
    <t>1.3.8</t>
  </si>
  <si>
    <t>Grube</t>
  </si>
  <si>
    <t>1.3.7</t>
  </si>
  <si>
    <t>1.3.6</t>
  </si>
  <si>
    <t>Summe</t>
  </si>
  <si>
    <t>Einheits- preis</t>
  </si>
  <si>
    <t>Position neu</t>
  </si>
  <si>
    <t>Position alt</t>
  </si>
  <si>
    <t>Einheit</t>
  </si>
  <si>
    <t>Wert</t>
  </si>
  <si>
    <t>Text</t>
  </si>
  <si>
    <t>Start Maßlinie von Links</t>
  </si>
  <si>
    <t>Oben</t>
  </si>
  <si>
    <t>Links</t>
  </si>
  <si>
    <t>Masslinie Senkrecht Grundflächen</t>
  </si>
  <si>
    <t>LINKS</t>
  </si>
  <si>
    <t>OBEN</t>
  </si>
  <si>
    <t>Start unten</t>
  </si>
  <si>
    <t>Tiefe Standard im Gehweg</t>
  </si>
  <si>
    <t>ende oben</t>
  </si>
  <si>
    <t>Breite</t>
  </si>
  <si>
    <t>Start links  unten</t>
  </si>
  <si>
    <t>Startpunkt von oben</t>
  </si>
  <si>
    <t xml:space="preserve"> rechts</t>
  </si>
  <si>
    <t>Startpunkt von links</t>
  </si>
  <si>
    <t>Pfeil zu Sandschicht</t>
  </si>
  <si>
    <t>Position Text Sandschicht</t>
  </si>
  <si>
    <t>Maßpfeil</t>
  </si>
  <si>
    <t>Seitenansicht Sandschicht</t>
  </si>
  <si>
    <t>Seitenansicht Grube</t>
  </si>
  <si>
    <t>brgSD</t>
  </si>
  <si>
    <t>Tiefe</t>
  </si>
  <si>
    <t>sogSD</t>
  </si>
  <si>
    <t>slgSD</t>
  </si>
  <si>
    <t>Seitenansicht</t>
  </si>
  <si>
    <t>Deckboden</t>
  </si>
  <si>
    <t>Sandbett</t>
  </si>
  <si>
    <t>Kubikmeter</t>
  </si>
  <si>
    <t>In der Zeichnung alle Angaben in mm</t>
  </si>
  <si>
    <t>cm</t>
  </si>
  <si>
    <t>Deckfläche Tiefe</t>
  </si>
  <si>
    <t>Grube Tiefe</t>
  </si>
  <si>
    <t>llg in N</t>
  </si>
  <si>
    <t>ll in O</t>
  </si>
  <si>
    <t>Länge</t>
  </si>
  <si>
    <t>brg in N</t>
  </si>
  <si>
    <t>br in O</t>
  </si>
  <si>
    <t>davon Tragschicht</t>
  </si>
  <si>
    <t>Graben Tiefe</t>
  </si>
  <si>
    <t>Deckfläche Länge</t>
  </si>
  <si>
    <t>Grube Länge</t>
  </si>
  <si>
    <t>sog in N</t>
  </si>
  <si>
    <t>so in O</t>
  </si>
  <si>
    <t>slg in N</t>
  </si>
  <si>
    <t>sl in O</t>
  </si>
  <si>
    <t>Graben Länge</t>
  </si>
  <si>
    <t>Deckfläche Breite</t>
  </si>
  <si>
    <t>Grube Breite</t>
  </si>
  <si>
    <t>Angabe zur Maßlinie</t>
  </si>
  <si>
    <t>Deckschicht</t>
  </si>
  <si>
    <t>wenn Grube allein</t>
  </si>
  <si>
    <t>Graben Breite</t>
  </si>
  <si>
    <t>wenn nicht loser Boden</t>
  </si>
  <si>
    <t>Draufsicht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</si>
</sst>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 val="double"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1"/>
      <color rgb="FF388600"/>
      <name val="Aptos Narrow"/>
      <family val="2"/>
      <scheme val="minor"/>
    </font>
    <font>
      <sz val="11"/>
      <color rgb="FFED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217800"/>
      <name val="Aptos Narrow"/>
      <family val="2"/>
      <scheme val="minor"/>
    </font>
    <font>
      <sz val="11"/>
      <color rgb="FFD10000"/>
      <name val="Aptos Narrow"/>
      <family val="2"/>
      <scheme val="minor"/>
    </font>
    <font>
      <sz val="10"/>
      <color rgb="FFFF0000"/>
      <name val="Arial"/>
      <family val="2"/>
    </font>
    <font>
      <sz val="11"/>
      <color rgb="FF2C7E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7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rgb="FF9E5C00"/>
      <name val="Aptos Narrow"/>
      <family val="2"/>
      <scheme val="minor"/>
    </font>
    <font>
      <sz val="11"/>
      <color rgb="FF0072AF"/>
      <name val="Aptos Narrow"/>
      <family val="2"/>
      <scheme val="minor"/>
    </font>
    <font>
      <sz val="11"/>
      <color rgb="FFDF0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000000"/>
      <name val="Calibri"/>
      <family val="2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1" fillId="0" borderId="0" xfId="1" applyNumberFormat="1" applyFont="1"/>
    <xf numFmtId="0" fontId="1" fillId="0" borderId="0" xfId="1" applyFont="1"/>
    <xf numFmtId="1" fontId="6" fillId="0" borderId="0" xfId="2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7" fillId="0" borderId="0" xfId="0" applyNumberFormat="1" applyFont="1"/>
    <xf numFmtId="164" fontId="8" fillId="0" borderId="0" xfId="1" applyNumberFormat="1" applyFont="1"/>
    <xf numFmtId="165" fontId="8" fillId="0" borderId="0" xfId="1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0" xfId="0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5" borderId="0" xfId="0" applyFill="1"/>
    <xf numFmtId="2" fontId="0" fillId="0" borderId="0" xfId="0" applyNumberFormat="1"/>
    <xf numFmtId="0" fontId="11" fillId="3" borderId="0" xfId="0" applyFont="1" applyFill="1"/>
    <xf numFmtId="1" fontId="6" fillId="3" borderId="0" xfId="2" applyNumberFormat="1" applyFont="1" applyFill="1" applyAlignment="1">
      <alignment horizontal="center" wrapText="1"/>
    </xf>
    <xf numFmtId="2" fontId="0" fillId="0" borderId="0" xfId="0" applyNumberFormat="1" applyAlignment="1">
      <alignment horizontal="center"/>
    </xf>
    <xf numFmtId="0" fontId="12" fillId="5" borderId="0" xfId="0" applyFont="1" applyFill="1"/>
    <xf numFmtId="0" fontId="13" fillId="5" borderId="0" xfId="0" applyFont="1" applyFill="1"/>
    <xf numFmtId="49" fontId="0" fillId="0" borderId="0" xfId="0" applyNumberFormat="1"/>
    <xf numFmtId="0" fontId="8" fillId="0" borderId="0" xfId="1" applyFont="1"/>
    <xf numFmtId="0" fontId="4" fillId="0" borderId="0" xfId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wrapText="1"/>
    </xf>
    <xf numFmtId="0" fontId="2" fillId="4" borderId="0" xfId="0" applyFont="1" applyFill="1"/>
    <xf numFmtId="0" fontId="15" fillId="4" borderId="0" xfId="0" applyFont="1" applyFill="1"/>
    <xf numFmtId="0" fontId="16" fillId="4" borderId="1" xfId="0" applyFont="1" applyFill="1" applyBorder="1"/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20" fillId="5" borderId="0" xfId="0" applyFont="1" applyFill="1"/>
    <xf numFmtId="0" fontId="21" fillId="5" borderId="0" xfId="0" applyFont="1" applyFill="1"/>
    <xf numFmtId="0" fontId="22" fillId="5" borderId="0" xfId="0" applyFont="1" applyFill="1"/>
    <xf numFmtId="0" fontId="2" fillId="5" borderId="0" xfId="0" applyFont="1" applyFill="1"/>
    <xf numFmtId="0" fontId="23" fillId="4" borderId="0" xfId="0" applyFont="1" applyFill="1"/>
    <xf numFmtId="0" fontId="0" fillId="6" borderId="0" xfId="0" applyFill="1" applyAlignment="1">
      <alignment horizontal="left"/>
    </xf>
    <xf numFmtId="0" fontId="11" fillId="4" borderId="0" xfId="0" applyFont="1" applyFill="1"/>
    <xf numFmtId="0" fontId="24" fillId="4" borderId="0" xfId="0" applyFont="1" applyFill="1"/>
    <xf numFmtId="0" fontId="0" fillId="6" borderId="0" xfId="0" applyFill="1"/>
    <xf numFmtId="0" fontId="11" fillId="0" borderId="0" xfId="0" applyFont="1" applyAlignment="1">
      <alignment horizontal="right"/>
    </xf>
    <xf numFmtId="0" fontId="25" fillId="4" borderId="0" xfId="0" applyFont="1" applyFill="1"/>
    <xf numFmtId="0" fontId="26" fillId="4" borderId="0" xfId="0" applyFont="1" applyFill="1"/>
    <xf numFmtId="0" fontId="27" fillId="4" borderId="0" xfId="0" applyFont="1" applyFill="1"/>
    <xf numFmtId="0" fontId="11" fillId="0" borderId="0" xfId="0" applyFont="1"/>
    <xf numFmtId="0" fontId="16" fillId="4" borderId="0" xfId="0" applyFont="1" applyFill="1"/>
  </cellXfs>
  <cellStyles count="3">
    <cellStyle name="Standard" xfId="0" builtinId="0"/>
    <cellStyle name="Standard 12 2 2" xfId="2" xr:uid="{C45CEC80-1137-4316-9BD0-5B7229F33842}"/>
    <cellStyle name="Standard 30 2" xfId="1" xr:uid="{34451CD2-7676-4370-AC31-302CD15E3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J$34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266700</xdr:colOff>
          <xdr:row>7</xdr:row>
          <xdr:rowOff>83820</xdr:rowOff>
        </xdr:from>
        <xdr:to>
          <xdr:col>9</xdr:col>
          <xdr:colOff>2019300</xdr:colOff>
          <xdr:row>8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E7640C2-E0A8-4ECD-BA8D-5B03F61A5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Bearbeitung starten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0</xdr:row>
          <xdr:rowOff>114300</xdr:rowOff>
        </xdr:from>
        <xdr:to>
          <xdr:col>10</xdr:col>
          <xdr:colOff>0</xdr:colOff>
          <xdr:row>1</xdr:row>
          <xdr:rowOff>182880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2BA6C29-0B69-45BB-B8B2-23700483A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Zurück zum Start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2651760</xdr:colOff>
          <xdr:row>7</xdr:row>
          <xdr:rowOff>83820</xdr:rowOff>
        </xdr:from>
        <xdr:to>
          <xdr:col>9</xdr:col>
          <xdr:colOff>3726180</xdr:colOff>
          <xdr:row>8</xdr:row>
          <xdr:rowOff>152400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D4E575B-3D86-4685-8744-4075B97D2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Grafik löschen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129540</xdr:colOff>
      <xdr:row>51</xdr:row>
      <xdr:rowOff>15240</xdr:rowOff>
    </xdr:from>
    <xdr:to>
      <xdr:col>5</xdr:col>
      <xdr:colOff>472441</xdr:colOff>
      <xdr:row>59</xdr:row>
      <xdr:rowOff>15240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D51D5275-6B83-484D-9D22-95C5C1772E14}"/>
            </a:ext>
          </a:extLst>
        </xdr:cNvPr>
        <xdr:cNvGrpSpPr/>
      </xdr:nvGrpSpPr>
      <xdr:grpSpPr>
        <a:xfrm>
          <a:off x="133350" y="9429750"/>
          <a:ext cx="3505201" cy="1447800"/>
          <a:chOff x="15925799" y="4562476"/>
          <a:chExt cx="2800351" cy="1524000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48FFED17-B1A3-5FF2-273C-ED3A65CFC883}"/>
              </a:ext>
            </a:extLst>
          </xdr:cNvPr>
          <xdr:cNvGrpSpPr/>
        </xdr:nvGrpSpPr>
        <xdr:grpSpPr>
          <a:xfrm>
            <a:off x="15925799" y="4562476"/>
            <a:ext cx="2800351" cy="1524000"/>
            <a:chOff x="15925799" y="4562476"/>
            <a:chExt cx="2800351" cy="1524000"/>
          </a:xfrm>
        </xdr:grpSpPr>
        <xdr:sp macro="" textlink="">
          <xdr:nvSpPr>
            <xdr:cNvPr id="6" name="Rechteck 5">
              <a:extLst>
                <a:ext uri="{FF2B5EF4-FFF2-40B4-BE49-F238E27FC236}">
                  <a16:creationId xmlns:a16="http://schemas.microsoft.com/office/drawing/2014/main" id="{CD17BC72-D951-4785-103A-4498886D203E}"/>
                </a:ext>
              </a:extLst>
            </xdr:cNvPr>
            <xdr:cNvSpPr/>
          </xdr:nvSpPr>
          <xdr:spPr>
            <a:xfrm>
              <a:off x="16078200" y="4981575"/>
              <a:ext cx="752475" cy="254000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7" name="Rechteck 6">
              <a:extLst>
                <a:ext uri="{FF2B5EF4-FFF2-40B4-BE49-F238E27FC236}">
                  <a16:creationId xmlns:a16="http://schemas.microsoft.com/office/drawing/2014/main" id="{424B8360-E6F8-E65D-C582-CBAFC93F7552}"/>
                </a:ext>
              </a:extLst>
            </xdr:cNvPr>
            <xdr:cNvSpPr/>
          </xdr:nvSpPr>
          <xdr:spPr>
            <a:xfrm>
              <a:off x="16078200" y="5248276"/>
              <a:ext cx="752475" cy="457200"/>
            </a:xfrm>
            <a:prstGeom prst="rect">
              <a:avLst/>
            </a:prstGeom>
            <a:pattFill prst="lgConfetti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8" name="Rechteck 7">
              <a:extLst>
                <a:ext uri="{FF2B5EF4-FFF2-40B4-BE49-F238E27FC236}">
                  <a16:creationId xmlns:a16="http://schemas.microsoft.com/office/drawing/2014/main" id="{C02AC367-3B73-9CDC-0440-EE7A5F3004A7}"/>
                </a:ext>
              </a:extLst>
            </xdr:cNvPr>
            <xdr:cNvSpPr/>
          </xdr:nvSpPr>
          <xdr:spPr>
            <a:xfrm>
              <a:off x="15925799" y="4562476"/>
              <a:ext cx="2676525" cy="1524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B4397B7D-4636-9C35-60FF-EFDC4B2CAB7C}"/>
                </a:ext>
              </a:extLst>
            </xdr:cNvPr>
            <xdr:cNvSpPr txBox="1"/>
          </xdr:nvSpPr>
          <xdr:spPr>
            <a:xfrm>
              <a:off x="16897350" y="4914900"/>
              <a:ext cx="1828800" cy="1038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/>
                <a:t>Gehwegplatte 5</a:t>
              </a:r>
              <a:r>
                <a:rPr lang="de-DE" sz="1100" baseline="0"/>
                <a:t> bis 6</a:t>
              </a:r>
              <a:r>
                <a:rPr lang="de-DE" sz="1100"/>
                <a:t>cm</a:t>
              </a:r>
            </a:p>
            <a:p>
              <a:r>
                <a:rPr lang="de-DE" sz="1100"/>
                <a:t>oder Pflasterstein 5 bis 8cm</a:t>
              </a:r>
            </a:p>
            <a:p>
              <a:endParaRPr lang="de-DE" sz="1100"/>
            </a:p>
            <a:p>
              <a:r>
                <a:rPr lang="de-DE" sz="1100"/>
                <a:t>Splitschicht 4 bis 6 cm</a:t>
              </a:r>
            </a:p>
            <a:p>
              <a:r>
                <a:rPr lang="de-DE" sz="1100"/>
                <a:t>oder Sandbett 4 bis 6 cm</a:t>
              </a:r>
            </a:p>
          </xdr:txBody>
        </xdr:sp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258F0859-1FF2-2165-B2A0-B2375977BB00}"/>
                </a:ext>
              </a:extLst>
            </xdr:cNvPr>
            <xdr:cNvSpPr txBox="1"/>
          </xdr:nvSpPr>
          <xdr:spPr>
            <a:xfrm>
              <a:off x="16078200" y="4610100"/>
              <a:ext cx="2333625" cy="2571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200" b="1"/>
                <a:t>Schichtaufbau bei Pflaster</a:t>
              </a:r>
            </a:p>
          </xdr:txBody>
        </xdr:sp>
      </xdr:grpSp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C14AF3A-28C6-58D8-FBF8-154D93EB9A12}"/>
              </a:ext>
            </a:extLst>
          </xdr:cNvPr>
          <xdr:cNvCxnSpPr>
            <a:endCxn id="6" idx="3"/>
          </xdr:cNvCxnSpPr>
        </xdr:nvCxnSpPr>
        <xdr:spPr>
          <a:xfrm flipH="1">
            <a:off x="16830675" y="5041901"/>
            <a:ext cx="127001" cy="6667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Gerade Verbindung mit Pfeil 4">
            <a:extLst>
              <a:ext uri="{FF2B5EF4-FFF2-40B4-BE49-F238E27FC236}">
                <a16:creationId xmlns:a16="http://schemas.microsoft.com/office/drawing/2014/main" id="{93721192-80CB-C708-A1AF-B9EEE7461B1E}"/>
              </a:ext>
            </a:extLst>
          </xdr:cNvPr>
          <xdr:cNvCxnSpPr>
            <a:endCxn id="7" idx="3"/>
          </xdr:cNvCxnSpPr>
        </xdr:nvCxnSpPr>
        <xdr:spPr>
          <a:xfrm flipH="1" flipV="1">
            <a:off x="16830675" y="5476876"/>
            <a:ext cx="127000" cy="126999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435</xdr:col>
      <xdr:colOff>552450</xdr:colOff>
      <xdr:row>24</xdr:row>
      <xdr:rowOff>139700</xdr:rowOff>
    </xdr:from>
    <xdr:to>
      <xdr:col>435</xdr:col>
      <xdr:colOff>704850</xdr:colOff>
      <xdr:row>28</xdr:row>
      <xdr:rowOff>12700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E281410-7542-4B79-9EFF-6954EF37C012}"/>
            </a:ext>
          </a:extLst>
        </xdr:cNvPr>
        <xdr:cNvSpPr txBox="1"/>
      </xdr:nvSpPr>
      <xdr:spPr>
        <a:xfrm rot="16200000">
          <a:off x="344222705" y="4705350"/>
          <a:ext cx="604520" cy="152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</a:t>
          </a:r>
          <a:r>
            <a:rPr lang="de-DE" sz="1100"/>
            <a:t>0</a:t>
          </a:r>
        </a:p>
      </xdr:txBody>
    </xdr:sp>
    <xdr:clientData/>
  </xdr:twoCellAnchor>
  <xdr:twoCellAnchor>
    <xdr:from>
      <xdr:col>217</xdr:col>
      <xdr:colOff>565150</xdr:colOff>
      <xdr:row>28</xdr:row>
      <xdr:rowOff>0</xdr:rowOff>
    </xdr:from>
    <xdr:to>
      <xdr:col>218</xdr:col>
      <xdr:colOff>438150</xdr:colOff>
      <xdr:row>28</xdr:row>
      <xdr:rowOff>152400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401E2FBA-4162-4B80-A741-FE3786C08C1F}"/>
            </a:ext>
          </a:extLst>
        </xdr:cNvPr>
        <xdr:cNvSpPr txBox="1"/>
      </xdr:nvSpPr>
      <xdr:spPr>
        <a:xfrm>
          <a:off x="172118020" y="5067300"/>
          <a:ext cx="661670" cy="152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xdr:twoCellAnchor>
    <xdr:from>
      <xdr:col>22</xdr:col>
      <xdr:colOff>565150</xdr:colOff>
      <xdr:row>14</xdr:row>
      <xdr:rowOff>127000</xdr:rowOff>
    </xdr:from>
    <xdr:to>
      <xdr:col>23</xdr:col>
      <xdr:colOff>438150</xdr:colOff>
      <xdr:row>15</xdr:row>
      <xdr:rowOff>88900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8D7DA6A-5D9B-403E-88B7-259381DEC811}"/>
            </a:ext>
          </a:extLst>
        </xdr:cNvPr>
        <xdr:cNvSpPr txBox="1"/>
      </xdr:nvSpPr>
      <xdr:spPr>
        <a:xfrm>
          <a:off x="17955895" y="2664460"/>
          <a:ext cx="66167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7620</xdr:colOff>
          <xdr:row>32</xdr:row>
          <xdr:rowOff>0</xdr:rowOff>
        </xdr:from>
        <xdr:ext cx="3590925" cy="542925"/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80D0FE0-7EDA-42BC-A1F3-2B0921616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Bodenbeschaffenheit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106680</xdr:colOff>
          <xdr:row>32</xdr:row>
          <xdr:rowOff>83820</xdr:rowOff>
        </xdr:from>
        <xdr:ext cx="962025" cy="428625"/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B4877A1-F4B0-4D69-BDFC-700CEC9E9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Pflaster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1219200</xdr:colOff>
          <xdr:row>32</xdr:row>
          <xdr:rowOff>83820</xdr:rowOff>
        </xdr:from>
        <xdr:ext cx="962025" cy="428625"/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CD5CB28-5EA6-4DC3-A28F-D2B0B5801B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Bitumen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2392680</xdr:colOff>
          <xdr:row>32</xdr:row>
          <xdr:rowOff>83820</xdr:rowOff>
        </xdr:from>
        <xdr:ext cx="962025" cy="428625"/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7EAB691-1840-40D2-87FC-81660C01B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Loser Boden</a:t>
              </a:r>
            </a:p>
          </xdr:txBody>
        </xdr:sp>
        <xdr:clientData/>
      </xdr:oneCellAnchor>
    </mc:Choice>
    <mc:Fallback/>
  </mc:AlternateContent>
  <xdr:twoCellAnchor>
    <xdr:from>
      <xdr:col>5</xdr:col>
      <xdr:colOff>552450</xdr:colOff>
      <xdr:row>51</xdr:row>
      <xdr:rowOff>15240</xdr:rowOff>
    </xdr:from>
    <xdr:to>
      <xdr:col>9</xdr:col>
      <xdr:colOff>815340</xdr:colOff>
      <xdr:row>59</xdr:row>
      <xdr:rowOff>15240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4D1B5A4C-FD71-4FC2-99A1-308DF2B948E6}"/>
            </a:ext>
          </a:extLst>
        </xdr:cNvPr>
        <xdr:cNvGrpSpPr/>
      </xdr:nvGrpSpPr>
      <xdr:grpSpPr>
        <a:xfrm>
          <a:off x="3710940" y="9429750"/>
          <a:ext cx="2889885" cy="1447800"/>
          <a:chOff x="15925800" y="4562476"/>
          <a:chExt cx="2800350" cy="1524000"/>
        </a:xfrm>
      </xdr:grpSpPr>
      <xdr:grpSp>
        <xdr:nvGrpSpPr>
          <xdr:cNvPr id="15" name="Gruppieren 14">
            <a:extLst>
              <a:ext uri="{FF2B5EF4-FFF2-40B4-BE49-F238E27FC236}">
                <a16:creationId xmlns:a16="http://schemas.microsoft.com/office/drawing/2014/main" id="{1FF54C09-A923-A125-1EEC-63EBB31FE3A1}"/>
              </a:ext>
            </a:extLst>
          </xdr:cNvPr>
          <xdr:cNvGrpSpPr/>
        </xdr:nvGrpSpPr>
        <xdr:grpSpPr>
          <a:xfrm>
            <a:off x="15925800" y="4562476"/>
            <a:ext cx="2800350" cy="1524000"/>
            <a:chOff x="15925800" y="4562476"/>
            <a:chExt cx="2800350" cy="1524000"/>
          </a:xfrm>
        </xdr:grpSpPr>
        <xdr:cxnSp macro="">
          <xdr:nvCxnSpPr>
            <xdr:cNvPr id="20" name="Gerader Verbinder 19">
              <a:extLst>
                <a:ext uri="{FF2B5EF4-FFF2-40B4-BE49-F238E27FC236}">
                  <a16:creationId xmlns:a16="http://schemas.microsoft.com/office/drawing/2014/main" id="{953F1028-15BF-7F1D-D937-E3F07BF2592F}"/>
                </a:ext>
              </a:extLst>
            </xdr:cNvPr>
            <xdr:cNvCxnSpPr/>
          </xdr:nvCxnSpPr>
          <xdr:spPr>
            <a:xfrm>
              <a:off x="16071850" y="4933950"/>
              <a:ext cx="762000" cy="0"/>
            </a:xfrm>
            <a:prstGeom prst="line">
              <a:avLst/>
            </a:prstGeom>
            <a:ln w="571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1" name="Rechteck 20">
              <a:extLst>
                <a:ext uri="{FF2B5EF4-FFF2-40B4-BE49-F238E27FC236}">
                  <a16:creationId xmlns:a16="http://schemas.microsoft.com/office/drawing/2014/main" id="{39D72756-96EA-1846-3888-A1BB48E6FF54}"/>
                </a:ext>
              </a:extLst>
            </xdr:cNvPr>
            <xdr:cNvSpPr/>
          </xdr:nvSpPr>
          <xdr:spPr>
            <a:xfrm>
              <a:off x="16078200" y="4981575"/>
              <a:ext cx="752475" cy="254000"/>
            </a:xfrm>
            <a:prstGeom prst="rect">
              <a:avLst/>
            </a:prstGeom>
            <a:pattFill prst="diagBrick">
              <a:fgClr>
                <a:schemeClr val="accent1"/>
              </a:fgClr>
              <a:bgClr>
                <a:schemeClr val="bg1"/>
              </a:bgClr>
            </a:patt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22" name="Rechteck 21">
              <a:extLst>
                <a:ext uri="{FF2B5EF4-FFF2-40B4-BE49-F238E27FC236}">
                  <a16:creationId xmlns:a16="http://schemas.microsoft.com/office/drawing/2014/main" id="{405C8679-F450-9C75-80A6-813012A387F4}"/>
                </a:ext>
              </a:extLst>
            </xdr:cNvPr>
            <xdr:cNvSpPr/>
          </xdr:nvSpPr>
          <xdr:spPr>
            <a:xfrm>
              <a:off x="16078200" y="5248276"/>
              <a:ext cx="752475" cy="457200"/>
            </a:xfrm>
            <a:prstGeom prst="rect">
              <a:avLst/>
            </a:prstGeom>
            <a:pattFill prst="pct20">
              <a:fgClr>
                <a:schemeClr val="accent2">
                  <a:lumMod val="40000"/>
                  <a:lumOff val="60000"/>
                </a:schemeClr>
              </a:fgClr>
              <a:bgClr>
                <a:schemeClr val="accent6">
                  <a:lumMod val="40000"/>
                  <a:lumOff val="60000"/>
                </a:schemeClr>
              </a:bgClr>
            </a:patt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23" name="Rechteck 22">
              <a:extLst>
                <a:ext uri="{FF2B5EF4-FFF2-40B4-BE49-F238E27FC236}">
                  <a16:creationId xmlns:a16="http://schemas.microsoft.com/office/drawing/2014/main" id="{ADA5A4C3-9F6C-4709-94BC-266107BAE59B}"/>
                </a:ext>
              </a:extLst>
            </xdr:cNvPr>
            <xdr:cNvSpPr/>
          </xdr:nvSpPr>
          <xdr:spPr>
            <a:xfrm>
              <a:off x="15925800" y="4562476"/>
              <a:ext cx="2571750" cy="1524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9CBA0A99-32DD-3711-BA5B-74A67FF9E9F5}"/>
                </a:ext>
              </a:extLst>
            </xdr:cNvPr>
            <xdr:cNvSpPr txBox="1"/>
          </xdr:nvSpPr>
          <xdr:spPr>
            <a:xfrm>
              <a:off x="16897350" y="4914900"/>
              <a:ext cx="1828800" cy="1038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/>
                <a:t>Asphaltdecke 4cm</a:t>
              </a:r>
            </a:p>
            <a:p>
              <a:r>
                <a:rPr lang="de-DE" sz="1100"/>
                <a:t>Asphaltbinderschicht</a:t>
              </a:r>
            </a:p>
            <a:p>
              <a:r>
                <a:rPr lang="de-DE" sz="1100"/>
                <a:t>(Anstrich)</a:t>
              </a:r>
            </a:p>
            <a:p>
              <a:r>
                <a:rPr lang="de-DE" sz="1100"/>
                <a:t>Asphalttragschicht 18cm</a:t>
              </a:r>
            </a:p>
            <a:p>
              <a:r>
                <a:rPr lang="de-DE" sz="1100"/>
                <a:t>Untere Tragschicht 15cm</a:t>
              </a:r>
            </a:p>
          </xdr:txBody>
        </xdr:sp>
        <xdr:sp macro="" textlink="">
          <xdr:nvSpPr>
            <xdr:cNvPr id="25" name="Textfeld 24">
              <a:extLst>
                <a:ext uri="{FF2B5EF4-FFF2-40B4-BE49-F238E27FC236}">
                  <a16:creationId xmlns:a16="http://schemas.microsoft.com/office/drawing/2014/main" id="{D9C44EA0-3787-9FAA-A3EF-B9F1314ADA28}"/>
                </a:ext>
              </a:extLst>
            </xdr:cNvPr>
            <xdr:cNvSpPr txBox="1"/>
          </xdr:nvSpPr>
          <xdr:spPr>
            <a:xfrm>
              <a:off x="16078200" y="4610100"/>
              <a:ext cx="2333625" cy="2571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200" b="1"/>
                <a:t>Schichtaufbau bei Asphalt</a:t>
              </a:r>
            </a:p>
          </xdr:txBody>
        </xdr:sp>
      </xdr:grpSp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B9065024-C759-2CEA-54EB-2E13D8134D39}"/>
              </a:ext>
            </a:extLst>
          </xdr:cNvPr>
          <xdr:cNvCxnSpPr/>
        </xdr:nvCxnSpPr>
        <xdr:spPr>
          <a:xfrm flipH="1" flipV="1">
            <a:off x="16856075" y="4937125"/>
            <a:ext cx="111125" cy="11112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Gerade Verbindung mit Pfeil 16">
            <a:extLst>
              <a:ext uri="{FF2B5EF4-FFF2-40B4-BE49-F238E27FC236}">
                <a16:creationId xmlns:a16="http://schemas.microsoft.com/office/drawing/2014/main" id="{F85A725B-F1B9-4CFC-FC1D-FECD71EA5C74}"/>
              </a:ext>
            </a:extLst>
          </xdr:cNvPr>
          <xdr:cNvCxnSpPr/>
        </xdr:nvCxnSpPr>
        <xdr:spPr>
          <a:xfrm flipH="1" flipV="1">
            <a:off x="16830675" y="4968875"/>
            <a:ext cx="155575" cy="24765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 Verbindung mit Pfeil 17">
            <a:extLst>
              <a:ext uri="{FF2B5EF4-FFF2-40B4-BE49-F238E27FC236}">
                <a16:creationId xmlns:a16="http://schemas.microsoft.com/office/drawing/2014/main" id="{AA708607-3D4C-62EE-F663-3F13B6859B68}"/>
              </a:ext>
            </a:extLst>
          </xdr:cNvPr>
          <xdr:cNvCxnSpPr/>
        </xdr:nvCxnSpPr>
        <xdr:spPr>
          <a:xfrm flipH="1" flipV="1">
            <a:off x="16843376" y="5162550"/>
            <a:ext cx="133349" cy="38735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 Verbindung mit Pfeil 18">
            <a:extLst>
              <a:ext uri="{FF2B5EF4-FFF2-40B4-BE49-F238E27FC236}">
                <a16:creationId xmlns:a16="http://schemas.microsoft.com/office/drawing/2014/main" id="{5550C9D0-2CEC-2CD7-6ED4-155B842BC761}"/>
              </a:ext>
            </a:extLst>
          </xdr:cNvPr>
          <xdr:cNvCxnSpPr/>
        </xdr:nvCxnSpPr>
        <xdr:spPr>
          <a:xfrm flipH="1" flipV="1">
            <a:off x="16846551" y="5537200"/>
            <a:ext cx="133349" cy="1778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800100</xdr:colOff>
      <xdr:row>51</xdr:row>
      <xdr:rowOff>15240</xdr:rowOff>
    </xdr:from>
    <xdr:to>
      <xdr:col>9</xdr:col>
      <xdr:colOff>3600450</xdr:colOff>
      <xdr:row>59</xdr:row>
      <xdr:rowOff>15240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D85E965A-ED9F-42F0-AB87-78C3F082BA51}"/>
            </a:ext>
          </a:extLst>
        </xdr:cNvPr>
        <xdr:cNvGrpSpPr/>
      </xdr:nvGrpSpPr>
      <xdr:grpSpPr>
        <a:xfrm>
          <a:off x="6581775" y="9429750"/>
          <a:ext cx="2796540" cy="1447800"/>
          <a:chOff x="15925800" y="4562476"/>
          <a:chExt cx="2800350" cy="1524000"/>
        </a:xfrm>
        <a:noFill/>
      </xdr:grpSpPr>
      <xdr:grpSp>
        <xdr:nvGrpSpPr>
          <xdr:cNvPr id="27" name="Gruppieren 26">
            <a:extLst>
              <a:ext uri="{FF2B5EF4-FFF2-40B4-BE49-F238E27FC236}">
                <a16:creationId xmlns:a16="http://schemas.microsoft.com/office/drawing/2014/main" id="{52C6B0CF-36B9-A277-2F3B-8269BFD1E7AE}"/>
              </a:ext>
            </a:extLst>
          </xdr:cNvPr>
          <xdr:cNvGrpSpPr/>
        </xdr:nvGrpSpPr>
        <xdr:grpSpPr>
          <a:xfrm>
            <a:off x="15925800" y="4562476"/>
            <a:ext cx="2800350" cy="1524000"/>
            <a:chOff x="15925800" y="4562476"/>
            <a:chExt cx="2800350" cy="1524000"/>
          </a:xfrm>
          <a:grpFill/>
        </xdr:grpSpPr>
        <xdr:sp macro="" textlink="">
          <xdr:nvSpPr>
            <xdr:cNvPr id="30" name="Rechteck 29">
              <a:extLst>
                <a:ext uri="{FF2B5EF4-FFF2-40B4-BE49-F238E27FC236}">
                  <a16:creationId xmlns:a16="http://schemas.microsoft.com/office/drawing/2014/main" id="{002D0D43-76F7-5266-F3AF-8EB6D68BD2E6}"/>
                </a:ext>
              </a:extLst>
            </xdr:cNvPr>
            <xdr:cNvSpPr/>
          </xdr:nvSpPr>
          <xdr:spPr>
            <a:xfrm>
              <a:off x="16078200" y="4981575"/>
              <a:ext cx="752475" cy="254000"/>
            </a:xfrm>
            <a:prstGeom prst="rect">
              <a:avLst/>
            </a:prstGeom>
            <a:blipFill>
              <a:blip xmlns:r="http://schemas.openxmlformats.org/officeDocument/2006/relationships" r:embed="rId1"/>
              <a:stretch>
                <a:fillRect/>
              </a:stretch>
            </a:blip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1" name="Rechteck 30">
              <a:extLst>
                <a:ext uri="{FF2B5EF4-FFF2-40B4-BE49-F238E27FC236}">
                  <a16:creationId xmlns:a16="http://schemas.microsoft.com/office/drawing/2014/main" id="{7FFBFAE3-1B8D-8EA3-016C-95EF9455EF42}"/>
                </a:ext>
              </a:extLst>
            </xdr:cNvPr>
            <xdr:cNvSpPr/>
          </xdr:nvSpPr>
          <xdr:spPr>
            <a:xfrm>
              <a:off x="16078200" y="5248276"/>
              <a:ext cx="752475" cy="457200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2" name="Rechteck 31">
              <a:extLst>
                <a:ext uri="{FF2B5EF4-FFF2-40B4-BE49-F238E27FC236}">
                  <a16:creationId xmlns:a16="http://schemas.microsoft.com/office/drawing/2014/main" id="{70B6D633-307F-E5CA-745D-539BB05C3718}"/>
                </a:ext>
              </a:extLst>
            </xdr:cNvPr>
            <xdr:cNvSpPr/>
          </xdr:nvSpPr>
          <xdr:spPr>
            <a:xfrm>
              <a:off x="15925800" y="4562476"/>
              <a:ext cx="2571750" cy="1524000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3" name="Textfeld 32">
              <a:extLst>
                <a:ext uri="{FF2B5EF4-FFF2-40B4-BE49-F238E27FC236}">
                  <a16:creationId xmlns:a16="http://schemas.microsoft.com/office/drawing/2014/main" id="{F7FBF12D-C006-3B80-2C12-355B5D7FD8CE}"/>
                </a:ext>
              </a:extLst>
            </xdr:cNvPr>
            <xdr:cNvSpPr txBox="1"/>
          </xdr:nvSpPr>
          <xdr:spPr>
            <a:xfrm>
              <a:off x="16897350" y="4914900"/>
              <a:ext cx="1828800" cy="1038225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/>
                <a:t>Oberfläche</a:t>
              </a:r>
              <a:r>
                <a:rPr lang="de-DE" sz="1100" baseline="0"/>
                <a:t> Gras, Sand</a:t>
              </a:r>
            </a:p>
            <a:p>
              <a:r>
                <a:rPr lang="de-DE" sz="1100" baseline="0"/>
                <a:t>oder loser Boden</a:t>
              </a:r>
            </a:p>
            <a:p>
              <a:endParaRPr lang="de-DE" sz="1100" baseline="0"/>
            </a:p>
            <a:p>
              <a:endParaRPr lang="de-DE" sz="1100" baseline="0"/>
            </a:p>
            <a:p>
              <a:r>
                <a:rPr lang="de-DE" sz="1100" baseline="0"/>
                <a:t>Grube/Graben</a:t>
              </a:r>
              <a:endParaRPr lang="de-DE" sz="1100"/>
            </a:p>
          </xdr:txBody>
        </xdr:sp>
        <xdr:sp macro="" textlink="">
          <xdr:nvSpPr>
            <xdr:cNvPr id="34" name="Textfeld 33">
              <a:extLst>
                <a:ext uri="{FF2B5EF4-FFF2-40B4-BE49-F238E27FC236}">
                  <a16:creationId xmlns:a16="http://schemas.microsoft.com/office/drawing/2014/main" id="{7FF1CFC9-7D5D-6AC7-FF65-039BC13D2A06}"/>
                </a:ext>
              </a:extLst>
            </xdr:cNvPr>
            <xdr:cNvSpPr txBox="1"/>
          </xdr:nvSpPr>
          <xdr:spPr>
            <a:xfrm>
              <a:off x="16078200" y="4610100"/>
              <a:ext cx="2333625" cy="257175"/>
            </a:xfrm>
            <a:prstGeom prst="rect">
              <a:avLst/>
            </a:prstGeom>
            <a:grp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200" b="1"/>
                <a:t>Schichtaufbau bei losem</a:t>
              </a:r>
              <a:r>
                <a:rPr lang="de-DE" sz="1200" b="1" baseline="0"/>
                <a:t> Boden</a:t>
              </a:r>
              <a:endParaRPr lang="de-DE" sz="1200" b="1"/>
            </a:p>
          </xdr:txBody>
        </xdr:sp>
      </xdr:grpSp>
      <xdr:cxnSp macro="">
        <xdr:nvCxnSpPr>
          <xdr:cNvPr id="28" name="Gerade Verbindung mit Pfeil 27">
            <a:extLst>
              <a:ext uri="{FF2B5EF4-FFF2-40B4-BE49-F238E27FC236}">
                <a16:creationId xmlns:a16="http://schemas.microsoft.com/office/drawing/2014/main" id="{6797EF5F-A46B-13B1-D669-24D6F7A91C6F}"/>
              </a:ext>
            </a:extLst>
          </xdr:cNvPr>
          <xdr:cNvCxnSpPr/>
        </xdr:nvCxnSpPr>
        <xdr:spPr>
          <a:xfrm flipH="1">
            <a:off x="16843376" y="5153026"/>
            <a:ext cx="130174" cy="9524"/>
          </a:xfrm>
          <a:prstGeom prst="straightConnector1">
            <a:avLst/>
          </a:prstGeom>
          <a:grpFill/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Gerade Verbindung mit Pfeil 28">
            <a:extLst>
              <a:ext uri="{FF2B5EF4-FFF2-40B4-BE49-F238E27FC236}">
                <a16:creationId xmlns:a16="http://schemas.microsoft.com/office/drawing/2014/main" id="{E4B7143C-0372-4B0C-7E55-7403C819D7CD}"/>
              </a:ext>
            </a:extLst>
          </xdr:cNvPr>
          <xdr:cNvCxnSpPr/>
        </xdr:nvCxnSpPr>
        <xdr:spPr>
          <a:xfrm flipH="1" flipV="1">
            <a:off x="16846551" y="5537200"/>
            <a:ext cx="133349" cy="177800"/>
          </a:xfrm>
          <a:prstGeom prst="straightConnector1">
            <a:avLst/>
          </a:prstGeom>
          <a:grpFill/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297180</xdr:colOff>
          <xdr:row>3</xdr:row>
          <xdr:rowOff>83820</xdr:rowOff>
        </xdr:from>
        <xdr:to>
          <xdr:col>28</xdr:col>
          <xdr:colOff>586740</xdr:colOff>
          <xdr:row>4</xdr:row>
          <xdr:rowOff>152400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150812A-3EA2-4050-8386-CB9B1982F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Multiprojekte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549275</xdr:colOff>
      <xdr:row>12</xdr:row>
      <xdr:rowOff>177800</xdr:rowOff>
    </xdr:from>
    <xdr:to>
      <xdr:col>7</xdr:col>
      <xdr:colOff>12700</xdr:colOff>
      <xdr:row>17</xdr:row>
      <xdr:rowOff>34925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5A28F55-EA1B-4DCF-A254-C092625BCD4B}"/>
            </a:ext>
          </a:extLst>
        </xdr:cNvPr>
        <xdr:cNvSpPr/>
      </xdr:nvSpPr>
      <xdr:spPr>
        <a:xfrm>
          <a:off x="3715385" y="2345690"/>
          <a:ext cx="1835150" cy="76581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596900</xdr:colOff>
      <xdr:row>12</xdr:row>
      <xdr:rowOff>177800</xdr:rowOff>
    </xdr:from>
    <xdr:to>
      <xdr:col>2</xdr:col>
      <xdr:colOff>596900</xdr:colOff>
      <xdr:row>17</xdr:row>
      <xdr:rowOff>34925</xdr:rowOff>
    </xdr:to>
    <xdr:cxnSp macro="">
      <xdr:nvCxnSpPr>
        <xdr:cNvPr id="36" name="Gerade Verbindung mit Pfeil 35">
          <a:extLst>
            <a:ext uri="{FF2B5EF4-FFF2-40B4-BE49-F238E27FC236}">
              <a16:creationId xmlns:a16="http://schemas.microsoft.com/office/drawing/2014/main" id="{BD327C76-BD11-4712-8C12-6257430EB9C5}"/>
            </a:ext>
          </a:extLst>
        </xdr:cNvPr>
        <xdr:cNvCxnSpPr/>
      </xdr:nvCxnSpPr>
      <xdr:spPr>
        <a:xfrm>
          <a:off x="2174240" y="2345690"/>
          <a:ext cx="0" cy="76581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394652</xdr:colOff>
      <xdr:row>11</xdr:row>
      <xdr:rowOff>176213</xdr:rowOff>
    </xdr:from>
    <xdr:to>
      <xdr:col>2</xdr:col>
      <xdr:colOff>548957</xdr:colOff>
      <xdr:row>15</xdr:row>
      <xdr:rowOff>91123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781AD18B-AE75-4AA1-891C-593AAA94BB02}"/>
            </a:ext>
          </a:extLst>
        </xdr:cNvPr>
        <xdr:cNvSpPr txBox="1"/>
      </xdr:nvSpPr>
      <xdr:spPr>
        <a:xfrm rot="16200000">
          <a:off x="1733550" y="2409190"/>
          <a:ext cx="64643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600</a:t>
          </a:r>
        </a:p>
      </xdr:txBody>
    </xdr:sp>
    <xdr:clientData/>
  </xdr:twoCellAnchor>
  <xdr:twoCellAnchor>
    <xdr:from>
      <xdr:col>4</xdr:col>
      <xdr:colOff>549275</xdr:colOff>
      <xdr:row>14</xdr:row>
      <xdr:rowOff>6350</xdr:rowOff>
    </xdr:from>
    <xdr:to>
      <xdr:col>7</xdr:col>
      <xdr:colOff>12700</xdr:colOff>
      <xdr:row>16</xdr:row>
      <xdr:rowOff>25400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9BD56064-008C-4726-B46B-D25A12728148}"/>
            </a:ext>
          </a:extLst>
        </xdr:cNvPr>
        <xdr:cNvSpPr/>
      </xdr:nvSpPr>
      <xdr:spPr>
        <a:xfrm>
          <a:off x="3715385" y="2541905"/>
          <a:ext cx="1835150" cy="37528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231775</xdr:colOff>
      <xdr:row>14</xdr:row>
      <xdr:rowOff>6350</xdr:rowOff>
    </xdr:from>
    <xdr:to>
      <xdr:col>4</xdr:col>
      <xdr:colOff>231775</xdr:colOff>
      <xdr:row>16</xdr:row>
      <xdr:rowOff>25400</xdr:rowOff>
    </xdr:to>
    <xdr:cxnSp macro="">
      <xdr:nvCxnSpPr>
        <xdr:cNvPr id="39" name="Gerade Verbindung mit Pfeil 38">
          <a:extLst>
            <a:ext uri="{FF2B5EF4-FFF2-40B4-BE49-F238E27FC236}">
              <a16:creationId xmlns:a16="http://schemas.microsoft.com/office/drawing/2014/main" id="{5F8E17FF-8772-4EB3-81C8-AFE9ACE32D3A}"/>
            </a:ext>
          </a:extLst>
        </xdr:cNvPr>
        <xdr:cNvCxnSpPr/>
      </xdr:nvCxnSpPr>
      <xdr:spPr>
        <a:xfrm>
          <a:off x="3394075" y="2541905"/>
          <a:ext cx="0" cy="37528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</xdr:colOff>
      <xdr:row>11</xdr:row>
      <xdr:rowOff>176213</xdr:rowOff>
    </xdr:from>
    <xdr:to>
      <xdr:col>4</xdr:col>
      <xdr:colOff>180022</xdr:colOff>
      <xdr:row>15</xdr:row>
      <xdr:rowOff>91123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FEFD5872-FCBE-4A4D-8554-0FDEE5299224}"/>
            </a:ext>
          </a:extLst>
        </xdr:cNvPr>
        <xdr:cNvSpPr txBox="1"/>
      </xdr:nvSpPr>
      <xdr:spPr>
        <a:xfrm rot="16200000">
          <a:off x="2939097" y="2408238"/>
          <a:ext cx="646430" cy="15621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300</a:t>
          </a:r>
        </a:p>
      </xdr:txBody>
    </xdr:sp>
    <xdr:clientData/>
  </xdr:twoCellAnchor>
  <xdr:twoCellAnchor>
    <xdr:from>
      <xdr:col>4</xdr:col>
      <xdr:colOff>549275</xdr:colOff>
      <xdr:row>18</xdr:row>
      <xdr:rowOff>44450</xdr:rowOff>
    </xdr:from>
    <xdr:to>
      <xdr:col>7</xdr:col>
      <xdr:colOff>12700</xdr:colOff>
      <xdr:row>22</xdr:row>
      <xdr:rowOff>82550</xdr:rowOff>
    </xdr:to>
    <xdr:sp macro="" textlink="">
      <xdr:nvSpPr>
        <xdr:cNvPr id="41" name="Rechteck 40">
          <a:extLst>
            <a:ext uri="{FF2B5EF4-FFF2-40B4-BE49-F238E27FC236}">
              <a16:creationId xmlns:a16="http://schemas.microsoft.com/office/drawing/2014/main" id="{33728515-41C8-4AA5-B692-B2FF02EA161C}"/>
            </a:ext>
          </a:extLst>
        </xdr:cNvPr>
        <xdr:cNvSpPr/>
      </xdr:nvSpPr>
      <xdr:spPr>
        <a:xfrm>
          <a:off x="3715385" y="3303905"/>
          <a:ext cx="1835150" cy="762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549275</xdr:colOff>
      <xdr:row>18</xdr:row>
      <xdr:rowOff>44450</xdr:rowOff>
    </xdr:from>
    <xdr:to>
      <xdr:col>7</xdr:col>
      <xdr:colOff>12700</xdr:colOff>
      <xdr:row>20</xdr:row>
      <xdr:rowOff>152400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6D14165B-ED61-41F7-AD60-3740A4E47E19}"/>
            </a:ext>
          </a:extLst>
        </xdr:cNvPr>
        <xdr:cNvSpPr/>
      </xdr:nvSpPr>
      <xdr:spPr>
        <a:xfrm>
          <a:off x="3715385" y="3303905"/>
          <a:ext cx="1835150" cy="46799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596900</xdr:colOff>
      <xdr:row>18</xdr:row>
      <xdr:rowOff>44450</xdr:rowOff>
    </xdr:from>
    <xdr:to>
      <xdr:col>2</xdr:col>
      <xdr:colOff>596900</xdr:colOff>
      <xdr:row>22</xdr:row>
      <xdr:rowOff>82550</xdr:rowOff>
    </xdr:to>
    <xdr:cxnSp macro="">
      <xdr:nvCxnSpPr>
        <xdr:cNvPr id="43" name="Gerade Verbindung mit Pfeil 42">
          <a:extLst>
            <a:ext uri="{FF2B5EF4-FFF2-40B4-BE49-F238E27FC236}">
              <a16:creationId xmlns:a16="http://schemas.microsoft.com/office/drawing/2014/main" id="{31EF75DA-7B2A-45D9-829C-9713E1316612}"/>
            </a:ext>
          </a:extLst>
        </xdr:cNvPr>
        <xdr:cNvCxnSpPr/>
      </xdr:nvCxnSpPr>
      <xdr:spPr>
        <a:xfrm>
          <a:off x="2174240" y="3303905"/>
          <a:ext cx="0" cy="762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394652</xdr:colOff>
      <xdr:row>17</xdr:row>
      <xdr:rowOff>106363</xdr:rowOff>
    </xdr:from>
    <xdr:to>
      <xdr:col>2</xdr:col>
      <xdr:colOff>548957</xdr:colOff>
      <xdr:row>21</xdr:row>
      <xdr:rowOff>21273</xdr:rowOff>
    </xdr:to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B4DB0009-1C7B-4BFE-8AEF-E00C6FDE9827}"/>
            </a:ext>
          </a:extLst>
        </xdr:cNvPr>
        <xdr:cNvSpPr txBox="1"/>
      </xdr:nvSpPr>
      <xdr:spPr>
        <a:xfrm rot="16200000">
          <a:off x="1738312" y="3422333"/>
          <a:ext cx="636905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600</a:t>
          </a:r>
        </a:p>
      </xdr:txBody>
    </xdr:sp>
    <xdr:clientData/>
  </xdr:twoCellAnchor>
  <xdr:twoCellAnchor>
    <xdr:from>
      <xdr:col>4</xdr:col>
      <xdr:colOff>29527</xdr:colOff>
      <xdr:row>16</xdr:row>
      <xdr:rowOff>98743</xdr:rowOff>
    </xdr:from>
    <xdr:to>
      <xdr:col>4</xdr:col>
      <xdr:colOff>176212</xdr:colOff>
      <xdr:row>20</xdr:row>
      <xdr:rowOff>13653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D22B2A1E-C7DB-4930-B7AF-88F1154EF38C}"/>
            </a:ext>
          </a:extLst>
        </xdr:cNvPr>
        <xdr:cNvSpPr txBox="1"/>
      </xdr:nvSpPr>
      <xdr:spPr>
        <a:xfrm rot="16200000">
          <a:off x="2939097" y="3241358"/>
          <a:ext cx="646430" cy="14478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37</a:t>
          </a:r>
          <a:r>
            <a:rPr lang="de-DE" sz="1100"/>
            <a:t>0</a:t>
          </a:r>
        </a:p>
      </xdr:txBody>
    </xdr:sp>
    <xdr:clientData/>
  </xdr:twoCellAnchor>
  <xdr:twoCellAnchor>
    <xdr:from>
      <xdr:col>4</xdr:col>
      <xdr:colOff>231775</xdr:colOff>
      <xdr:row>18</xdr:row>
      <xdr:rowOff>44450</xdr:rowOff>
    </xdr:from>
    <xdr:to>
      <xdr:col>4</xdr:col>
      <xdr:colOff>231775</xdr:colOff>
      <xdr:row>20</xdr:row>
      <xdr:rowOff>152400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46C4729E-2F2C-4E7D-AB00-1C1E0FCB9940}"/>
            </a:ext>
          </a:extLst>
        </xdr:cNvPr>
        <xdr:cNvCxnSpPr/>
      </xdr:nvCxnSpPr>
      <xdr:spPr>
        <a:xfrm>
          <a:off x="3394075" y="3303905"/>
          <a:ext cx="0" cy="4679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549275</xdr:colOff>
      <xdr:row>12</xdr:row>
      <xdr:rowOff>50800</xdr:rowOff>
    </xdr:from>
    <xdr:to>
      <xdr:col>7</xdr:col>
      <xdr:colOff>12700</xdr:colOff>
      <xdr:row>12</xdr:row>
      <xdr:rowOff>50800</xdr:rowOff>
    </xdr:to>
    <xdr:cxnSp macro="">
      <xdr:nvCxnSpPr>
        <xdr:cNvPr id="47" name="Gerade Verbindung mit Pfeil 46">
          <a:extLst>
            <a:ext uri="{FF2B5EF4-FFF2-40B4-BE49-F238E27FC236}">
              <a16:creationId xmlns:a16="http://schemas.microsoft.com/office/drawing/2014/main" id="{295F7184-F362-4EFE-9A58-3661A380B016}"/>
            </a:ext>
          </a:extLst>
        </xdr:cNvPr>
        <xdr:cNvCxnSpPr/>
      </xdr:nvCxnSpPr>
      <xdr:spPr>
        <a:xfrm>
          <a:off x="3715385" y="2226310"/>
          <a:ext cx="18351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695325</xdr:colOff>
      <xdr:row>11</xdr:row>
      <xdr:rowOff>41275</xdr:rowOff>
    </xdr:from>
    <xdr:to>
      <xdr:col>6</xdr:col>
      <xdr:colOff>539750</xdr:colOff>
      <xdr:row>12</xdr:row>
      <xdr:rowOff>12700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4E38275D-22C7-470F-929D-80BC2B52F55D}"/>
            </a:ext>
          </a:extLst>
        </xdr:cNvPr>
        <xdr:cNvSpPr txBox="1"/>
      </xdr:nvSpPr>
      <xdr:spPr>
        <a:xfrm>
          <a:off x="4650105" y="2032000"/>
          <a:ext cx="635000" cy="15621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120</a:t>
          </a:r>
          <a:r>
            <a:rPr lang="de-DE" sz="1100"/>
            <a:t>0</a:t>
          </a:r>
        </a:p>
      </xdr:txBody>
    </xdr:sp>
    <xdr:clientData/>
  </xdr:twoCellAnchor>
  <xdr:twoCellAnchor>
    <xdr:from>
      <xdr:col>4</xdr:col>
      <xdr:colOff>549275</xdr:colOff>
      <xdr:row>11</xdr:row>
      <xdr:rowOff>41275</xdr:rowOff>
    </xdr:from>
    <xdr:to>
      <xdr:col>7</xdr:col>
      <xdr:colOff>12700</xdr:colOff>
      <xdr:row>11</xdr:row>
      <xdr:rowOff>41275</xdr:rowOff>
    </xdr:to>
    <xdr:cxnSp macro="">
      <xdr:nvCxnSpPr>
        <xdr:cNvPr id="49" name="Gerade Verbindung mit Pfeil 48">
          <a:extLst>
            <a:ext uri="{FF2B5EF4-FFF2-40B4-BE49-F238E27FC236}">
              <a16:creationId xmlns:a16="http://schemas.microsoft.com/office/drawing/2014/main" id="{A1722A21-F6F2-4F70-B5AF-62FC6CC4DE28}"/>
            </a:ext>
          </a:extLst>
        </xdr:cNvPr>
        <xdr:cNvCxnSpPr/>
      </xdr:nvCxnSpPr>
      <xdr:spPr>
        <a:xfrm>
          <a:off x="3715385" y="2032000"/>
          <a:ext cx="18351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695325</xdr:colOff>
      <xdr:row>10</xdr:row>
      <xdr:rowOff>31750</xdr:rowOff>
    </xdr:from>
    <xdr:to>
      <xdr:col>6</xdr:col>
      <xdr:colOff>539750</xdr:colOff>
      <xdr:row>11</xdr:row>
      <xdr:rowOff>3175</xdr:rowOff>
    </xdr:to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5426CAD9-CF2E-4BEA-84B8-9936F6389343}"/>
            </a:ext>
          </a:extLst>
        </xdr:cNvPr>
        <xdr:cNvSpPr txBox="1"/>
      </xdr:nvSpPr>
      <xdr:spPr>
        <a:xfrm>
          <a:off x="4650105" y="1839595"/>
          <a:ext cx="63500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120</a:t>
          </a:r>
          <a:r>
            <a:rPr lang="de-DE" sz="1100"/>
            <a:t>0</a:t>
          </a:r>
        </a:p>
      </xdr:txBody>
    </xdr:sp>
    <xdr:clientData/>
  </xdr:twoCellAnchor>
  <xdr:twoCellAnchor>
    <xdr:from>
      <xdr:col>4</xdr:col>
      <xdr:colOff>549275</xdr:colOff>
      <xdr:row>21</xdr:row>
      <xdr:rowOff>9525</xdr:rowOff>
    </xdr:from>
    <xdr:to>
      <xdr:col>7</xdr:col>
      <xdr:colOff>12700</xdr:colOff>
      <xdr:row>22</xdr:row>
      <xdr:rowOff>82550</xdr:rowOff>
    </xdr:to>
    <xdr:sp macro="" textlink="">
      <xdr:nvSpPr>
        <xdr:cNvPr id="51" name="Rechteck 50">
          <a:extLst>
            <a:ext uri="{FF2B5EF4-FFF2-40B4-BE49-F238E27FC236}">
              <a16:creationId xmlns:a16="http://schemas.microsoft.com/office/drawing/2014/main" id="{E5FFB9EC-826C-4853-BD4B-40B96495A5E1}"/>
            </a:ext>
          </a:extLst>
        </xdr:cNvPr>
        <xdr:cNvSpPr/>
      </xdr:nvSpPr>
      <xdr:spPr>
        <a:xfrm>
          <a:off x="3715385" y="3811905"/>
          <a:ext cx="1835150" cy="254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266700</xdr:colOff>
      <xdr:row>21</xdr:row>
      <xdr:rowOff>9525</xdr:rowOff>
    </xdr:from>
    <xdr:to>
      <xdr:col>7</xdr:col>
      <xdr:colOff>266700</xdr:colOff>
      <xdr:row>22</xdr:row>
      <xdr:rowOff>82550</xdr:rowOff>
    </xdr:to>
    <xdr:cxnSp macro="">
      <xdr:nvCxnSpPr>
        <xdr:cNvPr id="52" name="Gerade Verbindung mit Pfeil 51">
          <a:extLst>
            <a:ext uri="{FF2B5EF4-FFF2-40B4-BE49-F238E27FC236}">
              <a16:creationId xmlns:a16="http://schemas.microsoft.com/office/drawing/2014/main" id="{EC389B3E-D944-4DF9-B4E6-789D6883F739}"/>
            </a:ext>
          </a:extLst>
        </xdr:cNvPr>
        <xdr:cNvCxnSpPr/>
      </xdr:nvCxnSpPr>
      <xdr:spPr>
        <a:xfrm>
          <a:off x="5800725" y="3811905"/>
          <a:ext cx="0" cy="254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384810</xdr:colOff>
      <xdr:row>19</xdr:row>
      <xdr:rowOff>62865</xdr:rowOff>
    </xdr:from>
    <xdr:to>
      <xdr:col>7</xdr:col>
      <xdr:colOff>529590</xdr:colOff>
      <xdr:row>22</xdr:row>
      <xdr:rowOff>162560</xdr:rowOff>
    </xdr:to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72AD4634-E8D0-4D64-8A00-600B56598005}"/>
            </a:ext>
          </a:extLst>
        </xdr:cNvPr>
        <xdr:cNvSpPr txBox="1"/>
      </xdr:nvSpPr>
      <xdr:spPr>
        <a:xfrm rot="16200000">
          <a:off x="5668010" y="3750310"/>
          <a:ext cx="648335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</a:t>
          </a:r>
          <a:r>
            <a:rPr lang="de-DE" sz="1100"/>
            <a:t>0</a:t>
          </a:r>
        </a:p>
      </xdr:txBody>
    </xdr:sp>
    <xdr:clientData/>
  </xdr:twoCellAnchor>
  <xdr:twoCellAnchor>
    <xdr:from>
      <xdr:col>5</xdr:col>
      <xdr:colOff>504825</xdr:colOff>
      <xdr:row>23</xdr:row>
      <xdr:rowOff>28575</xdr:rowOff>
    </xdr:from>
    <xdr:to>
      <xdr:col>6</xdr:col>
      <xdr:colOff>349250</xdr:colOff>
      <xdr:row>24</xdr:row>
      <xdr:rowOff>0</xdr:rowOff>
    </xdr:to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7D488A36-9865-4926-AA7C-DC425CC61AB9}"/>
            </a:ext>
          </a:extLst>
        </xdr:cNvPr>
        <xdr:cNvSpPr txBox="1"/>
      </xdr:nvSpPr>
      <xdr:spPr>
        <a:xfrm>
          <a:off x="4459605" y="4189095"/>
          <a:ext cx="63500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xdr:twoCellAnchor>
    <xdr:from>
      <xdr:col>5</xdr:col>
      <xdr:colOff>187325</xdr:colOff>
      <xdr:row>21</xdr:row>
      <xdr:rowOff>136525</xdr:rowOff>
    </xdr:from>
    <xdr:to>
      <xdr:col>5</xdr:col>
      <xdr:colOff>377825</xdr:colOff>
      <xdr:row>23</xdr:row>
      <xdr:rowOff>28575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66A2D89B-C3F3-4F3D-A27D-8B07D04D3CFE}"/>
            </a:ext>
          </a:extLst>
        </xdr:cNvPr>
        <xdr:cNvCxnSpPr/>
      </xdr:nvCxnSpPr>
      <xdr:spPr>
        <a:xfrm flipH="1" flipV="1">
          <a:off x="4140200" y="3933190"/>
          <a:ext cx="190500" cy="2559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377825</xdr:colOff>
      <xdr:row>12</xdr:row>
      <xdr:rowOff>114300</xdr:rowOff>
    </xdr:from>
    <xdr:to>
      <xdr:col>5</xdr:col>
      <xdr:colOff>631825</xdr:colOff>
      <xdr:row>22</xdr:row>
      <xdr:rowOff>107950</xdr:rowOff>
    </xdr:to>
    <xdr:sp macro="" textlink="">
      <xdr:nvSpPr>
        <xdr:cNvPr id="56" name="Rechteck 55">
          <a:extLst>
            <a:ext uri="{FF2B5EF4-FFF2-40B4-BE49-F238E27FC236}">
              <a16:creationId xmlns:a16="http://schemas.microsoft.com/office/drawing/2014/main" id="{841979F5-1D0F-4682-96C3-5CCB7B6169EB}"/>
            </a:ext>
          </a:extLst>
        </xdr:cNvPr>
        <xdr:cNvSpPr/>
      </xdr:nvSpPr>
      <xdr:spPr>
        <a:xfrm>
          <a:off x="4330700" y="2286000"/>
          <a:ext cx="250190" cy="1801495"/>
        </a:xfrm>
        <a:prstGeom prst="rect">
          <a:avLst/>
        </a:prstGeom>
        <a:solidFill>
          <a:schemeClr val="bg1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510540</xdr:colOff>
      <xdr:row>12</xdr:row>
      <xdr:rowOff>114300</xdr:rowOff>
    </xdr:from>
    <xdr:to>
      <xdr:col>5</xdr:col>
      <xdr:colOff>517188</xdr:colOff>
      <xdr:row>24</xdr:row>
      <xdr:rowOff>105185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AC382810-EE41-43A9-A648-DEAF1C00F6FC}"/>
            </a:ext>
          </a:extLst>
        </xdr:cNvPr>
        <xdr:cNvCxnSpPr/>
      </xdr:nvCxnSpPr>
      <xdr:spPr>
        <a:xfrm>
          <a:off x="4467225" y="2286000"/>
          <a:ext cx="0" cy="2160680"/>
        </a:xfrm>
        <a:prstGeom prst="straightConnector1">
          <a:avLst/>
        </a:prstGeom>
        <a:ln w="9525" cap="flat" cmpd="sng" algn="ctr">
          <a:solidFill>
            <a:schemeClr val="tx1">
              <a:lumMod val="100000"/>
            </a:schemeClr>
          </a:solidFill>
          <a:prstDash val="dash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20796\Documents\Auma&#223;\Aufma&#223;%20RheinEnergie%202025%20NEU.xltm" TargetMode="External"/><Relationship Id="rId1" Type="http://schemas.openxmlformats.org/officeDocument/2006/relationships/externalLinkPath" Target="file:///C:\Users\s020796\Documents\Auma&#223;\Aufma&#223;%20RheinEnergie%202025%20NEU.xlt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e-my.sharepoint.com/personal/udo_baranski_spie_de/Documents/Documents/F&#252;r%20Forum/Zusammenfassung.xlsx" TargetMode="External"/><Relationship Id="rId1" Type="http://schemas.openxmlformats.org/officeDocument/2006/relationships/externalLinkPath" Target="Zusammenfas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Ausgabe an Kunde"/>
      <sheetName val="Start2"/>
      <sheetName val="Grube Pflaster"/>
      <sheetName val="Anschluss an Schrank"/>
      <sheetName val="Grube Pflaster V"/>
      <sheetName val="Grube Asphalt V"/>
      <sheetName val="Grube loser Boden"/>
      <sheetName val="Grube loser Boden V"/>
      <sheetName val="Muffengrube Pflaster V"/>
      <sheetName val="Muffengrube Asphalt V"/>
      <sheetName val="Muffengrube loser Boden V"/>
      <sheetName val="Graben Pflaster V"/>
      <sheetName val="Mast Grube V"/>
      <sheetName val="Zusammenfassung"/>
      <sheetName val="Tabelle2"/>
      <sheetName val="Tabelle1"/>
      <sheetName val="Preisliste"/>
      <sheetName val="Mastanschluß"/>
      <sheetName val="Distanz Anschluss Mast 1"/>
      <sheetName val="Distanz Anschluss Mast 1 zu 2"/>
      <sheetName val="Distanz Anschluss Mast 2 zu 3"/>
      <sheetName val="Distanz Anschluss Mast 3 zu 4"/>
      <sheetName val="Distanz Anschluss Mast 4 zu 5"/>
      <sheetName val="Distanz Anschluss Mast 5 zu 6"/>
      <sheetName val="Distanz Anschluss Mast 6 zu 7"/>
      <sheetName val="Distanz Anschluss Mast 7 zu 8"/>
      <sheetName val="Distanz Anschluss Mast 8 zu 9"/>
      <sheetName val="Distanz Anschluss Mast 9 zu 10"/>
      <sheetName val="Distanz Anschluss Mast 10 zu 11"/>
      <sheetName val="Distanz Anschluss Mast 11 zu 12"/>
      <sheetName val="Distanz Anschluss Mast 12 zu 13"/>
      <sheetName val="Distanz Anschluss Mast 13 z 14"/>
      <sheetName val="Distanz Anschluss Mast 14 z 15"/>
      <sheetName val="Distanz Anschluss Mast 15 z 16"/>
      <sheetName val="Distanz Anschluss Mast 16 z 17"/>
      <sheetName val="Distanz Anschluss Mast 17 z 18"/>
      <sheetName val="Distanz Anschluss Mast 18 z 19"/>
      <sheetName val="Distanz Anschluss Mast 19 z 20"/>
      <sheetName val="Multiprojekte"/>
      <sheetName val="Muffengrube Multi"/>
      <sheetName val="Mastanschluß Multi"/>
      <sheetName val="Grube Multi"/>
      <sheetName val="Mast Grube Multi3,5P"/>
      <sheetName val="Tabelle19"/>
      <sheetName val="Mast Grube Multi3,5B"/>
      <sheetName val="Mast Grube Multi3,5lB"/>
      <sheetName val="Mast Grube Multi5P"/>
      <sheetName val="Mast Grube Multi5B"/>
      <sheetName val="Mast Grube Multi5lB"/>
      <sheetName val="Mast Grube Multi6P"/>
      <sheetName val="Mast Grube Multi6B"/>
      <sheetName val="Mast Grube Multi6lB"/>
      <sheetName val="Mast Grube Multi8P"/>
      <sheetName val="Mast Grube Multi8B"/>
      <sheetName val="Mast Grube Multi8lB"/>
      <sheetName val="Mast Grube Multi10P"/>
      <sheetName val="Mast Grube Multi10B"/>
      <sheetName val="Mast Grube Multi10lB"/>
      <sheetName val="Zusammenfassung Multi"/>
      <sheetName val="Ausgabe an Kunde Multi"/>
      <sheetName val="Anschluß Mast per Muffengrube P"/>
      <sheetName val="Anschluß Mast per Muffengrube B"/>
      <sheetName val="Anschluß Mast per Muffengrub lB"/>
      <sheetName val="AnschlussMuffeMast P"/>
      <sheetName val="AnschlussMuffeMast B"/>
      <sheetName val="Tabelle3"/>
      <sheetName val="AnschlussMuffeMast lB"/>
      <sheetName val="Aufmaß RheinEnergie 2025 NEU"/>
    </sheetNames>
    <definedNames>
      <definedName name="deletShapesInSelection"/>
      <definedName name="GrabenPflasterV"/>
      <definedName name="MakroMultiZurück"/>
      <definedName name="Modul6.Makro12"/>
    </definedNames>
    <sheetDataSet>
      <sheetData sheetId="0">
        <row r="1">
          <cell r="BA1" t="str">
            <v>25_00017</v>
          </cell>
        </row>
      </sheetData>
      <sheetData sheetId="1"/>
      <sheetData sheetId="2"/>
      <sheetData sheetId="3"/>
      <sheetData sheetId="4"/>
      <sheetData sheetId="5">
        <row r="4">
          <cell r="C4"/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/>
        </row>
      </sheetData>
      <sheetData sheetId="13"/>
      <sheetData sheetId="14"/>
      <sheetData sheetId="15"/>
      <sheetData sheetId="16"/>
      <sheetData sheetId="17">
        <row r="11">
          <cell r="A11">
            <v>101010100000</v>
          </cell>
          <cell r="C11" t="str">
            <v>Einrichtung und Räumung der Baustelle</v>
          </cell>
          <cell r="E11"/>
        </row>
        <row r="12">
          <cell r="A12">
            <v>441310000001</v>
          </cell>
          <cell r="C12" t="str">
            <v>Baustellensicherung</v>
          </cell>
          <cell r="E12"/>
        </row>
        <row r="13">
          <cell r="A13">
            <v>441311000001</v>
          </cell>
          <cell r="C13" t="str">
            <v>Erstellung eines Sicherheits- und Gesundheitsschutzplanes</v>
          </cell>
          <cell r="E13"/>
        </row>
        <row r="14">
          <cell r="A14"/>
          <cell r="C14" t="str">
            <v>Demontagen Leuchten und Masten</v>
          </cell>
          <cell r="E14"/>
        </row>
        <row r="15">
          <cell r="A15">
            <v>122010100000</v>
          </cell>
          <cell r="C15" t="str">
            <v>Demontage Leuchten bis 6 m</v>
          </cell>
          <cell r="E15">
            <v>24.83</v>
          </cell>
        </row>
        <row r="16">
          <cell r="A16">
            <v>122010300000</v>
          </cell>
          <cell r="C16" t="str">
            <v>Demontage Leuchten bis 10 m</v>
          </cell>
          <cell r="E16">
            <v>26.56</v>
          </cell>
        </row>
        <row r="17">
          <cell r="A17">
            <v>122010500000</v>
          </cell>
          <cell r="C17" t="str">
            <v>Demontage Freileitungs- und Mastausleger bis 10 m</v>
          </cell>
          <cell r="E17">
            <v>96.08</v>
          </cell>
        </row>
        <row r="18">
          <cell r="A18">
            <v>110430000000</v>
          </cell>
          <cell r="C18" t="str">
            <v>Demontage Mastausleger Sondermasten</v>
          </cell>
          <cell r="E18">
            <v>90.43</v>
          </cell>
        </row>
        <row r="19">
          <cell r="A19">
            <v>122010700000</v>
          </cell>
          <cell r="C19" t="str">
            <v>Demontage Kabelübergangskästen ohne AuS</v>
          </cell>
          <cell r="E19">
            <v>18.239999999999998</v>
          </cell>
        </row>
        <row r="20">
          <cell r="A20">
            <v>122010900000</v>
          </cell>
          <cell r="C20" t="str">
            <v>Hinweistafeln und -schilder demontieren und montieren</v>
          </cell>
          <cell r="E20">
            <v>16.63</v>
          </cell>
        </row>
        <row r="21">
          <cell r="A21">
            <v>122011100000</v>
          </cell>
          <cell r="C21" t="str">
            <v>Verkehrszeichen, Werbungs- und Straßenschilder</v>
          </cell>
          <cell r="E21">
            <v>21.56</v>
          </cell>
        </row>
        <row r="22">
          <cell r="A22">
            <v>122011300000</v>
          </cell>
          <cell r="C22" t="str">
            <v>Demontage Masten und Mastfundamente LPH bis 6 m</v>
          </cell>
          <cell r="E22">
            <v>135.58000000000001</v>
          </cell>
        </row>
        <row r="23">
          <cell r="A23">
            <v>122011500000</v>
          </cell>
          <cell r="C23" t="str">
            <v>Demontage Masten und Mastfundamente LPH bis 10 m</v>
          </cell>
          <cell r="E23">
            <v>194.32</v>
          </cell>
        </row>
        <row r="24">
          <cell r="A24"/>
          <cell r="C24" t="str">
            <v>Tiefbau und Oberflächen</v>
          </cell>
          <cell r="E24"/>
        </row>
        <row r="25">
          <cell r="A25">
            <v>122020100000</v>
          </cell>
          <cell r="C25" t="str">
            <v>Bituminösen Oberbau senkrecht schneiden</v>
          </cell>
          <cell r="E25">
            <v>5.86</v>
          </cell>
        </row>
        <row r="26">
          <cell r="A26">
            <v>122020300000</v>
          </cell>
          <cell r="C26" t="str">
            <v>Bituminöse Befestigung bis 12 cm aufbrechen</v>
          </cell>
          <cell r="E26">
            <v>23.84</v>
          </cell>
        </row>
        <row r="27">
          <cell r="A27">
            <v>122020500000</v>
          </cell>
          <cell r="C27" t="str">
            <v>Erschwernis für Abbrucharbeiten an Gebäuden und Einfriedungen</v>
          </cell>
          <cell r="E27">
            <v>26.85</v>
          </cell>
        </row>
        <row r="28">
          <cell r="A28">
            <v>122020700000</v>
          </cell>
          <cell r="C28" t="str">
            <v>Betonkantensteine aufbrechen und wiederherstellen</v>
          </cell>
          <cell r="E28">
            <v>75.5</v>
          </cell>
        </row>
        <row r="29">
          <cell r="A29">
            <v>122020900000</v>
          </cell>
          <cell r="C29" t="str">
            <v>Betonbordsteine aufbrechen und wiederherstellen</v>
          </cell>
          <cell r="E29">
            <v>82.21</v>
          </cell>
        </row>
        <row r="30">
          <cell r="A30">
            <v>122021100000</v>
          </cell>
          <cell r="C30" t="str">
            <v>Pflasteroberflächen aufnehmen und wieder herstellen</v>
          </cell>
          <cell r="E30">
            <v>100.68</v>
          </cell>
        </row>
        <row r="31">
          <cell r="A31">
            <v>122021300000</v>
          </cell>
          <cell r="C31" t="str">
            <v>ungeb. Tragschichten ausbauen</v>
          </cell>
          <cell r="E31">
            <v>114.1</v>
          </cell>
        </row>
        <row r="32">
          <cell r="A32">
            <v>122021500000</v>
          </cell>
          <cell r="C32" t="str">
            <v>Graben herstellen und wiederverfüllen</v>
          </cell>
          <cell r="E32">
            <v>248.34</v>
          </cell>
        </row>
        <row r="33">
          <cell r="A33">
            <v>122021700000</v>
          </cell>
          <cell r="C33" t="str">
            <v>Bodenaushub für Muffengrube</v>
          </cell>
          <cell r="E33">
            <v>343.98</v>
          </cell>
        </row>
        <row r="34">
          <cell r="A34">
            <v>122021900000</v>
          </cell>
          <cell r="C34" t="str">
            <v>Sandbett für Elektroleitung</v>
          </cell>
          <cell r="E34">
            <v>70.48</v>
          </cell>
        </row>
        <row r="35">
          <cell r="A35">
            <v>122022100000</v>
          </cell>
          <cell r="C35" t="str">
            <v>vorhandene Tragschicht wieder einbauen</v>
          </cell>
          <cell r="E35">
            <v>80.55</v>
          </cell>
        </row>
        <row r="36">
          <cell r="A36">
            <v>122022300000</v>
          </cell>
          <cell r="C36" t="str">
            <v>Asphalttragschicht aus AC 22 TN</v>
          </cell>
          <cell r="E36">
            <v>55.37</v>
          </cell>
        </row>
        <row r="37">
          <cell r="A37">
            <v>122022500000</v>
          </cell>
          <cell r="C37" t="str">
            <v>Bitumenemulsion aufsprühen</v>
          </cell>
          <cell r="E37">
            <v>20.14</v>
          </cell>
        </row>
        <row r="38">
          <cell r="A38">
            <v>122022700000</v>
          </cell>
          <cell r="C38" t="str">
            <v>Fugen in der Dicke der bituminösen Decke</v>
          </cell>
          <cell r="E38">
            <v>20.14</v>
          </cell>
        </row>
        <row r="39">
          <cell r="A39">
            <v>122022900000</v>
          </cell>
          <cell r="C39" t="str">
            <v>Asphaltdeckschicht aus AC 8 DN</v>
          </cell>
          <cell r="E39">
            <v>55.36</v>
          </cell>
        </row>
        <row r="40">
          <cell r="A40">
            <v>122023100000</v>
          </cell>
          <cell r="C40" t="str">
            <v>Pflasteroberfläche wiederherstellen</v>
          </cell>
          <cell r="E40"/>
        </row>
        <row r="41">
          <cell r="A41">
            <v>122023300000</v>
          </cell>
          <cell r="C41" t="str">
            <v>Pflasterschnitt herstellen</v>
          </cell>
          <cell r="E41">
            <v>13.42</v>
          </cell>
        </row>
        <row r="42">
          <cell r="A42">
            <v>122023500000</v>
          </cell>
          <cell r="C42" t="str">
            <v>Oberflächen und Tiefbau bei entfernten Masten herstellen</v>
          </cell>
          <cell r="E42">
            <v>188.29</v>
          </cell>
        </row>
        <row r="43">
          <cell r="A43">
            <v>122122110000</v>
          </cell>
          <cell r="C43" t="str">
            <v>Pflasteroberflächen aufnehmen</v>
          </cell>
          <cell r="E43">
            <v>32.79</v>
          </cell>
        </row>
        <row r="44">
          <cell r="A44">
            <v>122121710000</v>
          </cell>
          <cell r="C44" t="str">
            <v>Bodenpressung mittels Erdrakete</v>
          </cell>
          <cell r="E44">
            <v>130.78</v>
          </cell>
        </row>
        <row r="45">
          <cell r="A45"/>
          <cell r="C45" t="str">
            <v>Tiefbau Elektro</v>
          </cell>
          <cell r="E45"/>
        </row>
        <row r="46">
          <cell r="A46">
            <v>122120400000</v>
          </cell>
          <cell r="C46" t="str">
            <v>Zuleitungskabel liefern</v>
          </cell>
          <cell r="E46">
            <v>1.94</v>
          </cell>
        </row>
        <row r="47">
          <cell r="A47">
            <v>122120500000</v>
          </cell>
          <cell r="C47" t="str">
            <v>Zuleitung ab- und wieder anklemmen</v>
          </cell>
          <cell r="E47">
            <v>9.39</v>
          </cell>
        </row>
        <row r="48">
          <cell r="A48">
            <v>122030100000</v>
          </cell>
          <cell r="C48" t="str">
            <v>Erdkabel NYY-J 5 x 10 mm² RE liefern und verlegen</v>
          </cell>
          <cell r="E48">
            <v>8.64</v>
          </cell>
        </row>
        <row r="49">
          <cell r="A49">
            <v>122030200000</v>
          </cell>
          <cell r="C49" t="str">
            <v>Erdkabel NYY-J 5 x 16 mm² RE liefern und verlegen</v>
          </cell>
          <cell r="E49">
            <v>12.15</v>
          </cell>
        </row>
        <row r="50">
          <cell r="A50">
            <v>310603110003</v>
          </cell>
          <cell r="C50" t="str">
            <v>Erdkabel NYY-J 5 x 10 mm² RE in vorhandenem Leerrohr</v>
          </cell>
          <cell r="E50">
            <v>11.5</v>
          </cell>
        </row>
        <row r="51">
          <cell r="A51">
            <v>122123200000</v>
          </cell>
          <cell r="C51" t="str">
            <v>NFA2X 4x35² liefern/montieren</v>
          </cell>
          <cell r="E51">
            <v>11.59</v>
          </cell>
        </row>
        <row r="52">
          <cell r="A52">
            <v>122030500000</v>
          </cell>
          <cell r="C52" t="str">
            <v>Kabel liefern/in Rohr einziehen</v>
          </cell>
          <cell r="E52">
            <v>11.05</v>
          </cell>
        </row>
        <row r="53">
          <cell r="A53">
            <v>122030700000</v>
          </cell>
          <cell r="C53" t="str">
            <v>Verbindungsmuffe bis 5 x 16 mm² ohne AuS</v>
          </cell>
          <cell r="E53">
            <v>56.14</v>
          </cell>
        </row>
        <row r="54">
          <cell r="A54">
            <v>122030900000</v>
          </cell>
          <cell r="C54" t="str">
            <v>Abzweigmuffe ohne AuS</v>
          </cell>
          <cell r="E54">
            <v>118.14</v>
          </cell>
        </row>
        <row r="55">
          <cell r="A55">
            <v>122031100000</v>
          </cell>
          <cell r="C55" t="str">
            <v>Kabelendverschluss herstellen ohne AuS</v>
          </cell>
          <cell r="E55">
            <v>72.56</v>
          </cell>
        </row>
        <row r="56">
          <cell r="A56">
            <v>122031300000</v>
          </cell>
          <cell r="C56" t="str">
            <v>Rückbau Freileitungsanschluss für nicht benötigten LP</v>
          </cell>
          <cell r="E56">
            <v>168.41</v>
          </cell>
        </row>
        <row r="57">
          <cell r="A57">
            <v>122031500000</v>
          </cell>
          <cell r="C57" t="str">
            <v>Leerrohr 110 mm liefern u. verlegen</v>
          </cell>
          <cell r="E57">
            <v>9.2100000000000009</v>
          </cell>
        </row>
        <row r="58">
          <cell r="A58"/>
          <cell r="C58" t="str">
            <v>Aufsatzmaste</v>
          </cell>
          <cell r="E58"/>
        </row>
        <row r="59">
          <cell r="A59">
            <v>122040100000</v>
          </cell>
          <cell r="C59" t="str">
            <v>Aufsatzmaste LPH 3,5 m liefern und betriebsfertig aufstellen</v>
          </cell>
          <cell r="E59">
            <v>617.04999999999995</v>
          </cell>
        </row>
        <row r="60">
          <cell r="A60">
            <v>122040300000</v>
          </cell>
          <cell r="C60" t="str">
            <v>Aufsatzmaste LPH 5,0 m liefern und betriebsfertig aufstellen</v>
          </cell>
          <cell r="E60">
            <v>660.92</v>
          </cell>
        </row>
        <row r="61">
          <cell r="A61">
            <v>122040500000</v>
          </cell>
          <cell r="C61" t="str">
            <v>Aufsatzmaste LPH 6,0 m liefern und betriebsfertig aufstellen</v>
          </cell>
          <cell r="E61">
            <v>758.81</v>
          </cell>
        </row>
        <row r="62">
          <cell r="A62">
            <v>122040700000</v>
          </cell>
          <cell r="C62" t="str">
            <v>Aufsatzmaste LPH 8,0 m liefern und betriebsfertig aufstellen</v>
          </cell>
          <cell r="E62">
            <v>1066.1600000000001</v>
          </cell>
        </row>
        <row r="63">
          <cell r="A63">
            <v>122040900000</v>
          </cell>
          <cell r="C63" t="str">
            <v>Aufsatzmaste LPH 10,0 m liefern und betriebsfertig aufstellen</v>
          </cell>
          <cell r="E63">
            <v>1212.3499999999999</v>
          </cell>
        </row>
        <row r="64">
          <cell r="A64">
            <v>122040110000</v>
          </cell>
          <cell r="C64" t="str">
            <v>Mast richten</v>
          </cell>
          <cell r="E64">
            <v>239.44</v>
          </cell>
        </row>
        <row r="65">
          <cell r="A65">
            <v>122120100000</v>
          </cell>
          <cell r="C65" t="str">
            <v>Mast kürzen</v>
          </cell>
          <cell r="E65">
            <v>21.43</v>
          </cell>
        </row>
        <row r="66">
          <cell r="A66">
            <v>122123400000</v>
          </cell>
          <cell r="C66" t="str">
            <v>doppelseitige Ankerschelle</v>
          </cell>
          <cell r="E66">
            <v>41.6</v>
          </cell>
        </row>
        <row r="67">
          <cell r="A67">
            <v>122123600000</v>
          </cell>
          <cell r="C67" t="str">
            <v>Abspannklemme</v>
          </cell>
          <cell r="E67">
            <v>37.57</v>
          </cell>
        </row>
        <row r="68">
          <cell r="A68">
            <v>122123800000</v>
          </cell>
          <cell r="C68" t="str">
            <v>Abreishaken</v>
          </cell>
          <cell r="E68">
            <v>48.62</v>
          </cell>
        </row>
        <row r="69">
          <cell r="A69">
            <v>122124000000</v>
          </cell>
          <cell r="C69" t="str">
            <v>Erdanker</v>
          </cell>
          <cell r="E69">
            <v>271.44</v>
          </cell>
        </row>
        <row r="70">
          <cell r="A70"/>
          <cell r="C70"/>
          <cell r="E70"/>
        </row>
        <row r="71">
          <cell r="A71"/>
          <cell r="C71"/>
          <cell r="E71"/>
        </row>
        <row r="72">
          <cell r="A72">
            <v>122120200000</v>
          </cell>
          <cell r="C72" t="str">
            <v>Mastkopf kürzen/schneiden</v>
          </cell>
          <cell r="E72">
            <v>11.17</v>
          </cell>
        </row>
        <row r="73">
          <cell r="A73">
            <v>122120900000</v>
          </cell>
          <cell r="C73" t="str">
            <v>Mast LPH 3,5m stellen o. Material</v>
          </cell>
          <cell r="E73">
            <v>467.03</v>
          </cell>
        </row>
        <row r="74">
          <cell r="A74">
            <v>122121100000</v>
          </cell>
          <cell r="C74" t="str">
            <v>Mast LPH 5,0m stellen o. Material</v>
          </cell>
          <cell r="E74">
            <v>493.59</v>
          </cell>
        </row>
        <row r="75">
          <cell r="A75">
            <v>122121300000</v>
          </cell>
          <cell r="C75" t="str">
            <v>Mast LPH 6,0m stellen o. Material</v>
          </cell>
          <cell r="E75">
            <v>590.42999999999995</v>
          </cell>
        </row>
        <row r="76">
          <cell r="A76">
            <v>122121500000</v>
          </cell>
          <cell r="C76" t="str">
            <v>Mast LPH 8,0m stellen o. Material</v>
          </cell>
          <cell r="E76">
            <v>834.1</v>
          </cell>
        </row>
        <row r="77">
          <cell r="A77">
            <v>122120600000</v>
          </cell>
          <cell r="C77" t="str">
            <v>Ampelanlage</v>
          </cell>
          <cell r="E77">
            <v>279.62</v>
          </cell>
        </row>
        <row r="78">
          <cell r="A78"/>
          <cell r="C78"/>
          <cell r="E78"/>
        </row>
        <row r="79">
          <cell r="A79"/>
          <cell r="C79"/>
          <cell r="E79"/>
        </row>
        <row r="80">
          <cell r="A80"/>
          <cell r="C80" t="str">
            <v>Mastzubehör</v>
          </cell>
          <cell r="E80"/>
        </row>
        <row r="81">
          <cell r="A81">
            <v>122050100000</v>
          </cell>
          <cell r="C81" t="str">
            <v>Masterdung für bestehende Masten</v>
          </cell>
          <cell r="E81">
            <v>9.82</v>
          </cell>
        </row>
        <row r="82">
          <cell r="A82">
            <v>122050300000</v>
          </cell>
          <cell r="C82" t="str">
            <v>Mastnummernkennzeichnung erstellen</v>
          </cell>
          <cell r="E82">
            <v>11.23</v>
          </cell>
        </row>
        <row r="83">
          <cell r="A83">
            <v>122122700000</v>
          </cell>
          <cell r="C83" t="str">
            <v>Montage Tiefenerder (V4A)</v>
          </cell>
          <cell r="E83">
            <v>136.52000000000001</v>
          </cell>
        </row>
        <row r="84">
          <cell r="A84">
            <v>122122800000</v>
          </cell>
          <cell r="C84" t="str">
            <v>Zulage je weitere erdungsstange V4A 1,5</v>
          </cell>
          <cell r="E84">
            <v>56.52</v>
          </cell>
        </row>
        <row r="85">
          <cell r="A85">
            <v>122122900000</v>
          </cell>
          <cell r="C85" t="str">
            <v>Erdungsmessung inkl. Protokoll</v>
          </cell>
          <cell r="E85">
            <v>59.93</v>
          </cell>
        </row>
        <row r="86">
          <cell r="A86">
            <v>122123000000</v>
          </cell>
          <cell r="C86" t="str">
            <v>Pauschale Tiefbau für Tiefenerder</v>
          </cell>
          <cell r="E86">
            <v>134.19999999999999</v>
          </cell>
        </row>
        <row r="87">
          <cell r="A87">
            <v>122123100000</v>
          </cell>
          <cell r="C87" t="str">
            <v>Pauschale An und Abfahrt Tiefenerder</v>
          </cell>
          <cell r="E87">
            <v>61.6</v>
          </cell>
        </row>
        <row r="88">
          <cell r="A88">
            <v>122050500000</v>
          </cell>
          <cell r="C88" t="str">
            <v>Mastanschlusskasten mit Maststeckdose</v>
          </cell>
          <cell r="E88">
            <v>337</v>
          </cell>
        </row>
        <row r="89">
          <cell r="A89"/>
          <cell r="C89" t="str">
            <v>Ausleger</v>
          </cell>
          <cell r="E89"/>
        </row>
        <row r="90">
          <cell r="A90">
            <v>122060100000</v>
          </cell>
          <cell r="C90" t="str">
            <v>Aufsatzausleger 1-fach 1,5 m bis LPH 10 m</v>
          </cell>
          <cell r="E90">
            <v>111.7</v>
          </cell>
        </row>
        <row r="91">
          <cell r="A91">
            <v>122060300000</v>
          </cell>
          <cell r="C91" t="str">
            <v>Aufsatzausleger 2-fach 1,5 m bis LPH 10 m</v>
          </cell>
          <cell r="E91">
            <v>137.85</v>
          </cell>
        </row>
        <row r="92">
          <cell r="A92">
            <v>122060500000</v>
          </cell>
          <cell r="C92" t="str">
            <v>Aufsatzausleger 3-fach 1,0 m bis LPH 10 m</v>
          </cell>
          <cell r="E92">
            <v>178.71</v>
          </cell>
        </row>
        <row r="93">
          <cell r="A93">
            <v>122060700000</v>
          </cell>
          <cell r="C93" t="str">
            <v>Aufsatzausleger 3-fach 1,5 m bis LPH 10 m</v>
          </cell>
          <cell r="E93">
            <v>198.46</v>
          </cell>
        </row>
        <row r="94">
          <cell r="A94">
            <v>122060900000</v>
          </cell>
          <cell r="C94" t="str">
            <v>Mastausleger für Freileitungsmast liefern u. montieren</v>
          </cell>
          <cell r="E94">
            <v>299.95999999999998</v>
          </cell>
        </row>
        <row r="95">
          <cell r="A95"/>
          <cell r="C95" t="str">
            <v>Aluminiumgussmast "Bergisch Gladbach"</v>
          </cell>
          <cell r="E95"/>
        </row>
        <row r="96">
          <cell r="A96">
            <v>101030300000</v>
          </cell>
          <cell r="C96" t="str">
            <v>Aluminiumgussmast 2,65m</v>
          </cell>
          <cell r="E96"/>
        </row>
        <row r="97">
          <cell r="A97">
            <v>441420000001</v>
          </cell>
          <cell r="C97" t="str">
            <v>Leiterstütze nach historischem Vorbild</v>
          </cell>
          <cell r="E97"/>
        </row>
        <row r="98">
          <cell r="A98">
            <v>441421000001</v>
          </cell>
          <cell r="C98" t="str">
            <v>Erdstücke</v>
          </cell>
          <cell r="E98"/>
        </row>
        <row r="99">
          <cell r="A99"/>
          <cell r="C99" t="str">
            <v>Mastsicherungskästen liefern und einbauen/anschließen</v>
          </cell>
          <cell r="E99"/>
        </row>
        <row r="100">
          <cell r="A100">
            <v>122070100000</v>
          </cell>
          <cell r="C100" t="str">
            <v>Kabelübergangskasten ohne AuS</v>
          </cell>
          <cell r="E100">
            <v>79.53</v>
          </cell>
        </row>
        <row r="101">
          <cell r="A101"/>
          <cell r="C101" t="str">
            <v>Leuchten</v>
          </cell>
          <cell r="E101"/>
        </row>
        <row r="102">
          <cell r="A102">
            <v>122080100000</v>
          </cell>
          <cell r="C102" t="str">
            <v>Mont. Micro Luma</v>
          </cell>
          <cell r="E102">
            <v>37.78</v>
          </cell>
        </row>
        <row r="103">
          <cell r="A103">
            <v>122080300000</v>
          </cell>
          <cell r="C103" t="str">
            <v>Mont. Mini Luma</v>
          </cell>
          <cell r="E103">
            <v>38.86</v>
          </cell>
        </row>
        <row r="104">
          <cell r="A104">
            <v>122080500000</v>
          </cell>
          <cell r="C104" t="str">
            <v>Mont. Luma</v>
          </cell>
          <cell r="E104">
            <v>41.02</v>
          </cell>
        </row>
        <row r="105">
          <cell r="A105">
            <v>122080700000</v>
          </cell>
          <cell r="C105" t="str">
            <v>Mont. FGÜ Mini Luma</v>
          </cell>
          <cell r="E105">
            <v>96.08</v>
          </cell>
        </row>
        <row r="106">
          <cell r="A106">
            <v>122080900000</v>
          </cell>
          <cell r="C106" t="str">
            <v>Mont. Trilux Publisca</v>
          </cell>
          <cell r="E106">
            <v>43.18</v>
          </cell>
        </row>
        <row r="107">
          <cell r="A107">
            <v>122081100000</v>
          </cell>
          <cell r="C107" t="str">
            <v>Mont. Nordeon Vulkan V3458</v>
          </cell>
          <cell r="E107">
            <v>45.34</v>
          </cell>
        </row>
        <row r="108">
          <cell r="A108">
            <v>120813000000</v>
          </cell>
          <cell r="C108" t="str">
            <v>Mont. Hahn-Licht</v>
          </cell>
          <cell r="E108">
            <v>100.44</v>
          </cell>
        </row>
        <row r="109">
          <cell r="A109">
            <v>122120700000</v>
          </cell>
          <cell r="C109" t="str">
            <v>Leuchtenmontage o. Material</v>
          </cell>
          <cell r="E109">
            <v>57.53</v>
          </cell>
        </row>
        <row r="110">
          <cell r="A110">
            <v>122121900000</v>
          </cell>
          <cell r="C110" t="str">
            <v>Blendeneinbau Vulkan</v>
          </cell>
          <cell r="E110">
            <v>51.86</v>
          </cell>
        </row>
        <row r="111">
          <cell r="A111">
            <v>122122500000</v>
          </cell>
          <cell r="C111" t="str">
            <v>Austausch Vulkan Leuchtendach</v>
          </cell>
          <cell r="E111">
            <v>51.86</v>
          </cell>
        </row>
        <row r="112">
          <cell r="A112">
            <v>122124200000</v>
          </cell>
          <cell r="C112" t="str">
            <v>Isol. Klemme Leuchtenanschluss</v>
          </cell>
          <cell r="E112">
            <v>60.83</v>
          </cell>
        </row>
        <row r="113">
          <cell r="A113">
            <v>101030306000</v>
          </cell>
          <cell r="C113" t="str">
            <v>Technische LED-Außenleuchte für Anliegerstraßen</v>
          </cell>
          <cell r="E113">
            <v>37.78</v>
          </cell>
        </row>
        <row r="114">
          <cell r="A114">
            <v>101030307000</v>
          </cell>
          <cell r="C114" t="str">
            <v>Technische LED-Außenleuchte für Haupterschließungsstraßen</v>
          </cell>
          <cell r="E114">
            <v>38.86</v>
          </cell>
        </row>
        <row r="115">
          <cell r="A115">
            <v>101030400000</v>
          </cell>
          <cell r="C115" t="str">
            <v>Technische LED-Außenleuchte für Hauptverkehrsstraßen</v>
          </cell>
          <cell r="E115">
            <v>41.02</v>
          </cell>
        </row>
        <row r="116">
          <cell r="A116">
            <v>441430000001</v>
          </cell>
          <cell r="C116" t="str">
            <v>Technische LED-Außenleuchte für FGÜ</v>
          </cell>
          <cell r="E116">
            <v>96.08</v>
          </cell>
        </row>
        <row r="117">
          <cell r="A117">
            <v>441431000001</v>
          </cell>
          <cell r="C117" t="str">
            <v>Technisch-dekorative LED-Außenleuchte</v>
          </cell>
          <cell r="E117">
            <v>43.18</v>
          </cell>
        </row>
        <row r="118">
          <cell r="A118">
            <v>441432000001</v>
          </cell>
          <cell r="C118" t="str">
            <v>Klassisch-dekorative LED-Außenleuchte</v>
          </cell>
          <cell r="E118">
            <v>45.34</v>
          </cell>
        </row>
        <row r="119">
          <cell r="A119">
            <v>441433000001</v>
          </cell>
          <cell r="C119" t="str">
            <v>Historische Mastaufsatzleuchten "Ausführung Bergisch Gladbach"</v>
          </cell>
          <cell r="E119">
            <v>100.44</v>
          </cell>
        </row>
        <row r="120">
          <cell r="A120">
            <v>101030405000</v>
          </cell>
          <cell r="C120" t="str">
            <v>LED-Kompakt-Strahler für Akzentbeleuchtung &gt; 4000 lm</v>
          </cell>
          <cell r="E120"/>
        </row>
        <row r="121">
          <cell r="A121">
            <v>101030406000</v>
          </cell>
          <cell r="C121" t="str">
            <v>LED-Kompakt-Strahler für Akzentbeleuchtung &gt; 3000 lm</v>
          </cell>
          <cell r="E121"/>
        </row>
        <row r="122">
          <cell r="A122">
            <v>101030407000</v>
          </cell>
          <cell r="C122" t="str">
            <v>LED-Flutlichtstrahler für Anstrahlungen &gt; 6500 lm</v>
          </cell>
          <cell r="E122"/>
        </row>
        <row r="123">
          <cell r="A123">
            <v>101030500000</v>
          </cell>
          <cell r="C123" t="str">
            <v>LED-Flutlichtstrahler für Anstrahlungen &gt; 5500 lm</v>
          </cell>
          <cell r="E123"/>
        </row>
        <row r="124">
          <cell r="A124"/>
          <cell r="C124" t="str">
            <v>Energieverteiler</v>
          </cell>
          <cell r="E124"/>
        </row>
        <row r="125">
          <cell r="A125">
            <v>122090100000</v>
          </cell>
          <cell r="C125" t="str">
            <v>Bestehende Verteiler demontieren</v>
          </cell>
          <cell r="E125">
            <v>451.03</v>
          </cell>
        </row>
        <row r="126">
          <cell r="A126">
            <v>122090300000</v>
          </cell>
          <cell r="C126" t="str">
            <v>Energieverteiler mit 6 Abgängen liefern und montieren</v>
          </cell>
          <cell r="E126">
            <v>791.26</v>
          </cell>
        </row>
        <row r="127">
          <cell r="A127">
            <v>122090500000</v>
          </cell>
          <cell r="C127" t="str">
            <v>Energieverteiler mit 12 Abgängen liefern und montieren</v>
          </cell>
          <cell r="E127">
            <v>890.18</v>
          </cell>
        </row>
        <row r="128">
          <cell r="A128">
            <v>122090700000</v>
          </cell>
          <cell r="C128" t="str">
            <v>Dokumentation Energieverteiler</v>
          </cell>
          <cell r="E128">
            <v>236.91</v>
          </cell>
        </row>
        <row r="129">
          <cell r="A129">
            <v>122090900000</v>
          </cell>
          <cell r="C129" t="str">
            <v>Energieverteiler Prüfung</v>
          </cell>
          <cell r="E129">
            <v>325.82</v>
          </cell>
        </row>
        <row r="130">
          <cell r="A130">
            <v>122091100000</v>
          </cell>
          <cell r="C130" t="str">
            <v>Reinigung und Prüfung von Schaltanlagen</v>
          </cell>
          <cell r="E130">
            <v>445.86</v>
          </cell>
        </row>
        <row r="131">
          <cell r="A131">
            <v>122091300000</v>
          </cell>
          <cell r="C131" t="str">
            <v>Überspannungsschutz am bestehenden Energieverteiler nachrüsten</v>
          </cell>
          <cell r="E131">
            <v>267.86</v>
          </cell>
        </row>
        <row r="132">
          <cell r="A132">
            <v>122091500000</v>
          </cell>
          <cell r="C132" t="str">
            <v>Neue Energieverteiler Überspannungsschutz</v>
          </cell>
          <cell r="E132">
            <v>178.57</v>
          </cell>
        </row>
        <row r="133">
          <cell r="A133">
            <v>122091700000</v>
          </cell>
          <cell r="C133" t="str">
            <v>Zähleranträge für v.g. Position beim EVU beantragen</v>
          </cell>
          <cell r="E133">
            <v>113.71</v>
          </cell>
        </row>
        <row r="134">
          <cell r="A134"/>
          <cell r="C134" t="str">
            <v>Messungen und Nebenarbeiten bzw. besondere Leistungen</v>
          </cell>
          <cell r="E134"/>
        </row>
        <row r="135">
          <cell r="A135">
            <v>122100100000</v>
          </cell>
          <cell r="C135" t="str">
            <v>Isolationsmessung Kabel</v>
          </cell>
          <cell r="E135">
            <v>169.16</v>
          </cell>
        </row>
        <row r="136">
          <cell r="A136">
            <v>122100300000</v>
          </cell>
          <cell r="C136" t="str">
            <v>Schleifenimpedanzmessung</v>
          </cell>
          <cell r="E136">
            <v>89.29</v>
          </cell>
        </row>
        <row r="137">
          <cell r="A137">
            <v>122100500000</v>
          </cell>
          <cell r="C137" t="str">
            <v>Messung der Schutzmaßnahme gegen zu hohe Berührungsspannungen</v>
          </cell>
          <cell r="E137">
            <v>218.5</v>
          </cell>
        </row>
        <row r="138">
          <cell r="A138"/>
          <cell r="C138"/>
          <cell r="E138"/>
        </row>
        <row r="139">
          <cell r="A139"/>
          <cell r="C139" t="str">
            <v>Lichtmanagementsystem</v>
          </cell>
          <cell r="E139"/>
        </row>
        <row r="140">
          <cell r="A140">
            <v>101040107000</v>
          </cell>
          <cell r="C140" t="str">
            <v>Lichtmanagement Pauschale</v>
          </cell>
          <cell r="E140"/>
        </row>
        <row r="141">
          <cell r="A141">
            <v>101040108000</v>
          </cell>
          <cell r="C141" t="str">
            <v>Schulung</v>
          </cell>
          <cell r="E141"/>
        </row>
        <row r="142">
          <cell r="A142"/>
          <cell r="C142" t="str">
            <v>Stundenlohnarbeiten</v>
          </cell>
          <cell r="E142"/>
        </row>
        <row r="143">
          <cell r="A143">
            <v>122110210000</v>
          </cell>
          <cell r="C143" t="str">
            <v>Stundenlohn Meister / Techniker</v>
          </cell>
          <cell r="E143">
            <v>94.03</v>
          </cell>
        </row>
        <row r="144">
          <cell r="A144">
            <v>122110100000</v>
          </cell>
          <cell r="C144" t="str">
            <v>Stundenlohn Monteur</v>
          </cell>
          <cell r="E144">
            <v>65.819999999999993</v>
          </cell>
        </row>
        <row r="145">
          <cell r="A145">
            <v>122110220000</v>
          </cell>
          <cell r="C145" t="str">
            <v>Stundenlohn Helfer</v>
          </cell>
          <cell r="E145">
            <v>53.67</v>
          </cell>
        </row>
        <row r="146">
          <cell r="A146">
            <v>122110300000</v>
          </cell>
          <cell r="C146" t="str">
            <v>Kabelmesswagen</v>
          </cell>
          <cell r="E146">
            <v>449.64</v>
          </cell>
        </row>
        <row r="147">
          <cell r="A147">
            <v>122110400000</v>
          </cell>
          <cell r="C147" t="str">
            <v>Hubsteiger mit Bedienung</v>
          </cell>
          <cell r="E147">
            <v>103.72</v>
          </cell>
        </row>
        <row r="148">
          <cell r="A148">
            <v>122110500000</v>
          </cell>
          <cell r="C148" t="str">
            <v>LKW bis 7,5 t mit Bedienung</v>
          </cell>
          <cell r="E148">
            <v>100.49</v>
          </cell>
        </row>
        <row r="149">
          <cell r="A149">
            <v>122110600000</v>
          </cell>
          <cell r="C149" t="str">
            <v>Bagger 3,5 t mit Bedienung</v>
          </cell>
          <cell r="E149">
            <v>87.3</v>
          </cell>
        </row>
        <row r="150">
          <cell r="A150">
            <v>122120300000</v>
          </cell>
          <cell r="C150" t="str">
            <v>Kompressor mit Aufbruchhammer</v>
          </cell>
          <cell r="E150">
            <v>16.37</v>
          </cell>
        </row>
        <row r="151">
          <cell r="A151"/>
          <cell r="C151" t="str">
            <v>Betriebsführung</v>
          </cell>
          <cell r="E151"/>
        </row>
        <row r="152">
          <cell r="A152">
            <v>122120000100</v>
          </cell>
          <cell r="C152" t="str">
            <v>Betrieb 5 J. Gew. je Leuchtstelle</v>
          </cell>
          <cell r="E152">
            <v>24.71</v>
          </cell>
        </row>
        <row r="153">
          <cell r="A153">
            <v>122120000200</v>
          </cell>
          <cell r="C153" t="str">
            <v>Betrieb 5 J. Gew. je zus. Leuchtstelle</v>
          </cell>
          <cell r="E153">
            <v>10.8</v>
          </cell>
        </row>
        <row r="154">
          <cell r="A154">
            <v>122120000300</v>
          </cell>
          <cell r="C154" t="str">
            <v>Betrieb 15 J. Gew. je Leuchtstelle</v>
          </cell>
          <cell r="E154">
            <v>104.6</v>
          </cell>
        </row>
        <row r="155">
          <cell r="A155">
            <v>122120000400</v>
          </cell>
          <cell r="C155" t="str">
            <v>Betrieb 15 J. Gew. je zus. Leuchtstelle</v>
          </cell>
          <cell r="E155">
            <v>30.3</v>
          </cell>
        </row>
        <row r="156">
          <cell r="A156">
            <v>122120000500</v>
          </cell>
          <cell r="C156" t="str">
            <v>Betrieb 20 J. je Sonderleuchte</v>
          </cell>
          <cell r="E156">
            <v>605.91999999999996</v>
          </cell>
        </row>
      </sheetData>
      <sheetData sheetId="18"/>
      <sheetData sheetId="19">
        <row r="35">
          <cell r="E35" t="str">
            <v>m²</v>
          </cell>
        </row>
      </sheetData>
      <sheetData sheetId="20">
        <row r="35">
          <cell r="E35" t="str">
            <v>m²</v>
          </cell>
        </row>
      </sheetData>
      <sheetData sheetId="21">
        <row r="35">
          <cell r="E35" t="str">
            <v>m²</v>
          </cell>
        </row>
      </sheetData>
      <sheetData sheetId="22">
        <row r="35">
          <cell r="E35" t="str">
            <v>m²</v>
          </cell>
        </row>
      </sheetData>
      <sheetData sheetId="23">
        <row r="35">
          <cell r="E35" t="str">
            <v>m²</v>
          </cell>
        </row>
      </sheetData>
      <sheetData sheetId="24">
        <row r="35">
          <cell r="E35" t="str">
            <v>m²</v>
          </cell>
        </row>
      </sheetData>
      <sheetData sheetId="25">
        <row r="35">
          <cell r="E35" t="str">
            <v>m²</v>
          </cell>
        </row>
      </sheetData>
      <sheetData sheetId="26">
        <row r="35">
          <cell r="E35" t="str">
            <v>m²</v>
          </cell>
        </row>
      </sheetData>
      <sheetData sheetId="27">
        <row r="35">
          <cell r="E35" t="str">
            <v>m²</v>
          </cell>
        </row>
      </sheetData>
      <sheetData sheetId="28">
        <row r="35">
          <cell r="E35" t="str">
            <v>m²</v>
          </cell>
        </row>
      </sheetData>
      <sheetData sheetId="29">
        <row r="35">
          <cell r="E35" t="str">
            <v>m²</v>
          </cell>
        </row>
      </sheetData>
      <sheetData sheetId="30">
        <row r="35">
          <cell r="E35" t="str">
            <v>m²</v>
          </cell>
        </row>
      </sheetData>
      <sheetData sheetId="31">
        <row r="35">
          <cell r="E35" t="str">
            <v>m²</v>
          </cell>
        </row>
      </sheetData>
      <sheetData sheetId="32">
        <row r="35">
          <cell r="E35" t="str">
            <v>m²</v>
          </cell>
        </row>
      </sheetData>
      <sheetData sheetId="33">
        <row r="35">
          <cell r="E35" t="str">
            <v>m²</v>
          </cell>
        </row>
      </sheetData>
      <sheetData sheetId="34">
        <row r="35">
          <cell r="E35" t="str">
            <v>m²</v>
          </cell>
        </row>
      </sheetData>
      <sheetData sheetId="35">
        <row r="35">
          <cell r="E35" t="str">
            <v>m²</v>
          </cell>
        </row>
      </sheetData>
      <sheetData sheetId="36">
        <row r="35">
          <cell r="E35" t="str">
            <v>m²</v>
          </cell>
        </row>
      </sheetData>
      <sheetData sheetId="37">
        <row r="35">
          <cell r="E35" t="str">
            <v>m²</v>
          </cell>
        </row>
      </sheetData>
      <sheetData sheetId="38">
        <row r="35">
          <cell r="E35" t="str">
            <v>m²</v>
          </cell>
        </row>
      </sheetData>
      <sheetData sheetId="39">
        <row r="23">
          <cell r="AB23">
            <v>2</v>
          </cell>
        </row>
        <row r="35">
          <cell r="N35">
            <v>1.2</v>
          </cell>
          <cell r="S35"/>
          <cell r="V35" t="str">
            <v>x</v>
          </cell>
          <cell r="Y35"/>
        </row>
        <row r="52">
          <cell r="AN52">
            <v>30</v>
          </cell>
        </row>
        <row r="53">
          <cell r="AN53">
            <v>60</v>
          </cell>
        </row>
      </sheetData>
      <sheetData sheetId="40">
        <row r="35">
          <cell r="D35" t="str">
            <v>m²</v>
          </cell>
        </row>
      </sheetData>
      <sheetData sheetId="41">
        <row r="22">
          <cell r="E22" t="str">
            <v>m²</v>
          </cell>
        </row>
      </sheetData>
      <sheetData sheetId="42">
        <row r="35">
          <cell r="E35" t="str">
            <v>m²</v>
          </cell>
        </row>
      </sheetData>
      <sheetData sheetId="43">
        <row r="55">
          <cell r="J55">
            <v>0.64</v>
          </cell>
        </row>
      </sheetData>
      <sheetData sheetId="44"/>
      <sheetData sheetId="45">
        <row r="55">
          <cell r="D55" t="str">
            <v>m²</v>
          </cell>
        </row>
      </sheetData>
      <sheetData sheetId="46">
        <row r="55">
          <cell r="D55" t="str">
            <v>m²</v>
          </cell>
        </row>
      </sheetData>
      <sheetData sheetId="47">
        <row r="55">
          <cell r="D55" t="str">
            <v>m²</v>
          </cell>
        </row>
      </sheetData>
      <sheetData sheetId="48">
        <row r="55">
          <cell r="D55" t="str">
            <v>m²</v>
          </cell>
        </row>
      </sheetData>
      <sheetData sheetId="49">
        <row r="55">
          <cell r="D55" t="str">
            <v>m²</v>
          </cell>
        </row>
      </sheetData>
      <sheetData sheetId="50">
        <row r="55">
          <cell r="D55" t="str">
            <v>m²</v>
          </cell>
        </row>
      </sheetData>
      <sheetData sheetId="51"/>
      <sheetData sheetId="52"/>
      <sheetData sheetId="53">
        <row r="55">
          <cell r="D55" t="str">
            <v>m²</v>
          </cell>
        </row>
      </sheetData>
      <sheetData sheetId="54">
        <row r="55">
          <cell r="D55" t="str">
            <v>m²</v>
          </cell>
        </row>
      </sheetData>
      <sheetData sheetId="55">
        <row r="55">
          <cell r="D55" t="str">
            <v>m²</v>
          </cell>
        </row>
      </sheetData>
      <sheetData sheetId="56">
        <row r="55">
          <cell r="D55" t="str">
            <v>m²</v>
          </cell>
        </row>
      </sheetData>
      <sheetData sheetId="57">
        <row r="55">
          <cell r="D55" t="str">
            <v>m²</v>
          </cell>
        </row>
      </sheetData>
      <sheetData sheetId="58">
        <row r="55">
          <cell r="D55" t="str">
            <v>m²</v>
          </cell>
        </row>
      </sheetData>
      <sheetData sheetId="59"/>
      <sheetData sheetId="60"/>
      <sheetData sheetId="61">
        <row r="35">
          <cell r="D35" t="str">
            <v>m²</v>
          </cell>
        </row>
      </sheetData>
      <sheetData sheetId="62">
        <row r="35">
          <cell r="D35" t="str">
            <v>m²</v>
          </cell>
        </row>
      </sheetData>
      <sheetData sheetId="63">
        <row r="35">
          <cell r="D35" t="str">
            <v>m²</v>
          </cell>
        </row>
      </sheetData>
      <sheetData sheetId="64">
        <row r="35">
          <cell r="D35" t="str">
            <v>m²</v>
          </cell>
        </row>
      </sheetData>
      <sheetData sheetId="65">
        <row r="35">
          <cell r="D35" t="str">
            <v>m²</v>
          </cell>
        </row>
      </sheetData>
      <sheetData sheetId="66"/>
      <sheetData sheetId="67">
        <row r="35">
          <cell r="D35" t="str">
            <v>m²</v>
          </cell>
        </row>
      </sheetData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isliste"/>
      <sheetName val="Multiprojekte"/>
      <sheetName val="Distanz Anschluss Mast 4 zu 5"/>
      <sheetName val="Zusammenfassung Multi"/>
      <sheetName val="Mast Grube Multi3,5B"/>
      <sheetName val="Mast Grube Multi3,5l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C8A8-A343-4099-80B7-9D09AE552BDF}">
  <sheetPr>
    <pageSetUpPr fitToPage="1"/>
  </sheetPr>
  <dimension ref="A1:AA81"/>
  <sheetViews>
    <sheetView showGridLines="0" tabSelected="1" topLeftCell="A28" zoomScaleNormal="100" workbookViewId="0">
      <selection activeCell="C35" sqref="C35:D49"/>
    </sheetView>
  </sheetViews>
  <sheetFormatPr baseColWidth="10" defaultRowHeight="14.4" x14ac:dyDescent="0.3"/>
  <cols>
    <col min="1" max="1" width="8.44140625" customWidth="1"/>
    <col min="3" max="4" width="9" customWidth="1"/>
    <col min="5" max="5" width="8" customWidth="1"/>
    <col min="7" max="7" width="8.5546875" customWidth="1"/>
    <col min="8" max="8" width="9.44140625" customWidth="1"/>
    <col min="9" max="9" width="8.6640625" customWidth="1"/>
    <col min="10" max="10" width="59" customWidth="1"/>
    <col min="11" max="12" width="11.44140625" hidden="1" customWidth="1"/>
    <col min="13" max="13" width="13.6640625" hidden="1" customWidth="1"/>
    <col min="14" max="27" width="11.44140625" hidden="1" customWidth="1"/>
    <col min="28" max="34" width="11.44140625" customWidth="1"/>
  </cols>
  <sheetData>
    <row r="1" spans="2:27" x14ac:dyDescent="0.3">
      <c r="L1" s="2" t="s">
        <v>114</v>
      </c>
      <c r="O1" t="s">
        <v>113</v>
      </c>
    </row>
    <row r="2" spans="2:27" x14ac:dyDescent="0.3">
      <c r="B2" s="15" t="s">
        <v>112</v>
      </c>
      <c r="C2" s="43">
        <f>[1]Multiprojekte!AN52</f>
        <v>30</v>
      </c>
      <c r="D2" s="43"/>
      <c r="E2" t="s">
        <v>90</v>
      </c>
      <c r="G2" s="44" t="s">
        <v>107</v>
      </c>
      <c r="H2" s="48">
        <f>IF(J34=1,C2+15+15,IF(J34=2,C2+15+15,IF(J34=3,C2)))</f>
        <v>60</v>
      </c>
      <c r="I2" t="s">
        <v>90</v>
      </c>
      <c r="O2" t="s">
        <v>111</v>
      </c>
    </row>
    <row r="3" spans="2:27" x14ac:dyDescent="0.3">
      <c r="G3" s="48"/>
      <c r="H3" s="48"/>
      <c r="O3" t="s">
        <v>52</v>
      </c>
      <c r="P3" t="s">
        <v>110</v>
      </c>
      <c r="S3" t="s">
        <v>109</v>
      </c>
      <c r="V3" s="15" t="s">
        <v>108</v>
      </c>
      <c r="W3">
        <f>C2/100</f>
        <v>0.3</v>
      </c>
      <c r="Y3" s="44" t="s">
        <v>107</v>
      </c>
      <c r="Z3">
        <f>H2/100</f>
        <v>0.6</v>
      </c>
    </row>
    <row r="4" spans="2:27" x14ac:dyDescent="0.3">
      <c r="B4" s="15" t="s">
        <v>106</v>
      </c>
      <c r="C4" s="43">
        <f>[1]Multiprojekte!N35*100</f>
        <v>120</v>
      </c>
      <c r="D4" s="43"/>
      <c r="E4" t="s">
        <v>90</v>
      </c>
      <c r="G4" s="44" t="s">
        <v>100</v>
      </c>
      <c r="H4" s="48">
        <f>IF(J34=1,C4+15+15,IF(J34=2,C4+15+15,IF(J34=3,C4)))</f>
        <v>150</v>
      </c>
      <c r="I4" t="s">
        <v>90</v>
      </c>
      <c r="K4" s="3"/>
      <c r="L4" s="3" t="s">
        <v>75</v>
      </c>
      <c r="M4" s="3"/>
      <c r="N4" s="47">
        <v>200</v>
      </c>
      <c r="O4" s="31">
        <v>200</v>
      </c>
      <c r="P4" s="31">
        <f>O4</f>
        <v>200</v>
      </c>
      <c r="Q4" s="49" t="s">
        <v>105</v>
      </c>
      <c r="R4" s="30" t="s">
        <v>104</v>
      </c>
      <c r="S4" s="3"/>
      <c r="Y4" s="48"/>
    </row>
    <row r="5" spans="2:27" x14ac:dyDescent="0.3">
      <c r="K5" s="3"/>
      <c r="L5" s="3" t="s">
        <v>73</v>
      </c>
      <c r="M5" s="3"/>
      <c r="N5" s="47">
        <v>200</v>
      </c>
      <c r="O5" s="31">
        <v>200</v>
      </c>
      <c r="P5" s="31">
        <f>IF(J34=1,O5-15,IF(J34=2,O5-15,IF(J34=3,O5)))</f>
        <v>185</v>
      </c>
      <c r="Q5" s="46" t="s">
        <v>103</v>
      </c>
      <c r="R5" s="45" t="s">
        <v>102</v>
      </c>
      <c r="S5" s="3"/>
      <c r="V5" s="15" t="s">
        <v>101</v>
      </c>
      <c r="W5">
        <f>C4/100</f>
        <v>1.2</v>
      </c>
      <c r="Y5" s="44" t="s">
        <v>100</v>
      </c>
      <c r="Z5">
        <f>H4/100</f>
        <v>1.5</v>
      </c>
    </row>
    <row r="6" spans="2:27" x14ac:dyDescent="0.3">
      <c r="B6" t="s">
        <v>99</v>
      </c>
      <c r="C6" s="43">
        <f>[1]Multiprojekte!AN53</f>
        <v>60</v>
      </c>
      <c r="D6" s="43"/>
      <c r="E6" t="s">
        <v>90</v>
      </c>
      <c r="G6" s="15" t="s">
        <v>91</v>
      </c>
      <c r="H6" s="43">
        <f>IF(J34=1,14,IF(J34=2,37,IF(J34=3,22)))</f>
        <v>37</v>
      </c>
      <c r="I6" t="s">
        <v>90</v>
      </c>
      <c r="J6" t="s">
        <v>98</v>
      </c>
      <c r="K6" s="3"/>
      <c r="L6" s="3" t="s">
        <v>71</v>
      </c>
      <c r="M6" s="3"/>
      <c r="N6" s="34">
        <f>C2*10</f>
        <v>300</v>
      </c>
      <c r="O6" s="31">
        <f>N6/10</f>
        <v>30</v>
      </c>
      <c r="P6" s="31">
        <f>IF(J34=1,O6+15+15,IF(J34=2,O6+15+15,IF(J34=3,O6)))</f>
        <v>60</v>
      </c>
      <c r="Q6" s="42" t="s">
        <v>97</v>
      </c>
      <c r="R6" s="41" t="s">
        <v>96</v>
      </c>
      <c r="S6" s="31">
        <f>IF(J34=1,N6+150+150,IF(J34=2,N6+150+150,IF(J34=3,"")))</f>
        <v>600</v>
      </c>
      <c r="Y6" t="s">
        <v>36</v>
      </c>
      <c r="Z6">
        <f>J7</f>
        <v>33</v>
      </c>
    </row>
    <row r="7" spans="2:27" x14ac:dyDescent="0.3">
      <c r="J7" s="40">
        <f>IF(J34=1,6,IF(J34=2,33,IF(J34=3,20)))</f>
        <v>33</v>
      </c>
      <c r="K7" s="3"/>
      <c r="L7" s="3" t="s">
        <v>95</v>
      </c>
      <c r="M7" s="3"/>
      <c r="N7" s="34">
        <f>C4*10</f>
        <v>1200</v>
      </c>
      <c r="O7" s="31">
        <f>N7/10/4</f>
        <v>30</v>
      </c>
      <c r="P7" s="31">
        <f>O7</f>
        <v>30</v>
      </c>
      <c r="Q7" s="30" t="s">
        <v>94</v>
      </c>
      <c r="R7" s="39" t="s">
        <v>93</v>
      </c>
      <c r="S7" s="3">
        <f>N7</f>
        <v>1200</v>
      </c>
      <c r="V7" t="s">
        <v>92</v>
      </c>
      <c r="W7">
        <f>C6/100</f>
        <v>0.6</v>
      </c>
      <c r="Y7" s="15" t="s">
        <v>91</v>
      </c>
      <c r="Z7">
        <f>H6/100</f>
        <v>0.37</v>
      </c>
      <c r="AA7" t="s">
        <v>90</v>
      </c>
    </row>
    <row r="8" spans="2:27" x14ac:dyDescent="0.3">
      <c r="C8" s="12" t="s">
        <v>89</v>
      </c>
      <c r="D8" s="12"/>
      <c r="L8" s="3" t="s">
        <v>82</v>
      </c>
      <c r="N8">
        <f>C6*10</f>
        <v>600</v>
      </c>
      <c r="O8">
        <f>N8/10</f>
        <v>60</v>
      </c>
      <c r="S8">
        <f>N19</f>
        <v>370</v>
      </c>
      <c r="AA8" t="s">
        <v>88</v>
      </c>
    </row>
    <row r="9" spans="2:27" x14ac:dyDescent="0.3">
      <c r="K9" s="16"/>
      <c r="L9" s="16"/>
      <c r="M9" s="16"/>
      <c r="N9" s="16"/>
      <c r="O9" s="16"/>
      <c r="P9" s="16"/>
      <c r="Q9" s="16"/>
      <c r="R9" s="16"/>
      <c r="Y9" t="s">
        <v>36</v>
      </c>
      <c r="Z9">
        <f>J7/100</f>
        <v>0.33</v>
      </c>
      <c r="AA9">
        <f>Z9*Z5*Z3</f>
        <v>0.29699999999999999</v>
      </c>
    </row>
    <row r="10" spans="2:27" x14ac:dyDescent="0.3">
      <c r="K10" s="16"/>
      <c r="L10" s="16"/>
      <c r="M10" s="16"/>
      <c r="N10" s="16"/>
      <c r="O10" s="38"/>
      <c r="P10" s="16"/>
      <c r="Q10" s="38"/>
      <c r="R10" s="16"/>
    </row>
    <row r="11" spans="2:27" x14ac:dyDescent="0.3">
      <c r="K11" s="16"/>
      <c r="L11" s="16"/>
      <c r="M11" s="16"/>
      <c r="N11" s="16"/>
      <c r="O11" s="37"/>
      <c r="P11" s="16"/>
      <c r="Q11" s="37"/>
      <c r="R11" s="16"/>
      <c r="X11" t="s">
        <v>87</v>
      </c>
    </row>
    <row r="12" spans="2:27" x14ac:dyDescent="0.3">
      <c r="J12" s="17"/>
      <c r="K12" s="16"/>
      <c r="L12" s="16"/>
      <c r="M12" s="16"/>
      <c r="N12" s="16"/>
      <c r="O12" s="36"/>
      <c r="P12" s="36"/>
      <c r="Q12" s="36"/>
      <c r="R12" s="16"/>
    </row>
    <row r="13" spans="2:27" x14ac:dyDescent="0.3">
      <c r="K13" s="16"/>
      <c r="L13" s="16"/>
      <c r="M13" s="16"/>
      <c r="N13" s="16"/>
      <c r="O13" s="35"/>
      <c r="P13" s="16"/>
      <c r="Q13" s="35"/>
      <c r="R13" s="16"/>
    </row>
    <row r="15" spans="2:27" x14ac:dyDescent="0.3">
      <c r="K15" s="3"/>
      <c r="L15" s="2" t="s">
        <v>86</v>
      </c>
      <c r="M15" s="2" t="s">
        <v>85</v>
      </c>
      <c r="N15" s="3"/>
      <c r="O15" s="3"/>
      <c r="P15" s="3"/>
      <c r="Q15" s="3"/>
      <c r="R15" s="3"/>
      <c r="S15" s="3"/>
    </row>
    <row r="16" spans="2:27" x14ac:dyDescent="0.3">
      <c r="K16" s="3"/>
      <c r="L16" s="3" t="s">
        <v>75</v>
      </c>
      <c r="M16" s="3"/>
      <c r="N16" s="3"/>
      <c r="O16" s="3">
        <f>O4</f>
        <v>200</v>
      </c>
      <c r="P16" s="31">
        <f>O16</f>
        <v>200</v>
      </c>
      <c r="Q16" s="34" t="s">
        <v>84</v>
      </c>
      <c r="R16" s="3"/>
      <c r="S16" s="3"/>
    </row>
    <row r="17" spans="10:25" x14ac:dyDescent="0.3">
      <c r="L17" s="3" t="s">
        <v>73</v>
      </c>
      <c r="M17" s="3"/>
      <c r="N17" s="3">
        <f>O5+O6+30</f>
        <v>260</v>
      </c>
      <c r="O17" s="31">
        <f>N17</f>
        <v>260</v>
      </c>
      <c r="P17" s="3">
        <f>O17-15</f>
        <v>245</v>
      </c>
      <c r="Q17" s="33" t="s">
        <v>83</v>
      </c>
      <c r="R17" s="3"/>
      <c r="S17" s="3"/>
    </row>
    <row r="18" spans="10:25" x14ac:dyDescent="0.3">
      <c r="L18" s="3" t="s">
        <v>71</v>
      </c>
      <c r="M18" s="3"/>
      <c r="N18" s="3">
        <f>N7/4</f>
        <v>300</v>
      </c>
      <c r="O18" s="3">
        <f>N18/10</f>
        <v>30</v>
      </c>
      <c r="P18" s="31">
        <f>O18</f>
        <v>30</v>
      </c>
      <c r="Q18" s="3"/>
      <c r="R18" s="3"/>
      <c r="S18" s="3"/>
    </row>
    <row r="19" spans="10:25" x14ac:dyDescent="0.3">
      <c r="L19" s="3" t="s">
        <v>82</v>
      </c>
      <c r="M19" s="3"/>
      <c r="N19" s="3">
        <f>H6*10</f>
        <v>370</v>
      </c>
      <c r="O19" s="31">
        <f>N19/10</f>
        <v>37</v>
      </c>
      <c r="P19" s="3"/>
      <c r="Q19" s="32" t="s">
        <v>81</v>
      </c>
      <c r="R19" s="3"/>
      <c r="S19" s="3"/>
    </row>
    <row r="20" spans="10:25" x14ac:dyDescent="0.3">
      <c r="L20" s="2" t="s">
        <v>80</v>
      </c>
      <c r="M20" s="2"/>
      <c r="N20" s="16"/>
      <c r="O20" s="16"/>
      <c r="P20" s="16">
        <f>N19</f>
        <v>370</v>
      </c>
      <c r="Q20" s="16"/>
      <c r="R20" s="2" t="s">
        <v>79</v>
      </c>
      <c r="S20" s="2"/>
      <c r="T20" t="s">
        <v>78</v>
      </c>
      <c r="U20" t="s">
        <v>77</v>
      </c>
      <c r="V20" t="s">
        <v>76</v>
      </c>
    </row>
    <row r="21" spans="10:25" x14ac:dyDescent="0.3">
      <c r="L21" s="16" t="s">
        <v>75</v>
      </c>
      <c r="M21" s="16"/>
      <c r="N21" s="16"/>
      <c r="O21" s="31">
        <f>O4</f>
        <v>200</v>
      </c>
      <c r="P21" s="16"/>
      <c r="Q21" s="16"/>
      <c r="R21" s="16">
        <f>O21</f>
        <v>200</v>
      </c>
      <c r="S21" s="16"/>
      <c r="T21">
        <f>N32+85</f>
        <v>330</v>
      </c>
      <c r="U21">
        <f>O4+(O7/2)-20</f>
        <v>195</v>
      </c>
      <c r="V21">
        <v>215</v>
      </c>
      <c r="W21" t="s">
        <v>74</v>
      </c>
      <c r="Y21">
        <v>300</v>
      </c>
    </row>
    <row r="22" spans="10:25" x14ac:dyDescent="0.3">
      <c r="L22" s="16" t="s">
        <v>73</v>
      </c>
      <c r="M22" s="16"/>
      <c r="N22" s="16"/>
      <c r="O22" s="31">
        <f>O17</f>
        <v>260</v>
      </c>
      <c r="P22" s="16"/>
      <c r="Q22" s="16"/>
      <c r="R22" s="16">
        <f>O22+O24-R24</f>
        <v>300</v>
      </c>
      <c r="S22" s="16">
        <f>200+O7+20</f>
        <v>250</v>
      </c>
      <c r="T22">
        <f>R22</f>
        <v>300</v>
      </c>
      <c r="U22">
        <f>R22+30</f>
        <v>330</v>
      </c>
      <c r="V22">
        <v>230</v>
      </c>
      <c r="W22" t="s">
        <v>72</v>
      </c>
      <c r="Y22">
        <v>260</v>
      </c>
    </row>
    <row r="23" spans="10:25" x14ac:dyDescent="0.3">
      <c r="L23" s="16" t="s">
        <v>71</v>
      </c>
      <c r="M23" s="16"/>
      <c r="N23" s="16"/>
      <c r="O23" s="31">
        <f>O7</f>
        <v>30</v>
      </c>
      <c r="P23" s="16"/>
      <c r="Q23" s="16"/>
      <c r="R23" s="16">
        <f>O7</f>
        <v>30</v>
      </c>
      <c r="S23" s="16"/>
      <c r="T23">
        <f>T22+R24</f>
        <v>320</v>
      </c>
      <c r="U23" t="s">
        <v>0</v>
      </c>
      <c r="V23">
        <f>R22+10</f>
        <v>310</v>
      </c>
      <c r="W23" t="s">
        <v>70</v>
      </c>
      <c r="Y23">
        <v>340</v>
      </c>
    </row>
    <row r="24" spans="10:25" x14ac:dyDescent="0.3">
      <c r="L24" s="16" t="s">
        <v>69</v>
      </c>
      <c r="M24" s="16"/>
      <c r="N24" s="16">
        <f>C6*10</f>
        <v>600</v>
      </c>
      <c r="O24" s="31">
        <f>N24/10</f>
        <v>60</v>
      </c>
      <c r="P24" s="16"/>
      <c r="Q24" s="16"/>
      <c r="R24" s="16">
        <v>20</v>
      </c>
      <c r="S24" s="16"/>
      <c r="T24">
        <f>S22+5</f>
        <v>255</v>
      </c>
      <c r="U24">
        <f>T22-5</f>
        <v>295</v>
      </c>
      <c r="V24">
        <f>U22</f>
        <v>330</v>
      </c>
      <c r="W24" t="s">
        <v>68</v>
      </c>
      <c r="Y24">
        <v>360</v>
      </c>
    </row>
    <row r="25" spans="10:25" x14ac:dyDescent="0.3">
      <c r="T25">
        <v>200</v>
      </c>
      <c r="U25">
        <f>T21-10</f>
        <v>320</v>
      </c>
      <c r="V25">
        <f>O8+O6+30+22</f>
        <v>142</v>
      </c>
    </row>
    <row r="26" spans="10:25" x14ac:dyDescent="0.3">
      <c r="N26" t="s">
        <v>67</v>
      </c>
      <c r="P26" t="s">
        <v>66</v>
      </c>
      <c r="V26">
        <f>V28+35</f>
        <v>265</v>
      </c>
    </row>
    <row r="27" spans="10:25" x14ac:dyDescent="0.3">
      <c r="V27">
        <f>P5+5</f>
        <v>190</v>
      </c>
    </row>
    <row r="28" spans="10:25" x14ac:dyDescent="0.3">
      <c r="V28">
        <f>O4+30</f>
        <v>230</v>
      </c>
    </row>
    <row r="29" spans="10:25" x14ac:dyDescent="0.3">
      <c r="L29" s="2" t="s">
        <v>65</v>
      </c>
      <c r="M29" s="2"/>
      <c r="N29" s="2"/>
      <c r="O29" s="3"/>
      <c r="P29" s="3"/>
      <c r="Q29" s="3"/>
      <c r="R29" s="3"/>
      <c r="S29" s="3"/>
      <c r="V29">
        <f>V28+10</f>
        <v>240</v>
      </c>
    </row>
    <row r="30" spans="10:25" x14ac:dyDescent="0.3">
      <c r="J30" s="13"/>
      <c r="K30" s="13"/>
      <c r="L30" s="3"/>
      <c r="M30" s="3"/>
      <c r="N30" s="30" t="s">
        <v>64</v>
      </c>
      <c r="O30" s="3"/>
      <c r="P30" s="30" t="s">
        <v>63</v>
      </c>
      <c r="Q30" s="3"/>
      <c r="R30" s="3"/>
      <c r="S30" s="3"/>
    </row>
    <row r="31" spans="10:25" x14ac:dyDescent="0.3">
      <c r="J31" s="13"/>
      <c r="K31" s="13"/>
      <c r="L31" s="3" t="s">
        <v>62</v>
      </c>
      <c r="M31" s="3"/>
      <c r="N31" s="31">
        <f>P5-30</f>
        <v>155</v>
      </c>
      <c r="O31" s="3" t="s">
        <v>14</v>
      </c>
      <c r="P31" s="31">
        <f>O17-25</f>
        <v>235</v>
      </c>
      <c r="Q31" s="3">
        <f>P31+20</f>
        <v>255</v>
      </c>
      <c r="R31" s="3"/>
      <c r="S31" s="3"/>
    </row>
    <row r="32" spans="10:25" x14ac:dyDescent="0.3">
      <c r="J32" s="13"/>
      <c r="K32" s="13"/>
      <c r="L32" s="3" t="s">
        <v>13</v>
      </c>
      <c r="M32" s="3"/>
      <c r="N32" s="31">
        <f>P5+P6</f>
        <v>245</v>
      </c>
      <c r="O32" s="3"/>
      <c r="P32">
        <f>P5+(P2/2)+5</f>
        <v>190</v>
      </c>
      <c r="Q32" s="30" t="s">
        <v>12</v>
      </c>
      <c r="R32" s="3"/>
      <c r="S32" s="3"/>
    </row>
    <row r="33" spans="1:23" x14ac:dyDescent="0.3">
      <c r="J33" s="13"/>
      <c r="K33" s="29"/>
      <c r="L33" s="3" t="s">
        <v>11</v>
      </c>
      <c r="M33" s="3"/>
      <c r="N33" s="3"/>
      <c r="O33" s="3"/>
      <c r="P33" s="3"/>
      <c r="Q33" s="3"/>
      <c r="R33" s="3"/>
      <c r="S33" s="3"/>
    </row>
    <row r="34" spans="1:23" ht="28.8" x14ac:dyDescent="0.3">
      <c r="A34" s="7" t="s">
        <v>61</v>
      </c>
      <c r="C34" s="7" t="s">
        <v>60</v>
      </c>
      <c r="D34" s="7"/>
      <c r="E34" s="7" t="s">
        <v>59</v>
      </c>
      <c r="F34" s="28" t="s">
        <v>58</v>
      </c>
      <c r="G34" s="28" t="s">
        <v>57</v>
      </c>
      <c r="H34" s="28" t="s">
        <v>56</v>
      </c>
      <c r="I34" s="7" t="s">
        <v>55</v>
      </c>
      <c r="J34" s="27">
        <f>IF([1]Multiprojekte!S35="x",1,IF([1]Multiprojekte!V35="x",2,IF([1]Multiprojekte!Y35="x",3)))</f>
        <v>2</v>
      </c>
      <c r="K34" s="2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x14ac:dyDescent="0.3">
      <c r="A35" t="s">
        <v>37</v>
      </c>
      <c r="B35" s="15" t="s">
        <v>39</v>
      </c>
      <c r="C35" s="14">
        <f>IF(J34=1,IF($C$2="","",Z3*Z5),0)</f>
        <v>0</v>
      </c>
      <c r="D35" s="14">
        <f>ROUND(C35,2)</f>
        <v>0</v>
      </c>
      <c r="E35" s="7" t="s">
        <v>21</v>
      </c>
      <c r="F35" s="6">
        <v>122021100000</v>
      </c>
      <c r="G35" t="s">
        <v>54</v>
      </c>
      <c r="H35" s="5">
        <f>_xlfn.XLOOKUP(F35,[1]Preisliste!$A$11:$A$156,[1]Preisliste!$E$11:$E$156)</f>
        <v>100.68</v>
      </c>
      <c r="I35" s="4">
        <f>IF(C35="",0,C35*H35)</f>
        <v>0</v>
      </c>
      <c r="J35" t="str">
        <f>_xlfn.XLOOKUP(F35,[1]Preisliste!$A$11:$A$156,[1]Preisliste!$C$11:$C$156)</f>
        <v>Pflasteroberflächen aufnehmen und wieder herstellen</v>
      </c>
      <c r="K35" s="24"/>
      <c r="L35" s="3">
        <v>34</v>
      </c>
      <c r="M35" s="3" t="s">
        <v>10</v>
      </c>
      <c r="N35" s="3"/>
      <c r="O35" s="3"/>
      <c r="P35" s="3"/>
      <c r="Q35" s="3"/>
      <c r="R35" s="3"/>
      <c r="S35" s="3"/>
      <c r="T35" s="3"/>
    </row>
    <row r="36" spans="1:23" x14ac:dyDescent="0.3">
      <c r="A36" t="s">
        <v>37</v>
      </c>
      <c r="B36" s="15" t="s">
        <v>36</v>
      </c>
      <c r="C36" s="14">
        <f>IF($J$34=1,IF(C2="","",AA9),0)</f>
        <v>0</v>
      </c>
      <c r="D36" s="14">
        <f>ROUND(C36,2)</f>
        <v>0</v>
      </c>
      <c r="E36" s="7" t="s">
        <v>35</v>
      </c>
      <c r="F36" s="6">
        <v>122021300000</v>
      </c>
      <c r="G36" t="s">
        <v>53</v>
      </c>
      <c r="H36" s="5">
        <f>_xlfn.XLOOKUP(F36,[1]Preisliste!$A$11:$A$156,[1]Preisliste!$E$11:$E$156)</f>
        <v>114.1</v>
      </c>
      <c r="I36" s="4">
        <f>IF(C36="",0,C36*H36)</f>
        <v>0</v>
      </c>
      <c r="J36" t="str">
        <f>_xlfn.XLOOKUP(F36,[1]Preisliste!$A$11:$A$156,[1]Preisliste!$C$11:$C$156)</f>
        <v>ungeb. Tragschichten ausbauen</v>
      </c>
      <c r="K36" s="3"/>
      <c r="L36" s="18" t="s">
        <v>9</v>
      </c>
      <c r="M36" s="2"/>
      <c r="N36" s="3"/>
      <c r="O36" s="3"/>
      <c r="P36" s="3"/>
      <c r="Q36" s="3"/>
      <c r="R36" s="3"/>
      <c r="S36" s="3"/>
    </row>
    <row r="37" spans="1:23" x14ac:dyDescent="0.3">
      <c r="A37" t="s">
        <v>52</v>
      </c>
      <c r="B37" s="15"/>
      <c r="C37" s="14">
        <f>IF(C2="","",W3*W5*W7)</f>
        <v>0.216</v>
      </c>
      <c r="D37" s="14">
        <f>ROUND(C37,2)</f>
        <v>0.22</v>
      </c>
      <c r="E37" s="7" t="s">
        <v>35</v>
      </c>
      <c r="F37" s="6">
        <v>122021500000</v>
      </c>
      <c r="G37" s="23" t="s">
        <v>51</v>
      </c>
      <c r="H37" s="5">
        <f>_xlfn.XLOOKUP(F37,[1]Preisliste!$A$11:$A$156,[1]Preisliste!$E$11:$E$156)</f>
        <v>248.34</v>
      </c>
      <c r="I37" s="4">
        <f>IF(C37="",0,C37*H37)</f>
        <v>53.641440000000003</v>
      </c>
      <c r="J37" t="str">
        <f>_xlfn.XLOOKUP(F37,[1]Preisliste!$A$11:$A$156,[1]Preisliste!$C$11:$C$156)</f>
        <v>Graben herstellen und wiederverfüllen</v>
      </c>
      <c r="K37" s="3"/>
      <c r="L37" s="3" t="s">
        <v>1</v>
      </c>
      <c r="M37" s="3"/>
      <c r="N37" s="3"/>
      <c r="P37">
        <f>P31+(P6/2)-20</f>
        <v>245</v>
      </c>
      <c r="Q37" s="3"/>
      <c r="R37" s="3"/>
      <c r="S37" s="3"/>
    </row>
    <row r="38" spans="1:23" x14ac:dyDescent="0.3">
      <c r="A38" t="s">
        <v>50</v>
      </c>
      <c r="B38" s="15"/>
      <c r="C38" s="14">
        <f>IF(C2="","",W3*W5*0.2)</f>
        <v>7.1999999999999995E-2</v>
      </c>
      <c r="D38" s="14">
        <f>ROUND(C38,2)</f>
        <v>7.0000000000000007E-2</v>
      </c>
      <c r="E38" s="7" t="s">
        <v>35</v>
      </c>
      <c r="F38" s="6">
        <v>122021900000</v>
      </c>
      <c r="G38" t="s">
        <v>49</v>
      </c>
      <c r="H38" s="5">
        <f>_xlfn.XLOOKUP(F38,[1]Preisliste!$A$11:$A$156,[1]Preisliste!$E$11:$E$156)</f>
        <v>70.48</v>
      </c>
      <c r="I38" s="4">
        <f>IF(C38="",0,C38*H38)</f>
        <v>5.07456</v>
      </c>
      <c r="J38" t="str">
        <f>_xlfn.XLOOKUP(F38,[1]Preisliste!$A$11:$A$156,[1]Preisliste!$C$11:$C$156)</f>
        <v>Sandbett für Elektroleitung</v>
      </c>
      <c r="L38" t="s">
        <v>48</v>
      </c>
      <c r="M38" t="s">
        <v>48</v>
      </c>
      <c r="N38" s="3"/>
      <c r="O38" s="3"/>
      <c r="P38">
        <f>N31-35</f>
        <v>120</v>
      </c>
      <c r="Q38" s="3"/>
      <c r="R38" s="3"/>
      <c r="S38" s="3"/>
    </row>
    <row r="39" spans="1:23" x14ac:dyDescent="0.3">
      <c r="A39" t="s">
        <v>47</v>
      </c>
      <c r="B39" s="15" t="s">
        <v>36</v>
      </c>
      <c r="C39" s="14">
        <f>C36</f>
        <v>0</v>
      </c>
      <c r="D39" s="14">
        <f>ROUND(C39,2)</f>
        <v>0</v>
      </c>
      <c r="E39" s="7" t="s">
        <v>35</v>
      </c>
      <c r="F39" s="6">
        <v>122022100000</v>
      </c>
      <c r="G39" t="s">
        <v>46</v>
      </c>
      <c r="H39" s="5">
        <f>_xlfn.XLOOKUP(F39,[1]Preisliste!$A$11:$A$156,[1]Preisliste!$E$11:$E$156)</f>
        <v>80.55</v>
      </c>
      <c r="I39" s="4">
        <f>IF(C39="",0,C39*H39)</f>
        <v>0</v>
      </c>
      <c r="J39" t="str">
        <f>_xlfn.XLOOKUP(F39,[1]Preisliste!$A$11:$A$156,[1]Preisliste!$C$11:$C$156)</f>
        <v>vorhandene Tragschicht wieder einbauen</v>
      </c>
      <c r="K39" s="16"/>
      <c r="L39" s="2" t="s">
        <v>45</v>
      </c>
      <c r="M39" s="2"/>
      <c r="N39" s="16"/>
      <c r="O39" s="16"/>
      <c r="P39" s="16"/>
      <c r="Q39" s="16"/>
      <c r="R39" s="16"/>
      <c r="S39" s="16"/>
    </row>
    <row r="40" spans="1:23" x14ac:dyDescent="0.3">
      <c r="A40" t="s">
        <v>44</v>
      </c>
      <c r="B40" s="15"/>
      <c r="C40" s="14"/>
      <c r="D40" s="14">
        <f>ROUND(C40,2)</f>
        <v>0</v>
      </c>
      <c r="E40" s="7" t="s">
        <v>25</v>
      </c>
      <c r="F40" s="6">
        <v>122020700000</v>
      </c>
      <c r="G40" t="s">
        <v>43</v>
      </c>
      <c r="H40" s="5">
        <f>_xlfn.XLOOKUP(F40,[1]Preisliste!$A$11:$A$156,[1]Preisliste!$E$11:$E$156)</f>
        <v>75.5</v>
      </c>
      <c r="I40" s="4">
        <f>IF(C40="",0,C40*H40)</f>
        <v>0</v>
      </c>
      <c r="J40" t="str">
        <f>_xlfn.XLOOKUP(F40,[1]Preisliste!$A$11:$A$156,[1]Preisliste!$C$11:$C$156)</f>
        <v>Betonkantensteine aufbrechen und wiederherstellen</v>
      </c>
      <c r="K40" s="16"/>
      <c r="L40" s="16" t="s">
        <v>6</v>
      </c>
      <c r="M40" s="16"/>
      <c r="N40" s="16">
        <f>O5</f>
        <v>200</v>
      </c>
      <c r="O40" s="16" t="s">
        <v>14</v>
      </c>
      <c r="P40" s="22">
        <f>P32-15</f>
        <v>175</v>
      </c>
      <c r="Q40" s="16"/>
      <c r="R40" s="16"/>
      <c r="S40" s="16"/>
    </row>
    <row r="41" spans="1:23" x14ac:dyDescent="0.3">
      <c r="A41" t="s">
        <v>42</v>
      </c>
      <c r="B41" s="15"/>
      <c r="C41" s="14"/>
      <c r="D41" s="14">
        <f>ROUND(C41,2)</f>
        <v>0</v>
      </c>
      <c r="E41" s="7" t="s">
        <v>25</v>
      </c>
      <c r="F41" s="6">
        <v>122020900000</v>
      </c>
      <c r="G41" t="s">
        <v>41</v>
      </c>
      <c r="H41" s="5">
        <f>_xlfn.XLOOKUP(F41,[1]Preisliste!$A$11:$A$156,[1]Preisliste!$E$11:$E$156)</f>
        <v>82.21</v>
      </c>
      <c r="I41" s="4">
        <f>IF(C41="",0,C41*H41)</f>
        <v>0</v>
      </c>
      <c r="J41" t="str">
        <f>_xlfn.XLOOKUP(F41,[1]Preisliste!$A$11:$A$156,[1]Preisliste!$C$11:$C$156)</f>
        <v>Betonbordsteine aufbrechen und wiederherstellen</v>
      </c>
      <c r="K41" s="16"/>
      <c r="L41" s="16" t="s">
        <v>13</v>
      </c>
      <c r="M41" s="16"/>
      <c r="N41" s="16">
        <f>O4+O6</f>
        <v>230</v>
      </c>
      <c r="O41" s="16"/>
      <c r="P41" s="16">
        <f>O7</f>
        <v>30</v>
      </c>
      <c r="Q41" s="21" t="s">
        <v>12</v>
      </c>
      <c r="R41" s="16"/>
      <c r="S41" s="16"/>
    </row>
    <row r="42" spans="1:23" x14ac:dyDescent="0.3">
      <c r="A42" t="s">
        <v>40</v>
      </c>
      <c r="C42" s="20"/>
      <c r="D42" s="20">
        <f>ROUND(C42,2)</f>
        <v>0</v>
      </c>
      <c r="E42" s="7" t="s">
        <v>25</v>
      </c>
      <c r="F42" s="6">
        <v>122121710000</v>
      </c>
      <c r="H42" s="5">
        <f>_xlfn.XLOOKUP(F42,[1]Preisliste!$A$11:$A$156,[1]Preisliste!$E$11:$E$156)</f>
        <v>130.78</v>
      </c>
      <c r="I42" s="4">
        <f>IF(C42="",0,C42*H42)</f>
        <v>0</v>
      </c>
      <c r="J42" t="str">
        <f>_xlfn.XLOOKUP(F42,[1]Preisliste!$A$11:$A$156,[1]Preisliste!$C$11:$C$156)</f>
        <v>Bodenpressung mittels Erdrakete</v>
      </c>
      <c r="N42" s="16"/>
      <c r="O42" s="16"/>
      <c r="P42" s="16"/>
      <c r="Q42" s="16"/>
      <c r="R42" s="16"/>
      <c r="S42" s="16"/>
    </row>
    <row r="43" spans="1:23" x14ac:dyDescent="0.3">
      <c r="A43" t="s">
        <v>37</v>
      </c>
      <c r="B43" s="15" t="s">
        <v>39</v>
      </c>
      <c r="C43" s="14">
        <f>IF(J34=2,IF($C$2="","",Z3*Z5),0)</f>
        <v>0.89999999999999991</v>
      </c>
      <c r="D43" s="14">
        <f>ROUND(C43,2)</f>
        <v>0.9</v>
      </c>
      <c r="E43" s="7" t="s">
        <v>21</v>
      </c>
      <c r="F43" s="6">
        <v>122020100000</v>
      </c>
      <c r="G43" t="s">
        <v>38</v>
      </c>
      <c r="H43" s="5">
        <f>_xlfn.XLOOKUP(F43,[1]Preisliste!$A$11:$A$156,[1]Preisliste!$E$11:$E$156)</f>
        <v>5.86</v>
      </c>
      <c r="I43" s="4">
        <f>IF(C43="",0,C43*H43)</f>
        <v>5.274</v>
      </c>
      <c r="J43" t="str">
        <f>_xlfn.XLOOKUP(F43,[1]Preisliste!$A$11:$A$156,[1]Preisliste!$C$11:$C$156)</f>
        <v>Bituminösen Oberbau senkrecht schneiden</v>
      </c>
      <c r="K43" s="16"/>
      <c r="L43" s="16" t="s">
        <v>10</v>
      </c>
      <c r="M43" s="16"/>
      <c r="N43" s="16"/>
      <c r="O43" s="16"/>
      <c r="P43" s="16"/>
      <c r="Q43" s="16"/>
      <c r="R43" s="16"/>
      <c r="S43" s="16"/>
    </row>
    <row r="44" spans="1:23" x14ac:dyDescent="0.3">
      <c r="A44" t="s">
        <v>37</v>
      </c>
      <c r="B44" s="15" t="s">
        <v>36</v>
      </c>
      <c r="C44" s="14">
        <f>IF(J34=2,IF(OR($C$2="",$C$4=""),"",$Z$5*$Z$9*$Z$3),0)</f>
        <v>0.29699999999999999</v>
      </c>
      <c r="D44" s="14">
        <f>ROUND(C44,2)</f>
        <v>0.3</v>
      </c>
      <c r="E44" s="7" t="s">
        <v>35</v>
      </c>
      <c r="F44" s="19">
        <v>122020300000</v>
      </c>
      <c r="G44" t="s">
        <v>34</v>
      </c>
      <c r="H44" s="5">
        <f>_xlfn.XLOOKUP(F44,[1]Preisliste!$A$11:$A$156,[1]Preisliste!$E$11:$E$156)</f>
        <v>23.84</v>
      </c>
      <c r="I44" s="4">
        <f>IF(C44="",0,C44*H44)</f>
        <v>7.0804799999999997</v>
      </c>
      <c r="J44" t="str">
        <f>_xlfn.XLOOKUP(F44,[1]Preisliste!$A$11:$A$156,[1]Preisliste!$C$11:$C$156)</f>
        <v>Bituminöse Befestigung bis 12 cm aufbrechen</v>
      </c>
      <c r="K44" s="16"/>
      <c r="L44" s="18" t="s">
        <v>9</v>
      </c>
      <c r="M44" s="2"/>
      <c r="N44" s="16"/>
      <c r="O44" s="16"/>
      <c r="P44" s="16"/>
      <c r="Q44" s="16"/>
      <c r="R44" s="16"/>
      <c r="S44" s="16"/>
    </row>
    <row r="45" spans="1:23" x14ac:dyDescent="0.3">
      <c r="A45" t="s">
        <v>33</v>
      </c>
      <c r="C45" s="17"/>
      <c r="D45" s="17">
        <f>ROUND(C45,2)</f>
        <v>0</v>
      </c>
      <c r="E45" s="7" t="s">
        <v>25</v>
      </c>
      <c r="F45" s="6">
        <v>122020500000</v>
      </c>
      <c r="G45" t="s">
        <v>32</v>
      </c>
      <c r="H45" s="5">
        <f>_xlfn.XLOOKUP(F45,[1]Preisliste!$A$11:$A$156,[1]Preisliste!$E$11:$E$156)</f>
        <v>26.85</v>
      </c>
      <c r="I45" s="4">
        <f>IF(C45="",0,C45*H45)</f>
        <v>0</v>
      </c>
      <c r="J45" t="str">
        <f>_xlfn.XLOOKUP(F45,[1]Preisliste!$A$11:$A$156,[1]Preisliste!$C$11:$C$156)</f>
        <v>Erschwernis für Abbrucharbeiten an Gebäuden und Einfriedungen</v>
      </c>
      <c r="K45" s="16"/>
      <c r="L45" s="16" t="s">
        <v>1</v>
      </c>
      <c r="M45" s="16"/>
      <c r="N45" s="16"/>
      <c r="O45" s="16"/>
      <c r="P45" s="16">
        <f>P31+(P6/2)-20</f>
        <v>245</v>
      </c>
      <c r="Q45" s="16"/>
      <c r="R45" s="16"/>
      <c r="S45" s="16"/>
    </row>
    <row r="46" spans="1:23" x14ac:dyDescent="0.3">
      <c r="A46" t="s">
        <v>31</v>
      </c>
      <c r="C46" s="14">
        <f>IF(J34=2,IF(OR($C$2="",$C$4=""),"",$Z$3*$Z$5),0)</f>
        <v>0.89999999999999991</v>
      </c>
      <c r="D46" s="14">
        <f>ROUND(C46,2)</f>
        <v>0.9</v>
      </c>
      <c r="E46" s="7" t="s">
        <v>21</v>
      </c>
      <c r="F46" s="6">
        <v>122022300000</v>
      </c>
      <c r="G46" t="s">
        <v>30</v>
      </c>
      <c r="H46" s="5">
        <f>_xlfn.XLOOKUP(F46,[1]Preisliste!$A$11:$A$156,[1]Preisliste!$E$11:$E$156)</f>
        <v>55.37</v>
      </c>
      <c r="I46" s="4">
        <f>IF(C46="",0,C46*H46)</f>
        <v>49.832999999999991</v>
      </c>
      <c r="J46" t="str">
        <f>_xlfn.XLOOKUP(F46,[1]Preisliste!$A$11:$A$156,[1]Preisliste!$C$11:$C$156)</f>
        <v>Asphalttragschicht aus AC 22 TN</v>
      </c>
      <c r="K46" s="16"/>
      <c r="L46" s="16" t="s">
        <v>2</v>
      </c>
      <c r="M46" s="16"/>
      <c r="N46" s="16"/>
      <c r="O46" s="16"/>
      <c r="P46" s="16">
        <f>P40-35</f>
        <v>140</v>
      </c>
      <c r="Q46" s="16" t="s">
        <v>29</v>
      </c>
    </row>
    <row r="47" spans="1:23" x14ac:dyDescent="0.3">
      <c r="A47" t="s">
        <v>28</v>
      </c>
      <c r="C47" s="14">
        <f>IF(J34=2,C46,0)</f>
        <v>0.89999999999999991</v>
      </c>
      <c r="D47" s="14">
        <f>ROUND(C47,2)</f>
        <v>0.9</v>
      </c>
      <c r="E47" s="7" t="s">
        <v>21</v>
      </c>
      <c r="F47" s="6">
        <v>122022500000</v>
      </c>
      <c r="G47" t="s">
        <v>27</v>
      </c>
      <c r="H47" s="5">
        <f>_xlfn.XLOOKUP(F47,[1]Preisliste!$A$11:$A$156,[1]Preisliste!$E$11:$E$156)</f>
        <v>20.14</v>
      </c>
      <c r="I47" s="4">
        <f>IF(C47="",0,C47*H47)</f>
        <v>18.125999999999998</v>
      </c>
      <c r="J47" t="str">
        <f>_xlfn.XLOOKUP(F47,[1]Preisliste!$A$11:$A$156,[1]Preisliste!$C$11:$C$156)</f>
        <v>Bitumenemulsion aufsprühen</v>
      </c>
    </row>
    <row r="48" spans="1:23" x14ac:dyDescent="0.3">
      <c r="A48" t="s">
        <v>26</v>
      </c>
      <c r="C48" s="14">
        <f>IF(J34=2,IF(OR($C$2="",$C$4=""),"",(2*$Z$3)+(2*$Z$5)),0)</f>
        <v>4.2</v>
      </c>
      <c r="D48" s="14">
        <f>ROUND(C48,2)</f>
        <v>4.2</v>
      </c>
      <c r="E48" s="7" t="s">
        <v>25</v>
      </c>
      <c r="F48" s="6">
        <v>122022700000</v>
      </c>
      <c r="G48" t="s">
        <v>24</v>
      </c>
      <c r="H48" s="5">
        <f>_xlfn.XLOOKUP(F48,[1]Preisliste!$A$11:$A$156,[1]Preisliste!$E$11:$E$156)</f>
        <v>20.14</v>
      </c>
      <c r="I48" s="4">
        <f>IF(C48="",0,C48*H48)</f>
        <v>84.588000000000008</v>
      </c>
      <c r="J48" t="str">
        <f>_xlfn.XLOOKUP(F48,[1]Preisliste!$A$11:$A$156,[1]Preisliste!$C$11:$C$156)</f>
        <v>Fugen in der Dicke der bituminösen Decke</v>
      </c>
      <c r="L48" s="2" t="s">
        <v>23</v>
      </c>
      <c r="M48" s="2"/>
      <c r="N48" s="2"/>
    </row>
    <row r="49" spans="1:17" x14ac:dyDescent="0.3">
      <c r="A49" t="s">
        <v>22</v>
      </c>
      <c r="C49" s="14">
        <f>IF(J34=2,C47,0)</f>
        <v>0.89999999999999991</v>
      </c>
      <c r="D49" s="14">
        <f>ROUND(C49,2)</f>
        <v>0.9</v>
      </c>
      <c r="E49" s="7" t="s">
        <v>21</v>
      </c>
      <c r="F49" s="6">
        <v>122022900000</v>
      </c>
      <c r="G49" t="s">
        <v>20</v>
      </c>
      <c r="H49" s="5">
        <f>_xlfn.XLOOKUP(F49,[1]Preisliste!$A$11:$A$156,[1]Preisliste!$E$11:$E$156)</f>
        <v>55.36</v>
      </c>
      <c r="I49" s="4">
        <f>IF(C49="",0,C49*H49)</f>
        <v>49.823999999999998</v>
      </c>
      <c r="J49" t="str">
        <f>_xlfn.XLOOKUP(F49,[1]Preisliste!$A$11:$A$156,[1]Preisliste!$C$11:$C$156)</f>
        <v>Asphaltdeckschicht aus AC 8 DN</v>
      </c>
      <c r="N49" s="11" t="s">
        <v>16</v>
      </c>
      <c r="P49" s="11" t="s">
        <v>15</v>
      </c>
    </row>
    <row r="50" spans="1:17" x14ac:dyDescent="0.3">
      <c r="B50" s="15"/>
      <c r="C50" s="14"/>
      <c r="D50" s="14"/>
      <c r="E50" s="7"/>
      <c r="F50" s="6"/>
      <c r="H50" s="5"/>
      <c r="I50" s="4" t="str">
        <f>IF(C50="","",C50*H50)</f>
        <v/>
      </c>
      <c r="K50" s="13"/>
      <c r="L50" t="s">
        <v>6</v>
      </c>
      <c r="N50" s="12">
        <f>O17</f>
        <v>260</v>
      </c>
      <c r="O50" t="s">
        <v>14</v>
      </c>
      <c r="P50">
        <f>N31</f>
        <v>155</v>
      </c>
    </row>
    <row r="51" spans="1:17" x14ac:dyDescent="0.3">
      <c r="L51" t="s">
        <v>13</v>
      </c>
      <c r="P51">
        <f>N50+O19</f>
        <v>297</v>
      </c>
      <c r="Q51" s="11" t="s">
        <v>12</v>
      </c>
    </row>
    <row r="52" spans="1:17" x14ac:dyDescent="0.3">
      <c r="L52" t="s">
        <v>11</v>
      </c>
    </row>
    <row r="53" spans="1:17" x14ac:dyDescent="0.3">
      <c r="L53" t="s">
        <v>10</v>
      </c>
    </row>
    <row r="54" spans="1:17" x14ac:dyDescent="0.3">
      <c r="L54" s="10"/>
      <c r="M54" s="9"/>
    </row>
    <row r="55" spans="1:17" x14ac:dyDescent="0.3">
      <c r="L55" t="s">
        <v>2</v>
      </c>
      <c r="P55">
        <f>P38</f>
        <v>120</v>
      </c>
      <c r="Q55" t="s">
        <v>19</v>
      </c>
    </row>
    <row r="56" spans="1:17" x14ac:dyDescent="0.3">
      <c r="L56" t="s">
        <v>1</v>
      </c>
      <c r="P56">
        <f>N50+(O8/2)-20</f>
        <v>270</v>
      </c>
      <c r="Q56" t="s">
        <v>18</v>
      </c>
    </row>
    <row r="57" spans="1:17" x14ac:dyDescent="0.3">
      <c r="K57" s="3"/>
      <c r="L57" s="2" t="s">
        <v>17</v>
      </c>
      <c r="M57" s="2"/>
      <c r="N57" s="2"/>
      <c r="O57" s="3"/>
      <c r="P57" s="3"/>
      <c r="Q57" s="3"/>
    </row>
    <row r="58" spans="1:17" x14ac:dyDescent="0.3">
      <c r="K58" s="3"/>
      <c r="L58" s="3"/>
      <c r="M58" s="3"/>
      <c r="N58" s="3" t="s">
        <v>16</v>
      </c>
      <c r="O58" s="3"/>
      <c r="P58" s="3" t="s">
        <v>15</v>
      </c>
      <c r="Q58" s="3"/>
    </row>
    <row r="59" spans="1:17" x14ac:dyDescent="0.3">
      <c r="K59" s="3"/>
      <c r="L59" s="3" t="s">
        <v>6</v>
      </c>
      <c r="M59" s="3"/>
      <c r="N59" s="3">
        <f>N50</f>
        <v>260</v>
      </c>
      <c r="O59" s="3" t="s">
        <v>14</v>
      </c>
      <c r="P59" s="3">
        <f>P41</f>
        <v>30</v>
      </c>
      <c r="Q59" s="3"/>
    </row>
    <row r="60" spans="1:17" x14ac:dyDescent="0.3">
      <c r="I60" s="8">
        <f>SUM(I35:I50)</f>
        <v>273.44148000000001</v>
      </c>
      <c r="K60" s="3"/>
      <c r="L60" s="3" t="s">
        <v>13</v>
      </c>
      <c r="M60" s="3"/>
      <c r="N60" s="3">
        <f>O24</f>
        <v>60</v>
      </c>
      <c r="O60" s="3"/>
      <c r="P60" s="3">
        <f>N59+N60</f>
        <v>320</v>
      </c>
      <c r="Q60" s="3" t="s">
        <v>12</v>
      </c>
    </row>
    <row r="61" spans="1:17" x14ac:dyDescent="0.3">
      <c r="K61" s="3"/>
      <c r="L61" s="3" t="s">
        <v>11</v>
      </c>
      <c r="M61" s="3"/>
      <c r="N61" s="3"/>
      <c r="O61" s="3"/>
      <c r="P61" s="3"/>
      <c r="Q61" s="3"/>
    </row>
    <row r="62" spans="1:17" x14ac:dyDescent="0.3">
      <c r="K62" s="3"/>
      <c r="L62" s="3" t="s">
        <v>10</v>
      </c>
      <c r="M62" s="3"/>
      <c r="N62" s="3"/>
      <c r="O62" s="3"/>
      <c r="P62" s="3"/>
      <c r="Q62" s="3"/>
    </row>
    <row r="63" spans="1:17" x14ac:dyDescent="0.3">
      <c r="K63" s="3"/>
      <c r="L63" s="2" t="s">
        <v>9</v>
      </c>
      <c r="M63" s="2"/>
      <c r="N63" s="3"/>
      <c r="O63" s="3"/>
      <c r="P63" s="3"/>
      <c r="Q63" s="3"/>
    </row>
    <row r="64" spans="1:17" x14ac:dyDescent="0.3">
      <c r="K64" s="3"/>
      <c r="L64" s="3" t="s">
        <v>2</v>
      </c>
      <c r="M64" s="3"/>
      <c r="N64" s="3"/>
      <c r="O64" s="3"/>
      <c r="P64" s="3">
        <v>120</v>
      </c>
      <c r="Q64" s="3"/>
    </row>
    <row r="65" spans="3:20" x14ac:dyDescent="0.3">
      <c r="L65" s="3" t="s">
        <v>1</v>
      </c>
      <c r="M65" s="3"/>
      <c r="N65" s="3"/>
      <c r="O65" s="3"/>
      <c r="P65" s="3">
        <f>N59+(N60/2)-20</f>
        <v>270</v>
      </c>
      <c r="Q65" s="3"/>
    </row>
    <row r="66" spans="3:20" x14ac:dyDescent="0.3">
      <c r="C66" s="7"/>
      <c r="D66" s="7"/>
      <c r="E66" s="7"/>
      <c r="F66" s="6"/>
      <c r="H66" s="5"/>
      <c r="I66" s="4"/>
      <c r="L66" s="2" t="s">
        <v>8</v>
      </c>
      <c r="M66" s="2"/>
      <c r="N66" s="2"/>
    </row>
    <row r="67" spans="3:20" x14ac:dyDescent="0.3">
      <c r="L67" s="3" t="s">
        <v>6</v>
      </c>
      <c r="P67">
        <f>O5-40</f>
        <v>160</v>
      </c>
    </row>
    <row r="68" spans="3:20" x14ac:dyDescent="0.3">
      <c r="L68" s="3" t="s">
        <v>5</v>
      </c>
      <c r="P68">
        <f>P4</f>
        <v>200</v>
      </c>
      <c r="R68">
        <f>P69-P68</f>
        <v>110</v>
      </c>
      <c r="S68">
        <f>R68/2</f>
        <v>55</v>
      </c>
    </row>
    <row r="69" spans="3:20" x14ac:dyDescent="0.3">
      <c r="L69" s="3" t="s">
        <v>4</v>
      </c>
      <c r="P69">
        <v>310</v>
      </c>
      <c r="T69">
        <f>S68+P68</f>
        <v>255</v>
      </c>
    </row>
    <row r="70" spans="3:20" x14ac:dyDescent="0.3">
      <c r="L70" s="2" t="s">
        <v>3</v>
      </c>
      <c r="M70" s="2"/>
      <c r="N70" s="2"/>
    </row>
    <row r="71" spans="3:20" x14ac:dyDescent="0.3">
      <c r="L71" t="s">
        <v>2</v>
      </c>
      <c r="P71">
        <f>P68+((P69-P68)/2)</f>
        <v>255</v>
      </c>
    </row>
    <row r="72" spans="3:20" x14ac:dyDescent="0.3">
      <c r="L72" t="s">
        <v>1</v>
      </c>
      <c r="P72">
        <f>P80-15</f>
        <v>145</v>
      </c>
    </row>
    <row r="73" spans="3:20" x14ac:dyDescent="0.3">
      <c r="L73" s="3" t="s">
        <v>0</v>
      </c>
      <c r="P73">
        <f>S7</f>
        <v>1200</v>
      </c>
    </row>
    <row r="74" spans="3:20" x14ac:dyDescent="0.3">
      <c r="L74" s="2" t="s">
        <v>7</v>
      </c>
      <c r="M74" s="2"/>
      <c r="N74" s="2"/>
      <c r="O74" s="1"/>
      <c r="P74" s="1"/>
      <c r="Q74" s="1"/>
    </row>
    <row r="75" spans="3:20" x14ac:dyDescent="0.3">
      <c r="L75" s="1" t="s">
        <v>6</v>
      </c>
      <c r="M75" s="1"/>
      <c r="N75" s="1"/>
      <c r="O75" s="1"/>
      <c r="P75" s="1">
        <f>P67+15</f>
        <v>175</v>
      </c>
      <c r="Q75" s="1"/>
    </row>
    <row r="76" spans="3:20" x14ac:dyDescent="0.3">
      <c r="L76" s="1" t="s">
        <v>5</v>
      </c>
      <c r="M76" s="1"/>
      <c r="N76" s="1"/>
      <c r="O76" s="1"/>
      <c r="P76" s="1">
        <f>O4</f>
        <v>200</v>
      </c>
      <c r="Q76" s="1"/>
    </row>
    <row r="77" spans="3:20" x14ac:dyDescent="0.3">
      <c r="L77" s="1" t="s">
        <v>4</v>
      </c>
      <c r="M77" s="1"/>
      <c r="N77" s="1"/>
      <c r="O77" s="1"/>
      <c r="P77" s="1">
        <v>310</v>
      </c>
      <c r="Q77" s="1"/>
    </row>
    <row r="78" spans="3:20" x14ac:dyDescent="0.3">
      <c r="L78" s="2" t="s">
        <v>3</v>
      </c>
      <c r="M78" s="2"/>
      <c r="N78" s="2"/>
      <c r="O78" s="1"/>
      <c r="P78" s="1"/>
      <c r="Q78" s="1"/>
    </row>
    <row r="79" spans="3:20" x14ac:dyDescent="0.3">
      <c r="L79" s="1" t="s">
        <v>2</v>
      </c>
      <c r="M79" s="1"/>
      <c r="N79" s="1"/>
      <c r="O79" s="1"/>
      <c r="P79" s="1">
        <f>P76+((P77-P76)/2)</f>
        <v>255</v>
      </c>
      <c r="Q79" s="1"/>
    </row>
    <row r="80" spans="3:20" x14ac:dyDescent="0.3">
      <c r="L80" s="1" t="s">
        <v>1</v>
      </c>
      <c r="M80" s="1"/>
      <c r="N80" s="1"/>
      <c r="O80" s="1"/>
      <c r="P80" s="1">
        <f>P75-15</f>
        <v>160</v>
      </c>
      <c r="Q80" s="1"/>
    </row>
    <row r="81" spans="12:16" x14ac:dyDescent="0.3">
      <c r="L81" s="1" t="s">
        <v>0</v>
      </c>
      <c r="M81" s="1"/>
      <c r="N81" s="1"/>
      <c r="O81" s="1"/>
      <c r="P81" s="1">
        <f>N7</f>
        <v>1200</v>
      </c>
    </row>
  </sheetData>
  <printOptions horizontalCentered="1" verticalCentered="1"/>
  <pageMargins left="3.937007874015748E-2" right="3.937007874015748E-2" top="0.15748031496062992" bottom="0.15748031496062992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GrabenPflasterV">
                <anchor moveWithCells="1" sizeWithCells="1">
                  <from>
                    <xdr:col>9</xdr:col>
                    <xdr:colOff>266700</xdr:colOff>
                    <xdr:row>7</xdr:row>
                    <xdr:rowOff>83820</xdr:rowOff>
                  </from>
                  <to>
                    <xdr:col>9</xdr:col>
                    <xdr:colOff>2019300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odul6.Makro12">
                <anchor moveWithCells="1" sizeWithCells="1">
                  <from>
                    <xdr:col>8</xdr:col>
                    <xdr:colOff>571500</xdr:colOff>
                    <xdr:row>0</xdr:row>
                    <xdr:rowOff>114300</xdr:rowOff>
                  </from>
                  <to>
                    <xdr:col>10</xdr:col>
                    <xdr:colOff>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deletShapesInSelection">
                <anchor moveWithCells="1" sizeWithCells="1">
                  <from>
                    <xdr:col>9</xdr:col>
                    <xdr:colOff>2651760</xdr:colOff>
                    <xdr:row>7</xdr:row>
                    <xdr:rowOff>83820</xdr:rowOff>
                  </from>
                  <to>
                    <xdr:col>9</xdr:col>
                    <xdr:colOff>3726180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9</xdr:col>
                    <xdr:colOff>7620</xdr:colOff>
                    <xdr:row>32</xdr:row>
                    <xdr:rowOff>0</xdr:rowOff>
                  </from>
                  <to>
                    <xdr:col>9</xdr:col>
                    <xdr:colOff>3604260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9</xdr:col>
                    <xdr:colOff>106680</xdr:colOff>
                    <xdr:row>32</xdr:row>
                    <xdr:rowOff>83820</xdr:rowOff>
                  </from>
                  <to>
                    <xdr:col>9</xdr:col>
                    <xdr:colOff>1066800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9</xdr:col>
                    <xdr:colOff>1219200</xdr:colOff>
                    <xdr:row>32</xdr:row>
                    <xdr:rowOff>83820</xdr:rowOff>
                  </from>
                  <to>
                    <xdr:col>9</xdr:col>
                    <xdr:colOff>2179320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9</xdr:col>
                    <xdr:colOff>2392680</xdr:colOff>
                    <xdr:row>32</xdr:row>
                    <xdr:rowOff>83820</xdr:rowOff>
                  </from>
                  <to>
                    <xdr:col>9</xdr:col>
                    <xdr:colOff>3352800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1]!MakroMultiZurück">
                <anchor moveWithCells="1" sizeWithCells="1">
                  <from>
                    <xdr:col>27</xdr:col>
                    <xdr:colOff>297180</xdr:colOff>
                    <xdr:row>3</xdr:row>
                    <xdr:rowOff>83820</xdr:rowOff>
                  </from>
                  <to>
                    <xdr:col>28</xdr:col>
                    <xdr:colOff>586740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Distanz Anschluss Mast 5 zu 6</vt:lpstr>
      <vt:lpstr>'Distanz Anschluss Mast 5 zu 6'!Druckbereich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2025-06-12T10:31:35Z</dcterms:created>
  <dcterms:modified xsi:type="dcterms:W3CDTF">2025-06-12T10:32:07Z</dcterms:modified>
</cp:coreProperties>
</file>