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3040" windowHeight="10644" tabRatio="869" activeTab="1"/>
  </bookViews>
  <sheets>
    <sheet name="Liste" sheetId="2" r:id="rId1"/>
    <sheet name="Bedarf" sheetId="5" r:id="rId2"/>
  </sheets>
  <definedNames>
    <definedName name="_xlnm.Print_Area" localSheetId="1">Bedarf!$D$7:$H$28</definedName>
    <definedName name="Z_50C635A2_6C68_4FAD_A597_0AE9CD9635B9_.wvu.Cols" localSheetId="0" hidden="1">Liste!$G:$L</definedName>
  </definedNames>
  <calcPr calcId="152511"/>
  <customWorkbookViews>
    <customWorkbookView name="Windows User - Persönliche Ansicht" guid="{50C635A2-6C68-4FAD-A597-0AE9CD9635B9}" mergeInterval="0" personalView="1" maximized="1" xWindow="-9" yWindow="-9" windowWidth="1938" windowHeight="1048" tabRatio="9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5" l="1"/>
  <c r="D79" i="2"/>
  <c r="D80" i="2" s="1"/>
  <c r="D81" i="2" s="1"/>
  <c r="D82" i="2" s="1"/>
  <c r="D78" i="2"/>
  <c r="G132" i="2"/>
  <c r="H132" i="2"/>
  <c r="I132" i="2"/>
  <c r="J132" i="2"/>
  <c r="K132" i="2"/>
  <c r="L132" i="2"/>
  <c r="D83" i="2" l="1"/>
  <c r="J28" i="5"/>
  <c r="N28" i="5" s="1"/>
  <c r="Q10" i="5"/>
  <c r="Q11" i="5"/>
  <c r="Q12" i="5"/>
  <c r="Q13" i="5"/>
  <c r="Q14" i="5"/>
  <c r="Q15" i="5"/>
  <c r="Q16" i="5"/>
  <c r="R9" i="5"/>
  <c r="R10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A1" i="5"/>
  <c r="D7" i="5" s="1"/>
  <c r="S12" i="5" l="1"/>
  <c r="S16" i="5"/>
  <c r="S10" i="5"/>
  <c r="S13" i="5"/>
  <c r="S15" i="5"/>
  <c r="S14" i="5"/>
  <c r="S9" i="5"/>
  <c r="G75" i="2"/>
  <c r="H75" i="2"/>
  <c r="I75" i="2"/>
  <c r="J75" i="2"/>
  <c r="K75" i="2"/>
  <c r="L75" i="2"/>
  <c r="L140" i="2" l="1"/>
  <c r="L141" i="2"/>
  <c r="G140" i="2"/>
  <c r="H140" i="2"/>
  <c r="I140" i="2"/>
  <c r="J140" i="2"/>
  <c r="K140" i="2"/>
  <c r="G141" i="2"/>
  <c r="H141" i="2"/>
  <c r="I141" i="2"/>
  <c r="J141" i="2"/>
  <c r="K141" i="2"/>
  <c r="G73" i="2"/>
  <c r="H73" i="2"/>
  <c r="I73" i="2"/>
  <c r="J73" i="2"/>
  <c r="K73" i="2"/>
  <c r="L73" i="2"/>
  <c r="G74" i="2"/>
  <c r="H74" i="2"/>
  <c r="I74" i="2"/>
  <c r="J74" i="2"/>
  <c r="K74" i="2"/>
  <c r="L74" i="2"/>
  <c r="G152" i="2" l="1"/>
  <c r="H152" i="2"/>
  <c r="I152" i="2"/>
  <c r="J152" i="2"/>
  <c r="K152" i="2"/>
  <c r="L152" i="2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H24" i="5" s="1"/>
  <c r="E25" i="5"/>
  <c r="H25" i="5" s="1"/>
  <c r="E26" i="5"/>
  <c r="H26" i="5" s="1"/>
  <c r="E27" i="5"/>
  <c r="H27" i="5" s="1"/>
  <c r="E9" i="5"/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3" i="2"/>
  <c r="K134" i="2"/>
  <c r="K135" i="2"/>
  <c r="K136" i="2"/>
  <c r="K137" i="2"/>
  <c r="K138" i="2"/>
  <c r="K139" i="2"/>
  <c r="K142" i="2"/>
  <c r="K143" i="2"/>
  <c r="K144" i="2"/>
  <c r="K145" i="2"/>
  <c r="K146" i="2"/>
  <c r="K147" i="2"/>
  <c r="K148" i="2"/>
  <c r="K149" i="2"/>
  <c r="K150" i="2"/>
  <c r="K151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R11" i="5" s="1"/>
  <c r="S11" i="5" s="1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3" i="2"/>
  <c r="K2" i="2"/>
  <c r="F17" i="5" l="1"/>
  <c r="F20" i="5"/>
  <c r="L17" i="5"/>
  <c r="L25" i="5"/>
  <c r="G11" i="5"/>
  <c r="H11" i="5" s="1"/>
  <c r="F12" i="5"/>
  <c r="G15" i="5"/>
  <c r="H15" i="5" s="1"/>
  <c r="G19" i="5"/>
  <c r="H19" i="5" s="1"/>
  <c r="G23" i="5"/>
  <c r="H23" i="5" s="1"/>
  <c r="G27" i="5"/>
  <c r="L11" i="5"/>
  <c r="L13" i="5"/>
  <c r="L14" i="5"/>
  <c r="L15" i="5"/>
  <c r="L16" i="5"/>
  <c r="L18" i="5"/>
  <c r="L19" i="5"/>
  <c r="L20" i="5"/>
  <c r="L21" i="5"/>
  <c r="L22" i="5"/>
  <c r="L23" i="5"/>
  <c r="L24" i="5"/>
  <c r="L26" i="5"/>
  <c r="L27" i="5"/>
  <c r="F11" i="5"/>
  <c r="F13" i="5"/>
  <c r="F14" i="5"/>
  <c r="F15" i="5"/>
  <c r="F19" i="5"/>
  <c r="F21" i="5"/>
  <c r="F22" i="5"/>
  <c r="F23" i="5"/>
  <c r="F25" i="5"/>
  <c r="F26" i="5"/>
  <c r="F27" i="5"/>
  <c r="M11" i="5"/>
  <c r="M13" i="5"/>
  <c r="M14" i="5"/>
  <c r="M15" i="5"/>
  <c r="M16" i="5"/>
  <c r="M18" i="5"/>
  <c r="M19" i="5"/>
  <c r="M20" i="5"/>
  <c r="M21" i="5"/>
  <c r="M22" i="5"/>
  <c r="M23" i="5"/>
  <c r="M24" i="5"/>
  <c r="M26" i="5"/>
  <c r="M27" i="5"/>
  <c r="K15" i="5"/>
  <c r="K16" i="5"/>
  <c r="K17" i="5"/>
  <c r="K18" i="5"/>
  <c r="N18" i="5" s="1"/>
  <c r="K19" i="5"/>
  <c r="N19" i="5" s="1"/>
  <c r="K20" i="5"/>
  <c r="N20" i="5" s="1"/>
  <c r="K21" i="5"/>
  <c r="N21" i="5" s="1"/>
  <c r="K22" i="5"/>
  <c r="K23" i="5"/>
  <c r="N23" i="5" s="1"/>
  <c r="K24" i="5"/>
  <c r="N24" i="5" s="1"/>
  <c r="K25" i="5"/>
  <c r="K26" i="5"/>
  <c r="N26" i="5" s="1"/>
  <c r="K27" i="5"/>
  <c r="G13" i="5"/>
  <c r="H13" i="5" s="1"/>
  <c r="G14" i="5"/>
  <c r="H14" i="5" s="1"/>
  <c r="G16" i="5"/>
  <c r="H16" i="5" s="1"/>
  <c r="G17" i="5"/>
  <c r="H17" i="5" s="1"/>
  <c r="G18" i="5"/>
  <c r="H18" i="5" s="1"/>
  <c r="G21" i="5"/>
  <c r="H21" i="5" s="1"/>
  <c r="G22" i="5"/>
  <c r="H22" i="5" s="1"/>
  <c r="G24" i="5"/>
  <c r="G25" i="5"/>
  <c r="G26" i="5"/>
  <c r="N22" i="5" l="1"/>
  <c r="N15" i="5"/>
  <c r="N27" i="5"/>
  <c r="N16" i="5"/>
  <c r="F18" i="5"/>
  <c r="M25" i="5"/>
  <c r="N25" i="5" s="1"/>
  <c r="M17" i="5"/>
  <c r="N17" i="5" s="1"/>
  <c r="F24" i="5"/>
  <c r="F16" i="5"/>
  <c r="G20" i="5"/>
  <c r="H20" i="5" s="1"/>
  <c r="G12" i="5"/>
  <c r="H12" i="5" s="1"/>
  <c r="Q25" i="5" l="1"/>
  <c r="S25" i="5" s="1"/>
  <c r="Q26" i="5"/>
  <c r="S26" i="5" s="1"/>
  <c r="Q27" i="5"/>
  <c r="S27" i="5" s="1"/>
  <c r="L160" i="2" l="1"/>
  <c r="J160" i="2"/>
  <c r="I160" i="2"/>
  <c r="H160" i="2"/>
  <c r="G160" i="2"/>
  <c r="L159" i="2"/>
  <c r="J159" i="2"/>
  <c r="I159" i="2"/>
  <c r="H159" i="2"/>
  <c r="G159" i="2"/>
  <c r="L158" i="2"/>
  <c r="J158" i="2"/>
  <c r="I158" i="2"/>
  <c r="H158" i="2"/>
  <c r="G158" i="2"/>
  <c r="L157" i="2"/>
  <c r="J157" i="2"/>
  <c r="I157" i="2"/>
  <c r="H157" i="2"/>
  <c r="G157" i="2"/>
  <c r="L47" i="2"/>
  <c r="J47" i="2"/>
  <c r="I47" i="2"/>
  <c r="H47" i="2"/>
  <c r="G47" i="2"/>
  <c r="L46" i="2"/>
  <c r="J46" i="2"/>
  <c r="I46" i="2"/>
  <c r="H46" i="2"/>
  <c r="G46" i="2"/>
  <c r="G43" i="2" l="1"/>
  <c r="H43" i="2"/>
  <c r="I43" i="2"/>
  <c r="J43" i="2"/>
  <c r="L43" i="2"/>
  <c r="A1" i="2" l="1"/>
  <c r="Q21" i="5" l="1"/>
  <c r="S21" i="5" s="1"/>
  <c r="Q22" i="5"/>
  <c r="S22" i="5" s="1"/>
  <c r="Q23" i="5"/>
  <c r="S23" i="5" s="1"/>
  <c r="Q24" i="5"/>
  <c r="S24" i="5" s="1"/>
  <c r="Q28" i="5"/>
  <c r="S28" i="5" s="1"/>
  <c r="B2" i="2"/>
  <c r="B1" i="2" s="1"/>
  <c r="G34" i="2" l="1"/>
  <c r="H34" i="2"/>
  <c r="I34" i="2"/>
  <c r="J34" i="2"/>
  <c r="L34" i="2"/>
  <c r="G35" i="2"/>
  <c r="H35" i="2"/>
  <c r="I35" i="2"/>
  <c r="J35" i="2"/>
  <c r="L35" i="2"/>
  <c r="D3" i="5" l="1"/>
  <c r="J3" i="5"/>
  <c r="B1" i="5"/>
  <c r="Q18" i="5"/>
  <c r="S18" i="5" s="1"/>
  <c r="Q19" i="5"/>
  <c r="S19" i="5" s="1"/>
  <c r="Q20" i="5"/>
  <c r="S20" i="5" s="1"/>
  <c r="Q17" i="5"/>
  <c r="S17" i="5" s="1"/>
  <c r="R7" i="5" l="1"/>
  <c r="J7" i="5"/>
  <c r="D2" i="2"/>
  <c r="D3" i="2" l="1"/>
  <c r="D4" i="2" s="1"/>
  <c r="D5" i="2" s="1"/>
  <c r="C2" i="2"/>
  <c r="C3" i="2" s="1"/>
  <c r="L3" i="2"/>
  <c r="J3" i="2"/>
  <c r="I3" i="2"/>
  <c r="H3" i="2"/>
  <c r="G3" i="2"/>
  <c r="L2" i="2"/>
  <c r="J2" i="2"/>
  <c r="I2" i="2"/>
  <c r="H2" i="2"/>
  <c r="G2" i="2"/>
  <c r="L4" i="2"/>
  <c r="J4" i="2"/>
  <c r="I4" i="2"/>
  <c r="H4" i="2"/>
  <c r="G4" i="2"/>
  <c r="D6" i="2" l="1"/>
  <c r="D7" i="2" s="1"/>
  <c r="C4" i="2"/>
  <c r="M9" i="5" l="1"/>
  <c r="K9" i="5"/>
  <c r="L9" i="5"/>
  <c r="F9" i="5"/>
  <c r="G9" i="5"/>
  <c r="H9" i="5" s="1"/>
  <c r="D8" i="2"/>
  <c r="G32" i="2"/>
  <c r="H32" i="2"/>
  <c r="I32" i="2"/>
  <c r="J32" i="2"/>
  <c r="L32" i="2"/>
  <c r="G150" i="2"/>
  <c r="H150" i="2"/>
  <c r="I150" i="2"/>
  <c r="J150" i="2"/>
  <c r="L150" i="2"/>
  <c r="G151" i="2"/>
  <c r="H151" i="2"/>
  <c r="I151" i="2"/>
  <c r="J151" i="2"/>
  <c r="L151" i="2"/>
  <c r="D9" i="2" l="1"/>
  <c r="D10" i="2" s="1"/>
  <c r="D11" i="2" s="1"/>
  <c r="D12" i="2" s="1"/>
  <c r="N9" i="5"/>
  <c r="G125" i="2"/>
  <c r="H125" i="2"/>
  <c r="I125" i="2"/>
  <c r="J125" i="2"/>
  <c r="L125" i="2"/>
  <c r="G27" i="2"/>
  <c r="H27" i="2"/>
  <c r="I27" i="2"/>
  <c r="J27" i="2"/>
  <c r="L27" i="2"/>
  <c r="G182" i="2"/>
  <c r="H182" i="2"/>
  <c r="I182" i="2"/>
  <c r="J182" i="2"/>
  <c r="L182" i="2"/>
  <c r="G97" i="2"/>
  <c r="H97" i="2"/>
  <c r="I97" i="2"/>
  <c r="J97" i="2"/>
  <c r="L97" i="2"/>
  <c r="G196" i="2"/>
  <c r="H196" i="2"/>
  <c r="I196" i="2"/>
  <c r="J196" i="2"/>
  <c r="L196" i="2"/>
  <c r="G197" i="2"/>
  <c r="H197" i="2"/>
  <c r="I197" i="2"/>
  <c r="J197" i="2"/>
  <c r="L197" i="2"/>
  <c r="G30" i="2"/>
  <c r="H30" i="2"/>
  <c r="I30" i="2"/>
  <c r="J30" i="2"/>
  <c r="L30" i="2"/>
  <c r="D13" i="2" l="1"/>
  <c r="D14" i="2"/>
  <c r="L82" i="2"/>
  <c r="L81" i="2"/>
  <c r="L80" i="2"/>
  <c r="L79" i="2"/>
  <c r="G114" i="2"/>
  <c r="H114" i="2"/>
  <c r="I114" i="2"/>
  <c r="J114" i="2"/>
  <c r="L114" i="2"/>
  <c r="D15" i="2" l="1"/>
  <c r="G65" i="2"/>
  <c r="G66" i="2"/>
  <c r="G67" i="2"/>
  <c r="G68" i="2"/>
  <c r="H66" i="2"/>
  <c r="I66" i="2"/>
  <c r="J66" i="2"/>
  <c r="L66" i="2"/>
  <c r="D16" i="2" l="1"/>
  <c r="D17" i="2" l="1"/>
  <c r="D18" i="2" l="1"/>
  <c r="D19" i="2" s="1"/>
  <c r="D20" i="2" s="1"/>
  <c r="D21" i="2" s="1"/>
  <c r="D22" i="2" s="1"/>
  <c r="D23" i="2" s="1"/>
  <c r="D24" i="2" s="1"/>
  <c r="G77" i="2"/>
  <c r="H77" i="2"/>
  <c r="I77" i="2"/>
  <c r="J77" i="2"/>
  <c r="L77" i="2"/>
  <c r="G174" i="2"/>
  <c r="H174" i="2"/>
  <c r="I174" i="2"/>
  <c r="J174" i="2"/>
  <c r="L174" i="2"/>
  <c r="D25" i="2" l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G8" i="2"/>
  <c r="H8" i="2"/>
  <c r="I8" i="2"/>
  <c r="J8" i="2"/>
  <c r="L8" i="2"/>
  <c r="G6" i="2" l="1"/>
  <c r="H6" i="2"/>
  <c r="I6" i="2"/>
  <c r="J6" i="2"/>
  <c r="L6" i="2"/>
  <c r="L7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K11" i="5" s="1"/>
  <c r="N11" i="5" s="1"/>
  <c r="L28" i="2"/>
  <c r="L29" i="2"/>
  <c r="L31" i="2"/>
  <c r="K13" i="5" s="1"/>
  <c r="N13" i="5" s="1"/>
  <c r="L33" i="2"/>
  <c r="L36" i="2"/>
  <c r="L37" i="2"/>
  <c r="L38" i="2"/>
  <c r="L39" i="2"/>
  <c r="L40" i="2"/>
  <c r="L41" i="2"/>
  <c r="L42" i="2"/>
  <c r="L44" i="2"/>
  <c r="L45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7" i="2"/>
  <c r="L68" i="2"/>
  <c r="L69" i="2"/>
  <c r="L70" i="2"/>
  <c r="L71" i="2"/>
  <c r="L72" i="2"/>
  <c r="L76" i="2"/>
  <c r="L78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5" i="2"/>
  <c r="L116" i="2"/>
  <c r="L117" i="2"/>
  <c r="K14" i="5" s="1"/>
  <c r="N14" i="5" s="1"/>
  <c r="L118" i="2"/>
  <c r="L119" i="2"/>
  <c r="L120" i="2"/>
  <c r="L121" i="2"/>
  <c r="L122" i="2"/>
  <c r="L123" i="2"/>
  <c r="L124" i="2"/>
  <c r="L126" i="2"/>
  <c r="L127" i="2"/>
  <c r="L128" i="2"/>
  <c r="L129" i="2"/>
  <c r="L130" i="2"/>
  <c r="L131" i="2"/>
  <c r="L133" i="2"/>
  <c r="L134" i="2"/>
  <c r="L135" i="2"/>
  <c r="L136" i="2"/>
  <c r="L137" i="2"/>
  <c r="L138" i="2"/>
  <c r="L139" i="2"/>
  <c r="L142" i="2"/>
  <c r="L143" i="2"/>
  <c r="L144" i="2"/>
  <c r="L145" i="2"/>
  <c r="L146" i="2"/>
  <c r="L147" i="2"/>
  <c r="L148" i="2"/>
  <c r="L149" i="2"/>
  <c r="L153" i="2"/>
  <c r="L154" i="2"/>
  <c r="L155" i="2"/>
  <c r="L156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5" i="2"/>
  <c r="L176" i="2"/>
  <c r="L177" i="2"/>
  <c r="L178" i="2"/>
  <c r="L179" i="2"/>
  <c r="L180" i="2"/>
  <c r="L181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8" i="2"/>
  <c r="L5" i="2"/>
  <c r="M10" i="5" l="1"/>
  <c r="K10" i="5"/>
  <c r="N10" i="5" l="1"/>
  <c r="D48" i="2"/>
  <c r="G49" i="2"/>
  <c r="H49" i="2"/>
  <c r="I49" i="2"/>
  <c r="J49" i="2"/>
  <c r="G28" i="2"/>
  <c r="H28" i="2"/>
  <c r="I28" i="2"/>
  <c r="J28" i="2"/>
  <c r="G190" i="2"/>
  <c r="H190" i="2"/>
  <c r="I190" i="2"/>
  <c r="J190" i="2"/>
  <c r="G179" i="2"/>
  <c r="H179" i="2"/>
  <c r="I179" i="2"/>
  <c r="J179" i="2"/>
  <c r="D49" i="2" l="1"/>
  <c r="G163" i="2"/>
  <c r="H163" i="2"/>
  <c r="I163" i="2"/>
  <c r="J163" i="2"/>
  <c r="D50" i="2" l="1"/>
  <c r="G70" i="2"/>
  <c r="H70" i="2"/>
  <c r="I70" i="2"/>
  <c r="J70" i="2"/>
  <c r="D51" i="2" l="1"/>
  <c r="G78" i="2"/>
  <c r="H78" i="2"/>
  <c r="I78" i="2"/>
  <c r="J78" i="2"/>
  <c r="G91" i="2"/>
  <c r="H91" i="2"/>
  <c r="I91" i="2"/>
  <c r="J91" i="2"/>
  <c r="D52" i="2" l="1"/>
  <c r="G137" i="2"/>
  <c r="H137" i="2"/>
  <c r="I137" i="2"/>
  <c r="J137" i="2"/>
  <c r="G156" i="2"/>
  <c r="H156" i="2"/>
  <c r="I156" i="2"/>
  <c r="J156" i="2"/>
  <c r="G184" i="2"/>
  <c r="H184" i="2"/>
  <c r="I184" i="2"/>
  <c r="J184" i="2"/>
  <c r="G139" i="2"/>
  <c r="H139" i="2"/>
  <c r="I139" i="2"/>
  <c r="J139" i="2"/>
  <c r="D53" i="2" l="1"/>
  <c r="G181" i="2"/>
  <c r="H181" i="2"/>
  <c r="I181" i="2"/>
  <c r="J181" i="2"/>
  <c r="D54" i="2" l="1"/>
  <c r="G54" i="2"/>
  <c r="H54" i="2"/>
  <c r="I54" i="2"/>
  <c r="J54" i="2"/>
  <c r="D55" i="2" l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G169" i="2"/>
  <c r="H169" i="2"/>
  <c r="G167" i="2"/>
  <c r="H167" i="2"/>
  <c r="I167" i="2"/>
  <c r="J167" i="2"/>
  <c r="D72" i="2" l="1"/>
  <c r="G130" i="2"/>
  <c r="H130" i="2"/>
  <c r="I130" i="2"/>
  <c r="J130" i="2"/>
  <c r="G64" i="2"/>
  <c r="H64" i="2"/>
  <c r="I64" i="2"/>
  <c r="J64" i="2"/>
  <c r="D73" i="2" l="1"/>
  <c r="D74" i="2" s="1"/>
  <c r="D75" i="2" s="1"/>
  <c r="D76" i="2" s="1"/>
  <c r="D77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G128" i="2"/>
  <c r="H128" i="2"/>
  <c r="I128" i="2"/>
  <c r="J128" i="2"/>
  <c r="D132" i="2" l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B23" i="5"/>
  <c r="B24" i="5"/>
  <c r="B21" i="5"/>
  <c r="B22" i="5"/>
  <c r="B25" i="5"/>
  <c r="B12" i="5"/>
  <c r="B11" i="5"/>
  <c r="B16" i="5"/>
  <c r="B20" i="5"/>
  <c r="B10" i="5"/>
  <c r="B13" i="5"/>
  <c r="B19" i="5"/>
  <c r="B17" i="5"/>
  <c r="B15" i="5"/>
  <c r="B18" i="5"/>
  <c r="B14" i="5"/>
  <c r="B26" i="5"/>
  <c r="B27" i="5"/>
  <c r="G52" i="2"/>
  <c r="H52" i="2"/>
  <c r="I52" i="2"/>
  <c r="J52" i="2"/>
  <c r="G71" i="2"/>
  <c r="H71" i="2"/>
  <c r="I71" i="2"/>
  <c r="J71" i="2"/>
  <c r="L12" i="5" l="1"/>
  <c r="K12" i="5"/>
  <c r="M12" i="5"/>
  <c r="D144" i="2"/>
  <c r="G10" i="5"/>
  <c r="E10" i="5"/>
  <c r="G90" i="2"/>
  <c r="H90" i="2"/>
  <c r="I90" i="2"/>
  <c r="J90" i="2"/>
  <c r="G92" i="2"/>
  <c r="H92" i="2"/>
  <c r="I92" i="2"/>
  <c r="J92" i="2"/>
  <c r="N12" i="5" l="1"/>
  <c r="H10" i="5"/>
  <c r="H5" i="5" s="1"/>
  <c r="D145" i="2"/>
  <c r="G191" i="2"/>
  <c r="H191" i="2"/>
  <c r="I191" i="2"/>
  <c r="J191" i="2"/>
  <c r="G17" i="2"/>
  <c r="H17" i="2"/>
  <c r="I17" i="2"/>
  <c r="J17" i="2"/>
  <c r="N5" i="5" l="1"/>
  <c r="N6" i="5" s="1"/>
  <c r="M7" i="5" s="1"/>
  <c r="M6" i="5"/>
  <c r="D146" i="2"/>
  <c r="G154" i="2"/>
  <c r="H154" i="2"/>
  <c r="I154" i="2"/>
  <c r="J154" i="2"/>
  <c r="G166" i="2"/>
  <c r="H166" i="2"/>
  <c r="I166" i="2"/>
  <c r="J166" i="2"/>
  <c r="D147" i="2" l="1"/>
  <c r="G26" i="2"/>
  <c r="H26" i="2"/>
  <c r="I26" i="2"/>
  <c r="J26" i="2"/>
  <c r="D148" i="2" l="1"/>
  <c r="G121" i="2"/>
  <c r="H121" i="2"/>
  <c r="I121" i="2"/>
  <c r="J121" i="2"/>
  <c r="I169" i="2"/>
  <c r="J169" i="2"/>
  <c r="G189" i="2"/>
  <c r="H189" i="2"/>
  <c r="I189" i="2"/>
  <c r="J189" i="2"/>
  <c r="G192" i="2"/>
  <c r="H192" i="2"/>
  <c r="I192" i="2"/>
  <c r="J192" i="2"/>
  <c r="G193" i="2"/>
  <c r="H193" i="2"/>
  <c r="I193" i="2"/>
  <c r="J193" i="2"/>
  <c r="G194" i="2"/>
  <c r="H194" i="2"/>
  <c r="I194" i="2"/>
  <c r="J194" i="2"/>
  <c r="D149" i="2" l="1"/>
  <c r="G29" i="2"/>
  <c r="H29" i="2"/>
  <c r="I29" i="2"/>
  <c r="J29" i="2"/>
  <c r="D150" i="2" l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G155" i="2"/>
  <c r="H155" i="2"/>
  <c r="I155" i="2"/>
  <c r="J155" i="2"/>
  <c r="G104" i="2"/>
  <c r="H104" i="2"/>
  <c r="I104" i="2"/>
  <c r="J104" i="2"/>
  <c r="G99" i="2"/>
  <c r="H99" i="2"/>
  <c r="I99" i="2"/>
  <c r="J99" i="2"/>
  <c r="G120" i="2"/>
  <c r="H120" i="2"/>
  <c r="I120" i="2"/>
  <c r="J120" i="2"/>
  <c r="G175" i="2"/>
  <c r="H175" i="2"/>
  <c r="I175" i="2"/>
  <c r="J175" i="2"/>
  <c r="G108" i="2"/>
  <c r="H108" i="2"/>
  <c r="I108" i="2"/>
  <c r="J108" i="2"/>
  <c r="G180" i="2" l="1"/>
  <c r="H180" i="2"/>
  <c r="I180" i="2"/>
  <c r="J180" i="2"/>
  <c r="G165" i="2"/>
  <c r="H165" i="2"/>
  <c r="I165" i="2"/>
  <c r="J165" i="2"/>
  <c r="G119" i="2"/>
  <c r="H119" i="2"/>
  <c r="I119" i="2"/>
  <c r="J119" i="2"/>
  <c r="G136" i="2"/>
  <c r="H136" i="2"/>
  <c r="I136" i="2"/>
  <c r="J136" i="2"/>
  <c r="G117" i="2"/>
  <c r="H117" i="2"/>
  <c r="I117" i="2"/>
  <c r="J117" i="2"/>
  <c r="G118" i="2"/>
  <c r="H118" i="2"/>
  <c r="I118" i="2"/>
  <c r="J118" i="2"/>
  <c r="G39" i="2" l="1"/>
  <c r="H39" i="2"/>
  <c r="I39" i="2"/>
  <c r="J39" i="2"/>
  <c r="G40" i="2"/>
  <c r="H40" i="2"/>
  <c r="I40" i="2"/>
  <c r="J40" i="2"/>
  <c r="G105" i="2" l="1"/>
  <c r="H105" i="2"/>
  <c r="I105" i="2"/>
  <c r="J105" i="2"/>
  <c r="G173" i="2"/>
  <c r="H173" i="2"/>
  <c r="I173" i="2"/>
  <c r="J173" i="2"/>
  <c r="G16" i="2"/>
  <c r="H16" i="2"/>
  <c r="I16" i="2"/>
  <c r="J16" i="2"/>
  <c r="G171" i="2"/>
  <c r="H171" i="2"/>
  <c r="I171" i="2"/>
  <c r="J171" i="2"/>
  <c r="D161" i="2" l="1"/>
  <c r="G62" i="2"/>
  <c r="H62" i="2"/>
  <c r="I62" i="2"/>
  <c r="J62" i="2"/>
  <c r="G18" i="2"/>
  <c r="H18" i="2"/>
  <c r="I18" i="2"/>
  <c r="J18" i="2"/>
  <c r="G19" i="2"/>
  <c r="H19" i="2"/>
  <c r="I19" i="2"/>
  <c r="J19" i="2"/>
  <c r="B30" i="5" l="1"/>
  <c r="D162" i="2"/>
  <c r="D163" i="2" s="1"/>
  <c r="D164" i="2" s="1"/>
  <c r="D165" i="2" s="1"/>
  <c r="D166" i="2" s="1"/>
  <c r="B31" i="5"/>
  <c r="G127" i="2"/>
  <c r="H127" i="2"/>
  <c r="I127" i="2"/>
  <c r="J127" i="2"/>
  <c r="G126" i="2"/>
  <c r="I5" i="2"/>
  <c r="J5" i="2"/>
  <c r="G134" i="2"/>
  <c r="H134" i="2"/>
  <c r="I134" i="2"/>
  <c r="J134" i="2"/>
  <c r="D167" i="2" l="1"/>
  <c r="G176" i="2"/>
  <c r="H176" i="2"/>
  <c r="I176" i="2"/>
  <c r="J176" i="2"/>
  <c r="G83" i="2"/>
  <c r="H83" i="2"/>
  <c r="I83" i="2"/>
  <c r="J83" i="2"/>
  <c r="G84" i="2"/>
  <c r="H84" i="2"/>
  <c r="I84" i="2"/>
  <c r="J84" i="2"/>
  <c r="D168" i="2" l="1"/>
  <c r="I7" i="2"/>
  <c r="J7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20" i="2"/>
  <c r="J20" i="2"/>
  <c r="I21" i="2"/>
  <c r="J21" i="2"/>
  <c r="I22" i="2"/>
  <c r="J22" i="2"/>
  <c r="I23" i="2"/>
  <c r="J23" i="2"/>
  <c r="I24" i="2"/>
  <c r="J24" i="2"/>
  <c r="I25" i="2"/>
  <c r="J25" i="2"/>
  <c r="I31" i="2"/>
  <c r="J31" i="2"/>
  <c r="I33" i="2"/>
  <c r="J33" i="2"/>
  <c r="I36" i="2"/>
  <c r="J36" i="2"/>
  <c r="I37" i="2"/>
  <c r="J37" i="2"/>
  <c r="I38" i="2"/>
  <c r="J38" i="2"/>
  <c r="I41" i="2"/>
  <c r="J41" i="2"/>
  <c r="I42" i="2"/>
  <c r="J42" i="2"/>
  <c r="I44" i="2"/>
  <c r="J44" i="2"/>
  <c r="I45" i="2"/>
  <c r="J45" i="2"/>
  <c r="I48" i="2"/>
  <c r="J48" i="2"/>
  <c r="I50" i="2"/>
  <c r="J50" i="2"/>
  <c r="I51" i="2"/>
  <c r="J51" i="2"/>
  <c r="I53" i="2"/>
  <c r="J53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3" i="2"/>
  <c r="J63" i="2"/>
  <c r="I65" i="2"/>
  <c r="J65" i="2"/>
  <c r="I67" i="2"/>
  <c r="J67" i="2"/>
  <c r="I68" i="2"/>
  <c r="J68" i="2"/>
  <c r="I69" i="2"/>
  <c r="J69" i="2"/>
  <c r="I72" i="2"/>
  <c r="J72" i="2"/>
  <c r="I76" i="2"/>
  <c r="J76" i="2"/>
  <c r="I79" i="2"/>
  <c r="J79" i="2"/>
  <c r="I80" i="2"/>
  <c r="J80" i="2"/>
  <c r="I81" i="2"/>
  <c r="J81" i="2"/>
  <c r="I82" i="2"/>
  <c r="J82" i="2"/>
  <c r="I85" i="2"/>
  <c r="J85" i="2"/>
  <c r="I86" i="2"/>
  <c r="J86" i="2"/>
  <c r="I87" i="2"/>
  <c r="J87" i="2"/>
  <c r="I88" i="2"/>
  <c r="J88" i="2"/>
  <c r="I89" i="2"/>
  <c r="J89" i="2"/>
  <c r="I93" i="2"/>
  <c r="J93" i="2"/>
  <c r="I94" i="2"/>
  <c r="J94" i="2"/>
  <c r="I95" i="2"/>
  <c r="J95" i="2"/>
  <c r="I96" i="2"/>
  <c r="J96" i="2"/>
  <c r="I98" i="2"/>
  <c r="J98" i="2"/>
  <c r="I100" i="2"/>
  <c r="J100" i="2"/>
  <c r="I101" i="2"/>
  <c r="J101" i="2"/>
  <c r="I102" i="2"/>
  <c r="J102" i="2"/>
  <c r="I103" i="2"/>
  <c r="J103" i="2"/>
  <c r="I106" i="2"/>
  <c r="J106" i="2"/>
  <c r="I107" i="2"/>
  <c r="J107" i="2"/>
  <c r="I109" i="2"/>
  <c r="J109" i="2"/>
  <c r="I110" i="2"/>
  <c r="J110" i="2"/>
  <c r="I111" i="2"/>
  <c r="J111" i="2"/>
  <c r="I112" i="2"/>
  <c r="J112" i="2"/>
  <c r="I113" i="2"/>
  <c r="J113" i="2"/>
  <c r="I115" i="2"/>
  <c r="J115" i="2"/>
  <c r="I116" i="2"/>
  <c r="J116" i="2"/>
  <c r="I122" i="2"/>
  <c r="J122" i="2"/>
  <c r="I123" i="2"/>
  <c r="J123" i="2"/>
  <c r="I126" i="2"/>
  <c r="J126" i="2"/>
  <c r="I124" i="2"/>
  <c r="J124" i="2"/>
  <c r="I129" i="2"/>
  <c r="J129" i="2"/>
  <c r="I131" i="2"/>
  <c r="J131" i="2"/>
  <c r="I133" i="2"/>
  <c r="J133" i="2"/>
  <c r="I135" i="2"/>
  <c r="J135" i="2"/>
  <c r="I138" i="2"/>
  <c r="J138" i="2"/>
  <c r="I142" i="2"/>
  <c r="J142" i="2"/>
  <c r="I143" i="2"/>
  <c r="J143" i="2"/>
  <c r="I144" i="2"/>
  <c r="J144" i="2"/>
  <c r="I145" i="2"/>
  <c r="J145" i="2"/>
  <c r="I146" i="2"/>
  <c r="J146" i="2"/>
  <c r="I147" i="2"/>
  <c r="J147" i="2"/>
  <c r="I148" i="2"/>
  <c r="J148" i="2"/>
  <c r="I149" i="2"/>
  <c r="J149" i="2"/>
  <c r="I153" i="2"/>
  <c r="J153" i="2"/>
  <c r="I161" i="2"/>
  <c r="J161" i="2"/>
  <c r="I162" i="2"/>
  <c r="J162" i="2"/>
  <c r="I164" i="2"/>
  <c r="J164" i="2"/>
  <c r="I168" i="2"/>
  <c r="J168" i="2"/>
  <c r="I170" i="2"/>
  <c r="J170" i="2"/>
  <c r="I172" i="2"/>
  <c r="J172" i="2"/>
  <c r="I177" i="2"/>
  <c r="J177" i="2"/>
  <c r="I178" i="2"/>
  <c r="J178" i="2"/>
  <c r="I183" i="2"/>
  <c r="J183" i="2"/>
  <c r="I185" i="2"/>
  <c r="J185" i="2"/>
  <c r="I186" i="2"/>
  <c r="J186" i="2"/>
  <c r="I187" i="2"/>
  <c r="J187" i="2"/>
  <c r="I188" i="2"/>
  <c r="J188" i="2"/>
  <c r="I195" i="2"/>
  <c r="J195" i="2"/>
  <c r="I198" i="2"/>
  <c r="J198" i="2"/>
  <c r="D169" i="2" l="1"/>
  <c r="G7" i="2"/>
  <c r="H7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20" i="2"/>
  <c r="H20" i="2"/>
  <c r="G21" i="2"/>
  <c r="H21" i="2"/>
  <c r="G22" i="2"/>
  <c r="H22" i="2"/>
  <c r="G23" i="2"/>
  <c r="H23" i="2"/>
  <c r="G24" i="2"/>
  <c r="H24" i="2"/>
  <c r="G25" i="2"/>
  <c r="H25" i="2"/>
  <c r="G31" i="2"/>
  <c r="H31" i="2"/>
  <c r="G33" i="2"/>
  <c r="H33" i="2"/>
  <c r="G36" i="2"/>
  <c r="H36" i="2"/>
  <c r="G37" i="2"/>
  <c r="H37" i="2"/>
  <c r="G38" i="2"/>
  <c r="H38" i="2"/>
  <c r="G41" i="2"/>
  <c r="H41" i="2"/>
  <c r="G42" i="2"/>
  <c r="H42" i="2"/>
  <c r="G44" i="2"/>
  <c r="H44" i="2"/>
  <c r="G45" i="2"/>
  <c r="H45" i="2"/>
  <c r="G48" i="2"/>
  <c r="H48" i="2"/>
  <c r="G50" i="2"/>
  <c r="H50" i="2"/>
  <c r="G51" i="2"/>
  <c r="H51" i="2"/>
  <c r="G53" i="2"/>
  <c r="H53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3" i="2"/>
  <c r="H63" i="2"/>
  <c r="H65" i="2"/>
  <c r="H67" i="2"/>
  <c r="H68" i="2"/>
  <c r="G69" i="2"/>
  <c r="H69" i="2"/>
  <c r="G72" i="2"/>
  <c r="H72" i="2"/>
  <c r="G76" i="2"/>
  <c r="H76" i="2"/>
  <c r="G79" i="2"/>
  <c r="H79" i="2"/>
  <c r="G80" i="2"/>
  <c r="H80" i="2"/>
  <c r="G81" i="2"/>
  <c r="H81" i="2"/>
  <c r="G82" i="2"/>
  <c r="H82" i="2"/>
  <c r="G85" i="2"/>
  <c r="H85" i="2"/>
  <c r="G86" i="2"/>
  <c r="H86" i="2"/>
  <c r="G87" i="2"/>
  <c r="H87" i="2"/>
  <c r="G88" i="2"/>
  <c r="H88" i="2"/>
  <c r="G89" i="2"/>
  <c r="H89" i="2"/>
  <c r="G93" i="2"/>
  <c r="H93" i="2"/>
  <c r="G94" i="2"/>
  <c r="H94" i="2"/>
  <c r="G95" i="2"/>
  <c r="H95" i="2"/>
  <c r="G96" i="2"/>
  <c r="H96" i="2"/>
  <c r="G98" i="2"/>
  <c r="H98" i="2"/>
  <c r="G100" i="2"/>
  <c r="H100" i="2"/>
  <c r="G101" i="2"/>
  <c r="H101" i="2"/>
  <c r="G102" i="2"/>
  <c r="H102" i="2"/>
  <c r="G103" i="2"/>
  <c r="H103" i="2"/>
  <c r="G106" i="2"/>
  <c r="H106" i="2"/>
  <c r="G107" i="2"/>
  <c r="H107" i="2"/>
  <c r="G109" i="2"/>
  <c r="H109" i="2"/>
  <c r="G110" i="2"/>
  <c r="H110" i="2"/>
  <c r="G111" i="2"/>
  <c r="H111" i="2"/>
  <c r="G112" i="2"/>
  <c r="H112" i="2"/>
  <c r="G113" i="2"/>
  <c r="H113" i="2"/>
  <c r="G115" i="2"/>
  <c r="H115" i="2"/>
  <c r="G116" i="2"/>
  <c r="H116" i="2"/>
  <c r="G122" i="2"/>
  <c r="H122" i="2"/>
  <c r="G123" i="2"/>
  <c r="H123" i="2"/>
  <c r="H126" i="2"/>
  <c r="G124" i="2"/>
  <c r="H124" i="2"/>
  <c r="G129" i="2"/>
  <c r="H129" i="2"/>
  <c r="G131" i="2"/>
  <c r="H131" i="2"/>
  <c r="G133" i="2"/>
  <c r="H133" i="2"/>
  <c r="G135" i="2"/>
  <c r="H135" i="2"/>
  <c r="G138" i="2"/>
  <c r="H138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3" i="2"/>
  <c r="H153" i="2"/>
  <c r="G161" i="2"/>
  <c r="H161" i="2"/>
  <c r="G162" i="2"/>
  <c r="H162" i="2"/>
  <c r="G164" i="2"/>
  <c r="H164" i="2"/>
  <c r="G168" i="2"/>
  <c r="H168" i="2"/>
  <c r="G170" i="2"/>
  <c r="H170" i="2"/>
  <c r="G172" i="2"/>
  <c r="H172" i="2"/>
  <c r="G177" i="2"/>
  <c r="H177" i="2"/>
  <c r="G178" i="2"/>
  <c r="H178" i="2"/>
  <c r="G183" i="2"/>
  <c r="H183" i="2"/>
  <c r="G185" i="2"/>
  <c r="H185" i="2"/>
  <c r="G186" i="2"/>
  <c r="H186" i="2"/>
  <c r="G187" i="2"/>
  <c r="H187" i="2"/>
  <c r="G188" i="2"/>
  <c r="H188" i="2"/>
  <c r="G195" i="2"/>
  <c r="H195" i="2"/>
  <c r="G198" i="2"/>
  <c r="H198" i="2"/>
  <c r="D170" i="2" l="1"/>
  <c r="L10" i="5"/>
  <c r="F10" i="5"/>
  <c r="B33" i="5" l="1"/>
  <c r="D171" i="2"/>
  <c r="G5" i="2"/>
  <c r="H5" i="2"/>
  <c r="C5" i="2"/>
  <c r="B34" i="5" l="1"/>
  <c r="D172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D173" i="2" l="1"/>
  <c r="C43" i="2"/>
  <c r="C44" i="2" s="1"/>
  <c r="C45" i="2" s="1"/>
  <c r="D174" i="2" l="1"/>
  <c r="C46" i="2"/>
  <c r="D175" i="2" l="1"/>
  <c r="B9" i="5"/>
  <c r="C47" i="2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D176" i="2" l="1"/>
  <c r="C73" i="2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D177" i="2" l="1"/>
  <c r="C116" i="2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l="1"/>
  <c r="C133" i="2" s="1"/>
  <c r="C134" i="2" s="1"/>
  <c r="C135" i="2" s="1"/>
  <c r="C136" i="2" s="1"/>
  <c r="C137" i="2" s="1"/>
  <c r="C138" i="2" s="1"/>
  <c r="C139" i="2" s="1"/>
  <c r="D178" i="2"/>
  <c r="C142" i="2" l="1"/>
  <c r="C143" i="2" s="1"/>
  <c r="C144" i="2" s="1"/>
  <c r="C145" i="2" s="1"/>
  <c r="C146" i="2" s="1"/>
  <c r="C147" i="2" s="1"/>
  <c r="C148" i="2" s="1"/>
  <c r="C149" i="2" s="1"/>
  <c r="C150" i="2" s="1"/>
  <c r="C151" i="2" s="1"/>
  <c r="C153" i="2" s="1"/>
  <c r="C154" i="2" s="1"/>
  <c r="C155" i="2" s="1"/>
  <c r="C156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40" i="2"/>
  <c r="C141" i="2" s="1"/>
  <c r="B35" i="5"/>
  <c r="D179" i="2"/>
  <c r="C157" i="2" l="1"/>
  <c r="C158" i="2" s="1"/>
  <c r="C159" i="2" s="1"/>
  <c r="C152" i="2"/>
  <c r="D180" i="2"/>
  <c r="B36" i="5" s="1"/>
  <c r="L3" i="5"/>
  <c r="D181" i="2" l="1"/>
  <c r="N3" i="5"/>
  <c r="N2" i="5"/>
  <c r="M3" i="5"/>
  <c r="M2" i="5"/>
  <c r="F3" i="5"/>
  <c r="D182" i="2" l="1"/>
  <c r="G2" i="5"/>
  <c r="H3" i="5"/>
  <c r="G3" i="5"/>
  <c r="H2" i="5"/>
  <c r="D28" i="5"/>
  <c r="H28" i="5" s="1"/>
  <c r="G6" i="5" l="1"/>
  <c r="H6" i="5"/>
  <c r="D183" i="2"/>
  <c r="C160" i="2"/>
  <c r="C1" i="2" s="1"/>
  <c r="G7" i="5" l="1"/>
  <c r="D184" i="2"/>
  <c r="D185" i="2" l="1"/>
  <c r="D186" i="2" l="1"/>
  <c r="D187" i="2" l="1"/>
  <c r="D188" i="2" l="1"/>
  <c r="D189" i="2" l="1"/>
  <c r="D190" i="2" l="1"/>
  <c r="D191" i="2" l="1"/>
  <c r="D192" i="2" l="1"/>
  <c r="D193" i="2" l="1"/>
  <c r="D194" i="2" s="1"/>
  <c r="D195" i="2" l="1"/>
  <c r="D196" i="2" l="1"/>
  <c r="D197" i="2" l="1"/>
  <c r="D198" i="2" s="1"/>
  <c r="B57" i="5"/>
  <c r="B50" i="5"/>
  <c r="B58" i="5" l="1"/>
  <c r="B56" i="5"/>
  <c r="B47" i="5"/>
  <c r="B28" i="5"/>
  <c r="B37" i="5"/>
  <c r="B29" i="5"/>
  <c r="B38" i="5"/>
  <c r="B49" i="5"/>
  <c r="B55" i="5"/>
  <c r="B54" i="5"/>
  <c r="B52" i="5"/>
  <c r="B45" i="5"/>
  <c r="B32" i="5"/>
  <c r="B39" i="5"/>
  <c r="B41" i="5"/>
  <c r="B40" i="5"/>
  <c r="B51" i="5"/>
  <c r="B53" i="5"/>
  <c r="B48" i="5"/>
  <c r="B42" i="5"/>
  <c r="B43" i="5"/>
  <c r="D1" i="2"/>
  <c r="B44" i="5"/>
  <c r="B46" i="5"/>
</calcChain>
</file>

<file path=xl/sharedStrings.xml><?xml version="1.0" encoding="utf-8"?>
<sst xmlns="http://schemas.openxmlformats.org/spreadsheetml/2006/main" count="240" uniqueCount="222">
  <si>
    <t>Artikel</t>
  </si>
  <si>
    <t>Preis</t>
  </si>
  <si>
    <t>ME</t>
  </si>
  <si>
    <t>Summe</t>
  </si>
  <si>
    <t>Maxpreis</t>
  </si>
  <si>
    <t>Min 2025</t>
  </si>
  <si>
    <t>MAX 2025</t>
  </si>
  <si>
    <t>Preisspanne 2025</t>
  </si>
  <si>
    <t>Min 2026</t>
  </si>
  <si>
    <t>MAX 2026</t>
  </si>
  <si>
    <t xml:space="preserve">letzter Preis </t>
  </si>
  <si>
    <t>Soll</t>
  </si>
  <si>
    <t>Einkauf</t>
  </si>
  <si>
    <t>Bedarf</t>
  </si>
  <si>
    <t>Ist</t>
  </si>
  <si>
    <t>akut</t>
  </si>
  <si>
    <t>Obst/Gemüse</t>
  </si>
  <si>
    <t>Fleisch</t>
  </si>
  <si>
    <t>Menü</t>
  </si>
  <si>
    <t>Coupon</t>
  </si>
  <si>
    <t>Extern</t>
  </si>
  <si>
    <t xml:space="preserve">A1  </t>
  </si>
  <si>
    <t xml:space="preserve">B1  </t>
  </si>
  <si>
    <t>E.P.</t>
  </si>
  <si>
    <t>Bonus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</si>
  <si>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</si>
  <si>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</si>
  <si>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</si>
  <si>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</si>
  <si>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</si>
  <si>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</si>
  <si>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</si>
  <si>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</si>
  <si>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</si>
  <si>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</si>
  <si>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</si>
  <si>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</si>
  <si>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</si>
  <si>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</si>
  <si>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</si>
  <si>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</si>
  <si>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</si>
  <si>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</si>
  <si>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</si>
  <si>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</si>
  <si>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</si>
  <si>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</si>
  <si>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</si>
  <si>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</si>
  <si>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</si>
  <si>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</si>
  <si>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</si>
  <si>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</si>
  <si>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</si>
  <si>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</si>
  <si>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>Test 31</t>
  </si>
  <si>
    <t>Test 32</t>
  </si>
  <si>
    <t>Test 33</t>
  </si>
  <si>
    <t>Test 34</t>
  </si>
  <si>
    <t>Test 35</t>
  </si>
  <si>
    <t>Test 36</t>
  </si>
  <si>
    <t>Test 37</t>
  </si>
  <si>
    <t>Test 38</t>
  </si>
  <si>
    <t>Test 39</t>
  </si>
  <si>
    <t>Test 40</t>
  </si>
  <si>
    <t>Test 41</t>
  </si>
  <si>
    <t>Test 42</t>
  </si>
  <si>
    <t>Test 43</t>
  </si>
  <si>
    <t>Test 44</t>
  </si>
  <si>
    <t>Test 45</t>
  </si>
  <si>
    <t>Test 46</t>
  </si>
  <si>
    <t>Test 47</t>
  </si>
  <si>
    <t>Test 48</t>
  </si>
  <si>
    <t>Test 49</t>
  </si>
  <si>
    <t>Test 50</t>
  </si>
  <si>
    <t>Test 51</t>
  </si>
  <si>
    <t>Test 52</t>
  </si>
  <si>
    <t>Test 53</t>
  </si>
  <si>
    <t>Test 54</t>
  </si>
  <si>
    <t>Test 55</t>
  </si>
  <si>
    <t>Test 56</t>
  </si>
  <si>
    <t>Test 57</t>
  </si>
  <si>
    <t>Test 58</t>
  </si>
  <si>
    <t>Test 59</t>
  </si>
  <si>
    <t>Test 60</t>
  </si>
  <si>
    <t>Test 61</t>
  </si>
  <si>
    <t>Test 62</t>
  </si>
  <si>
    <t>Test 63</t>
  </si>
  <si>
    <t>Test 64</t>
  </si>
  <si>
    <t>Test 65</t>
  </si>
  <si>
    <t>Test 66</t>
  </si>
  <si>
    <t>Test 67</t>
  </si>
  <si>
    <t>Test 68</t>
  </si>
  <si>
    <t>Test 69</t>
  </si>
  <si>
    <t>Test 70</t>
  </si>
  <si>
    <t>Test 71</t>
  </si>
  <si>
    <t>Test 72</t>
  </si>
  <si>
    <t>Test 73</t>
  </si>
  <si>
    <t>Test 74</t>
  </si>
  <si>
    <t>Test 75</t>
  </si>
  <si>
    <t>Test 76</t>
  </si>
  <si>
    <t>Test 77</t>
  </si>
  <si>
    <t>Test 78</t>
  </si>
  <si>
    <t>Test 79</t>
  </si>
  <si>
    <t>Test 80</t>
  </si>
  <si>
    <t>Test 81</t>
  </si>
  <si>
    <t>Test 82</t>
  </si>
  <si>
    <t>Test 83</t>
  </si>
  <si>
    <t>Test 84</t>
  </si>
  <si>
    <t>Test 85</t>
  </si>
  <si>
    <t>Test 86</t>
  </si>
  <si>
    <t>Test 87</t>
  </si>
  <si>
    <t>Test 88</t>
  </si>
  <si>
    <t>Test 89</t>
  </si>
  <si>
    <t>Test 90</t>
  </si>
  <si>
    <t>Test 91</t>
  </si>
  <si>
    <t>Test 92</t>
  </si>
  <si>
    <t>Test 93</t>
  </si>
  <si>
    <t>Test 94</t>
  </si>
  <si>
    <t>Test 95</t>
  </si>
  <si>
    <t>Test 96</t>
  </si>
  <si>
    <t>Test 97</t>
  </si>
  <si>
    <t>Test 98</t>
  </si>
  <si>
    <t>Test 99</t>
  </si>
  <si>
    <t>Test 100</t>
  </si>
  <si>
    <t>Test 101</t>
  </si>
  <si>
    <t>Test 102</t>
  </si>
  <si>
    <t>Test 103</t>
  </si>
  <si>
    <t>Test 104</t>
  </si>
  <si>
    <t>Test 105</t>
  </si>
  <si>
    <t>Test 106</t>
  </si>
  <si>
    <t>Test 107</t>
  </si>
  <si>
    <t>Test 108</t>
  </si>
  <si>
    <t>Test 109</t>
  </si>
  <si>
    <t>Test 110</t>
  </si>
  <si>
    <t>Test 111</t>
  </si>
  <si>
    <t>Test 112</t>
  </si>
  <si>
    <t>Test 113</t>
  </si>
  <si>
    <t>Test 114</t>
  </si>
  <si>
    <t>Test 115</t>
  </si>
  <si>
    <t>Test 116</t>
  </si>
  <si>
    <t>Test 117</t>
  </si>
  <si>
    <t>Test 118</t>
  </si>
  <si>
    <t>Test 119</t>
  </si>
  <si>
    <t>Test 120</t>
  </si>
  <si>
    <t>Test 121</t>
  </si>
  <si>
    <t>Test 122</t>
  </si>
  <si>
    <t>Test 123</t>
  </si>
  <si>
    <t>Test 124</t>
  </si>
  <si>
    <t>Test 125</t>
  </si>
  <si>
    <t>Test 126</t>
  </si>
  <si>
    <t>Test 127</t>
  </si>
  <si>
    <t>Test 128</t>
  </si>
  <si>
    <t>Test 129</t>
  </si>
  <si>
    <t>Test 130</t>
  </si>
  <si>
    <t>Test 131</t>
  </si>
  <si>
    <t>Test 132</t>
  </si>
  <si>
    <t>Test 133</t>
  </si>
  <si>
    <t>Test 134</t>
  </si>
  <si>
    <t>Test 135</t>
  </si>
  <si>
    <t>Test 136</t>
  </si>
  <si>
    <t>Test 137</t>
  </si>
  <si>
    <t>Test 138</t>
  </si>
  <si>
    <t>Test 139</t>
  </si>
  <si>
    <t>Test 140</t>
  </si>
  <si>
    <t>Test 141</t>
  </si>
  <si>
    <t>Test 142</t>
  </si>
  <si>
    <t>Test 143</t>
  </si>
  <si>
    <t>Test 144</t>
  </si>
  <si>
    <t>Test 145</t>
  </si>
  <si>
    <t>Test 146</t>
  </si>
  <si>
    <t>Test 147</t>
  </si>
  <si>
    <t>Test 148</t>
  </si>
  <si>
    <t>Test 149</t>
  </si>
  <si>
    <t>Test 150</t>
  </si>
  <si>
    <t>Test 151</t>
  </si>
  <si>
    <t>Test 152</t>
  </si>
  <si>
    <t>Test 153</t>
  </si>
  <si>
    <t>Test 154</t>
  </si>
  <si>
    <t>Test 155</t>
  </si>
  <si>
    <t>Test 156</t>
  </si>
  <si>
    <t>Test 157</t>
  </si>
  <si>
    <t>Test 158</t>
  </si>
  <si>
    <t>Test 159</t>
  </si>
  <si>
    <t>Test 160</t>
  </si>
  <si>
    <t>Test 161</t>
  </si>
  <si>
    <t>Test 162</t>
  </si>
  <si>
    <t>Test 163</t>
  </si>
  <si>
    <t>Test 164</t>
  </si>
  <si>
    <t>Test 165</t>
  </si>
  <si>
    <t>Test 166</t>
  </si>
  <si>
    <t>Test 167</t>
  </si>
  <si>
    <t>Test 168</t>
  </si>
  <si>
    <t>Test 169</t>
  </si>
  <si>
    <t>Test 170</t>
  </si>
  <si>
    <t>Test 171</t>
  </si>
  <si>
    <t>Test 172</t>
  </si>
  <si>
    <t>Test 173</t>
  </si>
  <si>
    <t>Test 174</t>
  </si>
  <si>
    <t>Test 175</t>
  </si>
  <si>
    <t>Test 176</t>
  </si>
  <si>
    <t>Test 177</t>
  </si>
  <si>
    <t>Test 178</t>
  </si>
  <si>
    <t>Test 179</t>
  </si>
  <si>
    <t>Test 180</t>
  </si>
  <si>
    <t>Test 181</t>
  </si>
  <si>
    <t>Test 182</t>
  </si>
  <si>
    <t>Test 183</t>
  </si>
  <si>
    <t>Test 184</t>
  </si>
  <si>
    <t>Test 185</t>
  </si>
  <si>
    <t>Test 186</t>
  </si>
  <si>
    <t>Test 187</t>
  </si>
  <si>
    <t>Test 188</t>
  </si>
  <si>
    <t>Test 189</t>
  </si>
  <si>
    <t>Test 190</t>
  </si>
  <si>
    <t>Test 191</t>
  </si>
  <si>
    <t>Test 192</t>
  </si>
  <si>
    <t>Test 193</t>
  </si>
  <si>
    <t>Test 194</t>
  </si>
  <si>
    <t>Test 195</t>
  </si>
  <si>
    <t>Test 196</t>
  </si>
  <si>
    <t>Test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</si>
</sst>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;@"/>
    <numFmt numFmtId="165" formatCode="#,##0.00\ _€"/>
    <numFmt numFmtId="166" formatCode="#,##0.00\ &quot;€&quot;"/>
    <numFmt numFmtId="167" formatCode="[$-F800]dddd\,\ mmmm\ dd\,\ yyyy"/>
    <numFmt numFmtId="168" formatCode="dd/mm/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Consolas"/>
      <family val="3"/>
    </font>
    <font>
      <b/>
      <sz val="14"/>
      <color theme="1"/>
      <name val="Consolas"/>
      <family val="3"/>
    </font>
    <font>
      <b/>
      <sz val="14"/>
      <color rgb="FF3333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CCFF"/>
      <name val="Calibri"/>
      <family val="2"/>
      <scheme val="minor"/>
    </font>
    <font>
      <b/>
      <sz val="11"/>
      <color rgb="FFFFCC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b/>
      <sz val="14"/>
      <color theme="3" tint="0.79998168889431442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8"/>
      <color theme="2" tint="-9.9978637043366805E-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14"/>
      <color theme="0" tint="-0.1499984740745262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rgb="FFFFFFCC"/>
      <name val="Calibri"/>
      <family val="2"/>
      <scheme val="minor"/>
    </font>
    <font>
      <b/>
      <sz val="8"/>
      <color theme="2" tint="-9.9978637043366805E-2"/>
      <name val="Calibri"/>
      <family val="2"/>
      <scheme val="minor"/>
    </font>
    <font>
      <sz val="10.5"/>
      <color theme="2" tint="-9.9978637043366805E-2"/>
      <name val="Consolas"/>
      <family val="3"/>
    </font>
    <font>
      <sz val="9.6"/>
      <color theme="2" tint="-9.9978637043366805E-2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 applyProtection="1">
      <alignment horizontal="center"/>
      <protection locked="0"/>
    </xf>
    <xf numFmtId="0" fontId="12" fillId="0" borderId="21" xfId="0" applyFont="1" applyFill="1" applyBorder="1" applyAlignment="1" applyProtection="1">
      <alignment horizontal="center"/>
      <protection locked="0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1" fontId="14" fillId="5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6" fillId="4" borderId="0" xfId="0" applyFont="1" applyFill="1"/>
    <xf numFmtId="0" fontId="2" fillId="4" borderId="0" xfId="0" applyFont="1" applyFill="1"/>
    <xf numFmtId="0" fontId="1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0" fillId="4" borderId="7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165" fontId="7" fillId="4" borderId="0" xfId="0" applyNumberFormat="1" applyFont="1" applyFill="1" applyBorder="1" applyAlignment="1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165" fontId="8" fillId="4" borderId="0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19" fillId="4" borderId="0" xfId="0" applyFont="1" applyFill="1" applyBorder="1"/>
    <xf numFmtId="0" fontId="2" fillId="2" borderId="22" xfId="0" applyFont="1" applyFill="1" applyBorder="1" applyAlignment="1">
      <alignment horizontal="center"/>
    </xf>
    <xf numFmtId="168" fontId="2" fillId="0" borderId="23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7" fontId="2" fillId="3" borderId="25" xfId="0" applyNumberFormat="1" applyFont="1" applyFill="1" applyBorder="1" applyAlignment="1"/>
    <xf numFmtId="0" fontId="21" fillId="4" borderId="0" xfId="0" applyFont="1" applyFill="1" applyAlignment="1">
      <alignment vertical="center"/>
    </xf>
    <xf numFmtId="0" fontId="21" fillId="4" borderId="0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22" fillId="4" borderId="0" xfId="0" applyFont="1" applyFill="1"/>
    <xf numFmtId="166" fontId="22" fillId="0" borderId="27" xfId="0" applyNumberFormat="1" applyFont="1" applyFill="1" applyBorder="1" applyAlignment="1" applyProtection="1">
      <alignment horizontal="left"/>
      <protection locked="0"/>
    </xf>
    <xf numFmtId="166" fontId="22" fillId="0" borderId="28" xfId="0" applyNumberFormat="1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1" fontId="14" fillId="5" borderId="1" xfId="0" applyNumberFormat="1" applyFont="1" applyFill="1" applyBorder="1" applyAlignment="1">
      <alignment horizontal="center" vertical="center"/>
    </xf>
    <xf numFmtId="0" fontId="24" fillId="4" borderId="0" xfId="0" applyFont="1" applyFill="1"/>
    <xf numFmtId="0" fontId="25" fillId="4" borderId="0" xfId="0" applyFont="1" applyFill="1" applyAlignment="1">
      <alignment vertical="center"/>
    </xf>
    <xf numFmtId="0" fontId="26" fillId="4" borderId="0" xfId="0" applyFont="1" applyFill="1" applyBorder="1"/>
    <xf numFmtId="0" fontId="24" fillId="4" borderId="0" xfId="0" applyFont="1" applyFill="1" applyBorder="1"/>
    <xf numFmtId="0" fontId="27" fillId="4" borderId="0" xfId="0" applyFont="1" applyFill="1" applyBorder="1" applyAlignment="1">
      <alignment horizontal="center" vertical="center"/>
    </xf>
    <xf numFmtId="0" fontId="26" fillId="4" borderId="0" xfId="0" applyFont="1" applyFill="1"/>
    <xf numFmtId="0" fontId="6" fillId="0" borderId="24" xfId="0" applyFont="1" applyBorder="1" applyProtection="1">
      <protection locked="0"/>
    </xf>
    <xf numFmtId="165" fontId="7" fillId="3" borderId="2" xfId="0" applyNumberFormat="1" applyFont="1" applyFill="1" applyBorder="1" applyAlignment="1" applyProtection="1">
      <protection locked="0"/>
    </xf>
    <xf numFmtId="165" fontId="7" fillId="0" borderId="2" xfId="0" applyNumberFormat="1" applyFont="1" applyFill="1" applyBorder="1" applyAlignment="1" applyProtection="1">
      <protection locked="0"/>
    </xf>
    <xf numFmtId="165" fontId="7" fillId="0" borderId="20" xfId="0" applyNumberFormat="1" applyFont="1" applyFill="1" applyBorder="1" applyAlignment="1"/>
    <xf numFmtId="0" fontId="6" fillId="0" borderId="31" xfId="0" applyFont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165" fontId="7" fillId="3" borderId="1" xfId="0" applyNumberFormat="1" applyFont="1" applyFill="1" applyBorder="1" applyAlignment="1" applyProtection="1">
      <protection locked="0"/>
    </xf>
    <xf numFmtId="165" fontId="7" fillId="0" borderId="1" xfId="0" applyNumberFormat="1" applyFont="1" applyFill="1" applyBorder="1" applyAlignment="1" applyProtection="1">
      <protection locked="0"/>
    </xf>
    <xf numFmtId="165" fontId="7" fillId="0" borderId="21" xfId="0" applyNumberFormat="1" applyFont="1" applyFill="1" applyBorder="1" applyAlignment="1"/>
    <xf numFmtId="0" fontId="7" fillId="0" borderId="29" xfId="0" applyFont="1" applyFill="1" applyBorder="1" applyAlignment="1">
      <alignment horizontal="center"/>
    </xf>
    <xf numFmtId="165" fontId="7" fillId="0" borderId="29" xfId="0" applyNumberFormat="1" applyFont="1" applyFill="1" applyBorder="1" applyAlignment="1"/>
    <xf numFmtId="165" fontId="7" fillId="0" borderId="30" xfId="0" applyNumberFormat="1" applyFont="1" applyFill="1" applyBorder="1" applyAlignment="1"/>
    <xf numFmtId="0" fontId="7" fillId="0" borderId="25" xfId="0" applyFont="1" applyFill="1" applyBorder="1" applyAlignment="1" applyProtection="1">
      <alignment horizontal="center"/>
      <protection locked="0"/>
    </xf>
    <xf numFmtId="165" fontId="7" fillId="3" borderId="25" xfId="0" applyNumberFormat="1" applyFont="1" applyFill="1" applyBorder="1" applyAlignment="1" applyProtection="1">
      <protection locked="0"/>
    </xf>
    <xf numFmtId="165" fontId="7" fillId="0" borderId="25" xfId="0" applyNumberFormat="1" applyFont="1" applyFill="1" applyBorder="1" applyAlignment="1" applyProtection="1">
      <protection locked="0"/>
    </xf>
    <xf numFmtId="165" fontId="7" fillId="0" borderId="26" xfId="0" applyNumberFormat="1" applyFont="1" applyFill="1" applyBorder="1" applyAlignment="1"/>
    <xf numFmtId="0" fontId="28" fillId="4" borderId="0" xfId="0" applyFont="1" applyFill="1" applyAlignment="1">
      <alignment horizontal="right"/>
    </xf>
    <xf numFmtId="168" fontId="28" fillId="4" borderId="0" xfId="0" applyNumberFormat="1" applyFont="1" applyFill="1" applyAlignment="1">
      <alignment horizontal="right"/>
    </xf>
    <xf numFmtId="0" fontId="18" fillId="4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5" fontId="18" fillId="4" borderId="7" xfId="0" applyNumberFormat="1" applyFont="1" applyFill="1" applyBorder="1" applyAlignment="1">
      <alignment horizontal="center" vertical="center"/>
    </xf>
    <xf numFmtId="165" fontId="18" fillId="4" borderId="8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165" fontId="2" fillId="0" borderId="4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Fill="1" applyBorder="1" applyAlignment="1" applyProtection="1">
      <alignment horizontal="center" vertical="center"/>
      <protection locked="0"/>
    </xf>
    <xf numFmtId="165" fontId="2" fillId="0" borderId="15" xfId="0" applyNumberFormat="1" applyFont="1" applyFill="1" applyBorder="1" applyAlignment="1" applyProtection="1">
      <alignment horizontal="center" vertical="center"/>
      <protection locked="0"/>
    </xf>
    <xf numFmtId="165" fontId="2" fillId="0" borderId="15" xfId="0" applyNumberFormat="1" applyFont="1" applyBorder="1" applyAlignment="1" applyProtection="1">
      <alignment horizontal="center" vertical="center"/>
      <protection locked="0"/>
    </xf>
    <xf numFmtId="1" fontId="30" fillId="0" borderId="4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left"/>
    </xf>
    <xf numFmtId="164" fontId="6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 vertical="center" wrapText="1"/>
    </xf>
    <xf numFmtId="165" fontId="13" fillId="0" borderId="4" xfId="0" applyNumberFormat="1" applyFont="1" applyFill="1" applyBorder="1" applyAlignment="1">
      <alignment vertical="center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11" xfId="0" applyNumberFormat="1" applyFont="1" applyFill="1" applyBorder="1" applyAlignment="1">
      <alignment vertical="center"/>
    </xf>
    <xf numFmtId="165" fontId="13" fillId="0" borderId="14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 applyAlignment="1">
      <alignment horizontal="center"/>
    </xf>
    <xf numFmtId="165" fontId="13" fillId="0" borderId="14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5" fontId="18" fillId="4" borderId="0" xfId="0" applyNumberFormat="1" applyFont="1" applyFill="1" applyBorder="1" applyAlignment="1"/>
    <xf numFmtId="165" fontId="18" fillId="4" borderId="0" xfId="0" applyNumberFormat="1" applyFont="1" applyFill="1" applyBorder="1"/>
    <xf numFmtId="0" fontId="18" fillId="4" borderId="0" xfId="0" applyFont="1" applyFill="1"/>
    <xf numFmtId="0" fontId="31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68" fontId="32" fillId="4" borderId="0" xfId="0" applyNumberFormat="1" applyFont="1" applyFill="1" applyAlignment="1">
      <alignment vertical="center"/>
    </xf>
    <xf numFmtId="168" fontId="33" fillId="4" borderId="0" xfId="0" applyNumberFormat="1" applyFont="1" applyFill="1" applyAlignment="1">
      <alignment vertic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20" fillId="0" borderId="29" xfId="0" applyFont="1" applyFill="1" applyBorder="1" applyAlignment="1" applyProtection="1">
      <alignment horizontal="center"/>
      <protection locked="0"/>
    </xf>
    <xf numFmtId="165" fontId="7" fillId="0" borderId="10" xfId="0" applyNumberFormat="1" applyFont="1" applyFill="1" applyBorder="1" applyAlignment="1">
      <alignment horizontal="center"/>
    </xf>
    <xf numFmtId="165" fontId="7" fillId="0" borderId="35" xfId="0" applyNumberFormat="1" applyFont="1" applyFill="1" applyBorder="1" applyAlignment="1">
      <alignment horizontal="center"/>
    </xf>
    <xf numFmtId="166" fontId="6" fillId="0" borderId="24" xfId="0" applyNumberFormat="1" applyFont="1" applyFill="1" applyBorder="1" applyAlignment="1" applyProtection="1">
      <alignment horizontal="left"/>
      <protection locked="0"/>
    </xf>
    <xf numFmtId="165" fontId="7" fillId="0" borderId="36" xfId="0" applyNumberFormat="1" applyFont="1" applyFill="1" applyBorder="1" applyAlignment="1">
      <alignment horizontal="center"/>
    </xf>
    <xf numFmtId="165" fontId="7" fillId="0" borderId="26" xfId="0" applyNumberFormat="1" applyFont="1" applyFill="1" applyBorder="1"/>
    <xf numFmtId="165" fontId="7" fillId="0" borderId="21" xfId="0" applyNumberFormat="1" applyFont="1" applyFill="1" applyBorder="1"/>
    <xf numFmtId="165" fontId="7" fillId="0" borderId="30" xfId="0" applyNumberFormat="1" applyFont="1" applyFill="1" applyBorder="1"/>
    <xf numFmtId="165" fontId="18" fillId="4" borderId="0" xfId="0" applyNumberFormat="1" applyFont="1" applyFill="1" applyBorder="1" applyAlignment="1">
      <alignment horizontal="center"/>
    </xf>
    <xf numFmtId="1" fontId="14" fillId="5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" fontId="14" fillId="5" borderId="15" xfId="0" applyNumberFormat="1" applyFont="1" applyFill="1" applyBorder="1" applyAlignment="1">
      <alignment horizontal="center" vertical="center"/>
    </xf>
    <xf numFmtId="1" fontId="14" fillId="5" borderId="14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/>
    </xf>
    <xf numFmtId="167" fontId="6" fillId="0" borderId="24" xfId="0" applyNumberFormat="1" applyFont="1" applyFill="1" applyBorder="1" applyAlignment="1">
      <alignment horizontal="center" vertical="center"/>
    </xf>
    <xf numFmtId="167" fontId="6" fillId="0" borderId="25" xfId="0" applyNumberFormat="1" applyFont="1" applyFill="1" applyBorder="1" applyAlignment="1">
      <alignment horizontal="center" vertical="center"/>
    </xf>
    <xf numFmtId="165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7" fontId="6" fillId="0" borderId="24" xfId="0" applyNumberFormat="1" applyFont="1" applyFill="1" applyBorder="1" applyAlignment="1" applyProtection="1">
      <alignment horizontal="center"/>
      <protection locked="0"/>
    </xf>
    <xf numFmtId="167" fontId="6" fillId="0" borderId="25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5" fontId="7" fillId="3" borderId="36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</cellXfs>
  <cellStyles count="1">
    <cellStyle name="Standard" xfId="0" builtinId="0"/>
  </cellStyles>
  <dxfs count="126">
    <dxf>
      <font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ont>
        <color theme="1"/>
      </font>
    </dxf>
    <dxf>
      <fill>
        <patternFill>
          <bgColor rgb="FFFF0000"/>
        </patternFill>
      </fill>
    </dxf>
    <dxf>
      <font>
        <color theme="1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color theme="1"/>
      </font>
      <fill>
        <gradientFill degree="135">
          <stop position="0">
            <color theme="0"/>
          </stop>
          <stop position="1">
            <color theme="9" tint="0.80001220740379042"/>
          </stop>
        </gradientFill>
      </fill>
    </dxf>
    <dxf>
      <font>
        <color theme="1"/>
      </font>
      <fill>
        <gradientFill degree="135">
          <stop position="0">
            <color theme="0"/>
          </stop>
          <stop position="1">
            <color theme="9" tint="0.80001220740379042"/>
          </stop>
        </gradientFill>
      </fill>
    </dxf>
    <dxf>
      <font>
        <color theme="1"/>
      </font>
      <fill>
        <gradientFill degree="135">
          <stop position="0">
            <color theme="0"/>
          </stop>
          <stop position="1">
            <color theme="9" tint="0.80001220740379042"/>
          </stop>
        </gradientFill>
      </fill>
    </dxf>
    <dxf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color theme="1"/>
      </font>
      <fill>
        <gradientFill degree="135">
          <stop position="0">
            <color theme="0"/>
          </stop>
          <stop position="1">
            <color theme="9" tint="0.80001220740379042"/>
          </stop>
        </gradientFill>
      </fill>
    </dxf>
    <dxf>
      <font>
        <color theme="1"/>
      </font>
      <fill>
        <gradientFill degree="135">
          <stop position="0">
            <color theme="0"/>
          </stop>
          <stop position="1">
            <color theme="9" tint="0.80001220740379042"/>
          </stop>
        </gradientFill>
      </fill>
    </dxf>
    <dxf>
      <font>
        <color theme="1"/>
      </font>
      <fill>
        <gradientFill degree="135">
          <stop position="0">
            <color theme="0"/>
          </stop>
          <stop position="1">
            <color theme="9" tint="0.80001220740379042"/>
          </stop>
        </gradientFill>
      </fill>
    </dxf>
    <dxf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0000"/>
        </patternFill>
      </fill>
    </dxf>
    <dxf>
      <font>
        <color theme="1"/>
      </font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 patternType="lightGray">
          <bgColor theme="0"/>
        </patternFill>
      </fill>
    </dxf>
    <dxf>
      <font>
        <color theme="1"/>
      </font>
    </dxf>
    <dxf>
      <font>
        <b/>
        <i val="0"/>
        <color rgb="FF3333FF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b/>
        <i val="0"/>
        <color rgb="FF3333FF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 patternType="lightGray">
          <bgColor theme="0"/>
        </patternFill>
      </fill>
    </dxf>
    <dxf>
      <font>
        <color theme="1"/>
      </font>
    </dxf>
    <dxf>
      <font>
        <b/>
        <i val="0"/>
        <color rgb="FF3333FF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b/>
        <i val="0"/>
        <color rgb="FF3333FF"/>
      </font>
      <fill>
        <patternFill>
          <bgColor theme="9" tint="0.79998168889431442"/>
        </patternFill>
      </fill>
    </dxf>
    <dxf>
      <fill>
        <patternFill patternType="lightGray">
          <bgColor theme="0"/>
        </patternFill>
      </fill>
    </dxf>
    <dxf>
      <font>
        <color theme="1"/>
      </font>
    </dxf>
    <dxf>
      <font>
        <b/>
        <i val="0"/>
        <color rgb="FF3333FF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b/>
        <i val="0"/>
        <color rgb="FF3333FF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b/>
        <i val="0"/>
        <color rgb="FF3333FF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b/>
        <i val="0"/>
        <color rgb="FF3333FF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color rgb="FF3333FF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b/>
        <i val="0"/>
        <color rgb="FFFFFF00"/>
      </font>
      <fill>
        <patternFill patternType="solid">
          <bgColor rgb="FFFF0000"/>
        </patternFill>
      </fill>
    </dxf>
    <dxf>
      <font>
        <color rgb="FF3333FF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b/>
        <i val="0"/>
        <color rgb="FF3333FF"/>
      </font>
      <fill>
        <gradientFill degree="135">
          <stop position="0">
            <color theme="0"/>
          </stop>
          <stop position="1">
            <color rgb="FFFFCCFF"/>
          </stop>
        </gradientFill>
      </fill>
    </dxf>
    <dxf>
      <font>
        <b/>
        <i val="0"/>
        <color rgb="FF3333FF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3333FF"/>
      <color rgb="FFFFFFCC"/>
      <color rgb="FFFFCCFF"/>
      <color rgb="FFFF99FF"/>
      <color rgb="FFFF66CC"/>
      <color rgb="FFFFFFFF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Z239"/>
  <sheetViews>
    <sheetView zoomScaleNormal="100" workbookViewId="0">
      <pane xSplit="15" ySplit="1" topLeftCell="AK2" activePane="bottomRight" state="frozen"/>
      <selection activeCell="B1" sqref="B1"/>
      <selection pane="topRight" activeCell="M1" sqref="M1"/>
      <selection pane="bottomLeft" activeCell="B2" sqref="B2"/>
      <selection pane="bottomRight" activeCell="F2" sqref="F2"/>
    </sheetView>
  </sheetViews>
  <sheetFormatPr baseColWidth="10" defaultRowHeight="18" x14ac:dyDescent="0.3"/>
  <cols>
    <col min="1" max="2" width="3.21875" style="129" hidden="1" customWidth="1"/>
    <col min="3" max="3" width="2.109375" style="131" hidden="1" customWidth="1"/>
    <col min="4" max="4" width="5.6640625" style="131" hidden="1" customWidth="1"/>
    <col min="5" max="5" width="1.44140625" style="26" customWidth="1"/>
    <col min="6" max="6" width="24.88671875" style="6" customWidth="1"/>
    <col min="7" max="7" width="10.44140625" style="15" hidden="1" customWidth="1"/>
    <col min="8" max="8" width="10.44140625" style="16" hidden="1" customWidth="1"/>
    <col min="9" max="9" width="9.6640625" style="125" hidden="1" customWidth="1"/>
    <col min="10" max="10" width="10.44140625" style="126" hidden="1" customWidth="1"/>
    <col min="11" max="11" width="12.109375" style="127" hidden="1" customWidth="1"/>
    <col min="12" max="12" width="8" style="120" hidden="1" customWidth="1"/>
    <col min="13" max="13" width="4.33203125" style="40" hidden="1" customWidth="1"/>
    <col min="14" max="14" width="9.88671875" style="36" customWidth="1"/>
    <col min="15" max="15" width="4.5546875" style="27" customWidth="1"/>
    <col min="16" max="22" width="8.88671875" style="1" bestFit="1" customWidth="1"/>
    <col min="23" max="23" width="8.88671875" style="9" bestFit="1" customWidth="1"/>
    <col min="24" max="24" width="10.44140625" style="9" bestFit="1" customWidth="1"/>
    <col min="25" max="39" width="8.88671875" style="9" bestFit="1" customWidth="1"/>
    <col min="40" max="42" width="10.44140625" style="9" bestFit="1" customWidth="1"/>
    <col min="43" max="43" width="8.88671875" style="9" bestFit="1" customWidth="1"/>
    <col min="44" max="44" width="10.44140625" style="9" bestFit="1" customWidth="1"/>
    <col min="45" max="45" width="8.88671875" style="1" bestFit="1" customWidth="1"/>
    <col min="46" max="71" width="8.77734375" style="1" bestFit="1" customWidth="1"/>
    <col min="72" max="16384" width="11.5546875" style="1"/>
  </cols>
  <sheetData>
    <row r="1" spans="1:78" s="2" customFormat="1" ht="21" customHeight="1" thickBot="1" x14ac:dyDescent="0.35">
      <c r="A1" s="128">
        <f>MAX(A2:A198)</f>
        <v>15</v>
      </c>
      <c r="B1" s="128">
        <f>MAX(B2:B198)</f>
        <v>34</v>
      </c>
      <c r="C1" s="128">
        <f>MAX(C2:C198)</f>
        <v>8</v>
      </c>
      <c r="D1" s="128">
        <f>MAX(D2:D198)</f>
        <v>35</v>
      </c>
      <c r="E1" s="175" t="s">
        <v>0</v>
      </c>
      <c r="F1" s="176"/>
      <c r="G1" s="14" t="s">
        <v>5</v>
      </c>
      <c r="H1" s="32" t="s">
        <v>6</v>
      </c>
      <c r="I1" s="14" t="s">
        <v>8</v>
      </c>
      <c r="J1" s="32" t="s">
        <v>9</v>
      </c>
      <c r="K1" s="149" t="s">
        <v>10</v>
      </c>
      <c r="L1" s="150" t="s">
        <v>12</v>
      </c>
      <c r="M1" s="151" t="s">
        <v>11</v>
      </c>
      <c r="N1" s="37" t="s">
        <v>14</v>
      </c>
      <c r="O1" s="136"/>
      <c r="P1" s="63">
        <v>45659</v>
      </c>
      <c r="Q1" s="64">
        <v>45666</v>
      </c>
      <c r="R1" s="64">
        <v>45673</v>
      </c>
      <c r="S1" s="64">
        <v>45680</v>
      </c>
      <c r="T1" s="64">
        <v>45687</v>
      </c>
      <c r="U1" s="64">
        <v>45694</v>
      </c>
      <c r="V1" s="64">
        <v>45701</v>
      </c>
      <c r="W1" s="64">
        <v>45708</v>
      </c>
      <c r="X1" s="64">
        <v>45715</v>
      </c>
      <c r="Y1" s="64">
        <v>45722</v>
      </c>
      <c r="Z1" s="64">
        <v>45729</v>
      </c>
      <c r="AA1" s="64">
        <v>45736</v>
      </c>
      <c r="AB1" s="64">
        <v>45743</v>
      </c>
      <c r="AC1" s="64">
        <v>45750</v>
      </c>
      <c r="AD1" s="64">
        <v>45757</v>
      </c>
      <c r="AE1" s="64">
        <v>45764</v>
      </c>
      <c r="AF1" s="64">
        <v>45771</v>
      </c>
      <c r="AG1" s="64">
        <v>45778</v>
      </c>
      <c r="AH1" s="64">
        <v>45785</v>
      </c>
      <c r="AI1" s="64">
        <v>45792</v>
      </c>
      <c r="AJ1" s="64">
        <v>45799</v>
      </c>
      <c r="AK1" s="64">
        <v>45806</v>
      </c>
      <c r="AL1" s="64">
        <v>45813</v>
      </c>
      <c r="AM1" s="64">
        <v>45820</v>
      </c>
      <c r="AN1" s="64">
        <v>45827</v>
      </c>
      <c r="AO1" s="64">
        <v>45834</v>
      </c>
      <c r="AP1" s="64">
        <v>45841</v>
      </c>
      <c r="AQ1" s="64">
        <v>45848</v>
      </c>
      <c r="AR1" s="64">
        <v>45855</v>
      </c>
      <c r="AS1" s="64">
        <v>45862</v>
      </c>
      <c r="AT1" s="64">
        <v>45869</v>
      </c>
      <c r="AU1" s="64">
        <v>45876</v>
      </c>
      <c r="AV1" s="64">
        <v>45883</v>
      </c>
      <c r="AW1" s="64">
        <v>45890</v>
      </c>
      <c r="AX1" s="64">
        <v>45897</v>
      </c>
      <c r="AY1" s="64">
        <v>45904</v>
      </c>
      <c r="AZ1" s="64">
        <v>45911</v>
      </c>
      <c r="BA1" s="64">
        <v>45918</v>
      </c>
      <c r="BB1" s="64">
        <v>45925</v>
      </c>
      <c r="BC1" s="64">
        <v>45932</v>
      </c>
      <c r="BD1" s="64">
        <v>45939</v>
      </c>
      <c r="BE1" s="64">
        <v>45946</v>
      </c>
      <c r="BF1" s="64">
        <v>45953</v>
      </c>
      <c r="BG1" s="64">
        <v>45960</v>
      </c>
      <c r="BH1" s="64">
        <v>45967</v>
      </c>
      <c r="BI1" s="64">
        <v>45974</v>
      </c>
      <c r="BJ1" s="64">
        <v>45981</v>
      </c>
      <c r="BK1" s="64">
        <v>45988</v>
      </c>
      <c r="BL1" s="64">
        <v>45995</v>
      </c>
      <c r="BM1" s="64">
        <v>46002</v>
      </c>
      <c r="BN1" s="64">
        <v>46009</v>
      </c>
      <c r="BO1" s="64">
        <v>46016</v>
      </c>
      <c r="BP1" s="64">
        <v>46023</v>
      </c>
      <c r="BQ1" s="64">
        <v>46030</v>
      </c>
      <c r="BR1" s="64">
        <v>46037</v>
      </c>
      <c r="BS1" s="64">
        <v>46044</v>
      </c>
    </row>
    <row r="2" spans="1:78" s="2" customFormat="1" ht="17.399999999999999" customHeight="1" x14ac:dyDescent="0.35">
      <c r="A2" s="128">
        <v>0</v>
      </c>
      <c r="B2" s="128">
        <f>IF(M2&gt;M2,1,0)</f>
        <v>0</v>
      </c>
      <c r="C2" s="128">
        <f>IF(M2&gt;N2,1,0)</f>
        <v>0</v>
      </c>
      <c r="D2" s="128">
        <f>IF(M2&gt;N2,1,0)</f>
        <v>0</v>
      </c>
      <c r="E2" s="76"/>
      <c r="F2" s="77" t="s">
        <v>25</v>
      </c>
      <c r="G2" s="139">
        <f>MIN($P2:BO2)</f>
        <v>99.99</v>
      </c>
      <c r="H2" s="140">
        <f>MAX($P2:BO2)</f>
        <v>99.99</v>
      </c>
      <c r="I2" s="145">
        <f>MIN($BP2:YH2)</f>
        <v>0</v>
      </c>
      <c r="J2" s="140">
        <f>MAX($BP2:YH2)</f>
        <v>0</v>
      </c>
      <c r="K2" s="146">
        <f>IFERROR(LOOKUP(100000,P2:YH2),0)</f>
        <v>99.99</v>
      </c>
      <c r="L2" s="119">
        <f t="shared" ref="L2" si="0">SUM(M2-N2)</f>
        <v>-1</v>
      </c>
      <c r="M2" s="38">
        <v>2</v>
      </c>
      <c r="N2" s="33">
        <v>3</v>
      </c>
      <c r="O2" s="137"/>
      <c r="P2" s="111"/>
      <c r="Q2" s="112"/>
      <c r="R2" s="112"/>
      <c r="S2" s="112"/>
      <c r="T2" s="112"/>
      <c r="U2" s="111"/>
      <c r="V2" s="111"/>
      <c r="W2" s="111"/>
      <c r="X2" s="111"/>
      <c r="Y2" s="111"/>
      <c r="Z2" s="111"/>
      <c r="AA2" s="111"/>
      <c r="AB2" s="111">
        <v>99.99</v>
      </c>
      <c r="AC2" s="111">
        <v>99.99</v>
      </c>
      <c r="AD2" s="111"/>
      <c r="AE2" s="111"/>
      <c r="AF2" s="111"/>
      <c r="AG2" s="111"/>
      <c r="AH2" s="111"/>
      <c r="AI2" s="111"/>
      <c r="AJ2" s="111"/>
      <c r="AK2" s="111"/>
      <c r="AL2" s="111"/>
      <c r="AM2" s="111">
        <v>99.99</v>
      </c>
      <c r="AN2" s="111"/>
      <c r="AO2" s="111"/>
      <c r="AP2" s="111"/>
      <c r="AQ2" s="111"/>
      <c r="AR2" s="111"/>
      <c r="AS2" s="111"/>
      <c r="AT2" s="111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3"/>
      <c r="BU2" s="13"/>
      <c r="BV2" s="13"/>
      <c r="BW2" s="12"/>
      <c r="BX2" s="10"/>
      <c r="BY2" s="10"/>
      <c r="BZ2" s="10"/>
    </row>
    <row r="3" spans="1:78" s="2" customFormat="1" ht="17.399999999999999" customHeight="1" x14ac:dyDescent="0.35">
      <c r="A3" s="128">
        <v>0</v>
      </c>
      <c r="B3" s="128">
        <v>0</v>
      </c>
      <c r="C3" s="128">
        <f>IF(M3&gt;N3,C2+1,C2)</f>
        <v>0</v>
      </c>
      <c r="D3" s="128">
        <f>IF(M3&gt;N3,D2+1,D2)</f>
        <v>0</v>
      </c>
      <c r="E3" s="42"/>
      <c r="F3" s="45" t="s">
        <v>26</v>
      </c>
      <c r="G3" s="139">
        <f>MIN($P3:BO3)</f>
        <v>58.99</v>
      </c>
      <c r="H3" s="140">
        <f>MAX($P3:BO3)</f>
        <v>58.99</v>
      </c>
      <c r="I3" s="145">
        <f>MIN($BP3:YH3)</f>
        <v>0</v>
      </c>
      <c r="J3" s="140">
        <f>MAX($BP3:YH3)</f>
        <v>0</v>
      </c>
      <c r="K3" s="146">
        <f>IFERROR(LOOKUP(100000,P3:YH3),0)</f>
        <v>58.99</v>
      </c>
      <c r="L3" s="119">
        <f t="shared" ref="L3" si="1">SUM(M3-N3)</f>
        <v>0</v>
      </c>
      <c r="M3" s="39">
        <v>2</v>
      </c>
      <c r="N3" s="34">
        <v>2</v>
      </c>
      <c r="O3" s="137"/>
      <c r="P3" s="110"/>
      <c r="Q3" s="114"/>
      <c r="R3" s="114"/>
      <c r="S3" s="114"/>
      <c r="T3" s="114"/>
      <c r="U3" s="110"/>
      <c r="V3" s="110"/>
      <c r="W3" s="110"/>
      <c r="X3" s="110"/>
      <c r="Y3" s="110"/>
      <c r="Z3" s="110"/>
      <c r="AA3" s="110">
        <v>58.99</v>
      </c>
      <c r="AB3" s="110"/>
      <c r="AC3" s="110"/>
      <c r="AD3" s="110">
        <v>58.99</v>
      </c>
      <c r="AE3" s="110"/>
      <c r="AF3" s="110"/>
      <c r="AG3" s="110"/>
      <c r="AH3" s="110"/>
      <c r="AI3" s="110"/>
      <c r="AJ3" s="110"/>
      <c r="AK3" s="110">
        <v>58.99</v>
      </c>
      <c r="AL3" s="110"/>
      <c r="AM3" s="110">
        <v>58.99</v>
      </c>
      <c r="AN3" s="110"/>
      <c r="AO3" s="110"/>
      <c r="AP3" s="110"/>
      <c r="AQ3" s="111"/>
      <c r="AR3" s="111"/>
      <c r="AS3" s="111"/>
      <c r="AT3" s="111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3"/>
      <c r="BU3" s="13"/>
      <c r="BV3" s="13"/>
      <c r="BW3" s="12"/>
      <c r="BX3" s="10"/>
      <c r="BY3" s="10"/>
      <c r="BZ3" s="10"/>
    </row>
    <row r="4" spans="1:78" s="2" customFormat="1" ht="17.399999999999999" customHeight="1" x14ac:dyDescent="0.35">
      <c r="A4" s="128">
        <v>0</v>
      </c>
      <c r="B4" s="128">
        <v>0</v>
      </c>
      <c r="C4" s="128">
        <f t="shared" ref="C4:C10" si="2">IF((M4*0.2)&gt;N4,C3+1,C3)</f>
        <v>0</v>
      </c>
      <c r="D4" s="128">
        <f>IF(M4&gt;N4,D3+1,D3)</f>
        <v>0</v>
      </c>
      <c r="E4" s="42"/>
      <c r="F4" s="74" t="s">
        <v>27</v>
      </c>
      <c r="G4" s="139">
        <f>MIN($P4:BO4)</f>
        <v>247.99</v>
      </c>
      <c r="H4" s="140">
        <f>MAX($P4:BO4)</f>
        <v>247.99</v>
      </c>
      <c r="I4" s="145">
        <f>MIN($BP4:YH4)</f>
        <v>0</v>
      </c>
      <c r="J4" s="140">
        <f>MAX($BP4:YH4)</f>
        <v>0</v>
      </c>
      <c r="K4" s="146">
        <f t="shared" ref="K4:K67" si="3">IFERROR(LOOKUP(100000,P4:YH4),0)</f>
        <v>247.99</v>
      </c>
      <c r="L4" s="119">
        <f>SUM(M4-N4)</f>
        <v>0</v>
      </c>
      <c r="M4" s="38">
        <v>7</v>
      </c>
      <c r="N4" s="33">
        <v>7</v>
      </c>
      <c r="O4" s="137"/>
      <c r="P4" s="111"/>
      <c r="Q4" s="112"/>
      <c r="R4" s="112"/>
      <c r="S4" s="112"/>
      <c r="T4" s="112"/>
      <c r="U4" s="111">
        <v>247.99</v>
      </c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2"/>
      <c r="BU4" s="12"/>
      <c r="BV4" s="12"/>
      <c r="BW4" s="12"/>
      <c r="BX4" s="10"/>
      <c r="BY4" s="10"/>
      <c r="BZ4" s="10"/>
    </row>
    <row r="5" spans="1:78" s="2" customFormat="1" ht="17.399999999999999" customHeight="1" x14ac:dyDescent="0.35">
      <c r="A5" s="128">
        <v>0</v>
      </c>
      <c r="B5" s="128">
        <v>0</v>
      </c>
      <c r="C5" s="128">
        <f t="shared" si="2"/>
        <v>0</v>
      </c>
      <c r="D5" s="128">
        <f t="shared" ref="D5:D71" si="4">IF(M5&gt;N5,D4+1,D4)</f>
        <v>0</v>
      </c>
      <c r="E5" s="42"/>
      <c r="F5" s="45" t="s">
        <v>28</v>
      </c>
      <c r="G5" s="139">
        <f>MIN($P5:BO5)</f>
        <v>239.99</v>
      </c>
      <c r="H5" s="140">
        <f>MAX($P5:BO5)</f>
        <v>239.99</v>
      </c>
      <c r="I5" s="145">
        <f>MIN($BP5:YH5)</f>
        <v>0</v>
      </c>
      <c r="J5" s="140">
        <f>MAX($BP5:YH5)</f>
        <v>0</v>
      </c>
      <c r="K5" s="146">
        <f t="shared" si="3"/>
        <v>239.99</v>
      </c>
      <c r="L5" s="119">
        <f>SUM(M5-N5)</f>
        <v>0</v>
      </c>
      <c r="M5" s="39">
        <v>1</v>
      </c>
      <c r="N5" s="34">
        <v>1</v>
      </c>
      <c r="O5" s="137"/>
      <c r="P5" s="110"/>
      <c r="Q5" s="112"/>
      <c r="R5" s="112"/>
      <c r="S5" s="112"/>
      <c r="T5" s="112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>
        <v>239.99</v>
      </c>
      <c r="AO5" s="111"/>
      <c r="AP5" s="111"/>
      <c r="AQ5" s="111"/>
      <c r="AR5" s="111"/>
      <c r="AS5" s="111"/>
      <c r="AT5" s="111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2"/>
      <c r="BU5" s="12"/>
      <c r="BV5" s="12"/>
      <c r="BW5" s="12"/>
      <c r="BX5" s="10"/>
      <c r="BY5" s="10"/>
      <c r="BZ5" s="10"/>
    </row>
    <row r="6" spans="1:78" s="2" customFormat="1" ht="17.399999999999999" customHeight="1" x14ac:dyDescent="0.35">
      <c r="A6" s="128">
        <v>0</v>
      </c>
      <c r="B6" s="128">
        <v>0</v>
      </c>
      <c r="C6" s="128">
        <f t="shared" si="2"/>
        <v>0</v>
      </c>
      <c r="D6" s="128">
        <f t="shared" si="4"/>
        <v>0</v>
      </c>
      <c r="E6" s="42"/>
      <c r="F6" s="74" t="s">
        <v>29</v>
      </c>
      <c r="G6" s="139">
        <f>MIN($P6:BO6)</f>
        <v>167</v>
      </c>
      <c r="H6" s="140">
        <f>MAX($P6:BO6)</f>
        <v>167</v>
      </c>
      <c r="I6" s="145">
        <f>MIN($BP6:YH6)</f>
        <v>0</v>
      </c>
      <c r="J6" s="140">
        <f>MAX($BP6:YH6)</f>
        <v>0</v>
      </c>
      <c r="K6" s="146">
        <f t="shared" si="3"/>
        <v>167</v>
      </c>
      <c r="L6" s="119">
        <f>SUM(M6-N6)</f>
        <v>0</v>
      </c>
      <c r="M6" s="39">
        <v>12</v>
      </c>
      <c r="N6" s="34">
        <v>12</v>
      </c>
      <c r="O6" s="137"/>
      <c r="P6" s="110">
        <v>167</v>
      </c>
      <c r="Q6" s="112"/>
      <c r="R6" s="112"/>
      <c r="S6" s="112"/>
      <c r="T6" s="112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2"/>
      <c r="BU6" s="12"/>
      <c r="BV6" s="12"/>
      <c r="BW6" s="12"/>
      <c r="BX6" s="10"/>
      <c r="BY6" s="10"/>
      <c r="BZ6" s="10"/>
    </row>
    <row r="7" spans="1:78" s="2" customFormat="1" ht="17.399999999999999" customHeight="1" x14ac:dyDescent="0.35">
      <c r="A7" s="128">
        <v>0</v>
      </c>
      <c r="B7" s="128">
        <v>0</v>
      </c>
      <c r="C7" s="128">
        <f t="shared" si="2"/>
        <v>0</v>
      </c>
      <c r="D7" s="128">
        <f t="shared" si="4"/>
        <v>0</v>
      </c>
      <c r="E7" s="42"/>
      <c r="F7" s="45" t="s">
        <v>30</v>
      </c>
      <c r="G7" s="139">
        <f>MIN($P7:BO7)</f>
        <v>299.99</v>
      </c>
      <c r="H7" s="140">
        <f>MAX($P7:BO7)</f>
        <v>319.99</v>
      </c>
      <c r="I7" s="145">
        <f>MIN($BP7:YH7)</f>
        <v>0</v>
      </c>
      <c r="J7" s="140">
        <f>MAX($BP7:YH7)</f>
        <v>0</v>
      </c>
      <c r="K7" s="146">
        <f t="shared" si="3"/>
        <v>319.99</v>
      </c>
      <c r="L7" s="119">
        <f t="shared" ref="L7:L78" si="5">SUM(M7-N7)</f>
        <v>0</v>
      </c>
      <c r="M7" s="39">
        <v>4</v>
      </c>
      <c r="N7" s="34">
        <v>4</v>
      </c>
      <c r="O7" s="137"/>
      <c r="P7" s="110"/>
      <c r="Q7" s="112"/>
      <c r="R7" s="112"/>
      <c r="S7" s="112"/>
      <c r="T7" s="112"/>
      <c r="U7" s="111"/>
      <c r="V7" s="111">
        <v>299.99</v>
      </c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>
        <v>319.99</v>
      </c>
      <c r="AO7" s="111"/>
      <c r="AP7" s="111"/>
      <c r="AQ7" s="111"/>
      <c r="AR7" s="111"/>
      <c r="AS7" s="111"/>
      <c r="AT7" s="111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2"/>
      <c r="BU7" s="12"/>
      <c r="BV7" s="12"/>
      <c r="BW7" s="12"/>
      <c r="BX7" s="10"/>
      <c r="BY7" s="10"/>
      <c r="BZ7" s="10"/>
    </row>
    <row r="8" spans="1:78" s="2" customFormat="1" ht="17.399999999999999" customHeight="1" x14ac:dyDescent="0.35">
      <c r="A8" s="128">
        <v>0</v>
      </c>
      <c r="B8" s="128">
        <v>0</v>
      </c>
      <c r="C8" s="128">
        <f t="shared" si="2"/>
        <v>0</v>
      </c>
      <c r="D8" s="128">
        <f t="shared" si="4"/>
        <v>0</v>
      </c>
      <c r="E8" s="42"/>
      <c r="F8" s="74" t="s">
        <v>31</v>
      </c>
      <c r="G8" s="139">
        <f>MIN($P8:BO8)</f>
        <v>400</v>
      </c>
      <c r="H8" s="140">
        <f>MAX($P8:BO8)</f>
        <v>400</v>
      </c>
      <c r="I8" s="145">
        <f>MIN($BP8:YH8)</f>
        <v>0</v>
      </c>
      <c r="J8" s="140">
        <f>MAX($BP8:YH8)</f>
        <v>0</v>
      </c>
      <c r="K8" s="146">
        <f t="shared" si="3"/>
        <v>400</v>
      </c>
      <c r="L8" s="119">
        <f t="shared" ref="L8" si="6">SUM(M8-N8)</f>
        <v>0</v>
      </c>
      <c r="M8" s="39">
        <v>2</v>
      </c>
      <c r="N8" s="34">
        <v>2</v>
      </c>
      <c r="O8" s="137"/>
      <c r="P8" s="110">
        <v>400</v>
      </c>
      <c r="Q8" s="112"/>
      <c r="R8" s="112"/>
      <c r="S8" s="112"/>
      <c r="T8" s="112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2"/>
      <c r="BU8" s="12"/>
      <c r="BV8" s="12"/>
      <c r="BW8" s="12"/>
      <c r="BX8" s="10"/>
      <c r="BY8" s="10"/>
      <c r="BZ8" s="10"/>
    </row>
    <row r="9" spans="1:78" s="2" customFormat="1" ht="17.399999999999999" customHeight="1" x14ac:dyDescent="0.35">
      <c r="A9" s="128">
        <v>0</v>
      </c>
      <c r="B9" s="128">
        <v>0</v>
      </c>
      <c r="C9" s="128">
        <f t="shared" si="2"/>
        <v>0</v>
      </c>
      <c r="D9" s="128">
        <f t="shared" si="4"/>
        <v>0</v>
      </c>
      <c r="E9" s="42"/>
      <c r="F9" s="45" t="s">
        <v>32</v>
      </c>
      <c r="G9" s="139">
        <f>MIN($P9:BO9)</f>
        <v>139.99</v>
      </c>
      <c r="H9" s="140">
        <f>MAX($P9:BO9)</f>
        <v>179.99</v>
      </c>
      <c r="I9" s="145">
        <f>MIN($BP9:YH9)</f>
        <v>0</v>
      </c>
      <c r="J9" s="140">
        <f>MAX($BP9:YH9)</f>
        <v>0</v>
      </c>
      <c r="K9" s="146">
        <f t="shared" si="3"/>
        <v>139.99</v>
      </c>
      <c r="L9" s="119">
        <f t="shared" si="5"/>
        <v>-1</v>
      </c>
      <c r="M9" s="39">
        <v>5</v>
      </c>
      <c r="N9" s="34">
        <v>6</v>
      </c>
      <c r="O9" s="137"/>
      <c r="P9" s="110"/>
      <c r="Q9" s="112"/>
      <c r="R9" s="112"/>
      <c r="S9" s="112"/>
      <c r="T9" s="112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>
        <v>179.99</v>
      </c>
      <c r="AH9" s="111"/>
      <c r="AI9" s="111"/>
      <c r="AJ9" s="111"/>
      <c r="AK9" s="111"/>
      <c r="AL9" s="111"/>
      <c r="AM9" s="111"/>
      <c r="AN9" s="111"/>
      <c r="AO9" s="111"/>
      <c r="AP9" s="111">
        <v>139.99</v>
      </c>
      <c r="AQ9" s="111"/>
      <c r="AR9" s="111"/>
      <c r="AS9" s="111"/>
      <c r="AT9" s="111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2"/>
      <c r="BU9" s="12"/>
      <c r="BV9" s="12"/>
      <c r="BW9" s="12"/>
      <c r="BX9" s="10"/>
      <c r="BY9" s="10"/>
      <c r="BZ9" s="10"/>
    </row>
    <row r="10" spans="1:78" s="2" customFormat="1" ht="17.399999999999999" customHeight="1" x14ac:dyDescent="0.35">
      <c r="A10" s="128">
        <v>0</v>
      </c>
      <c r="B10" s="128">
        <v>0</v>
      </c>
      <c r="C10" s="128">
        <f t="shared" si="2"/>
        <v>0</v>
      </c>
      <c r="D10" s="128">
        <f t="shared" si="4"/>
        <v>0</v>
      </c>
      <c r="E10" s="42"/>
      <c r="F10" s="74" t="s">
        <v>33</v>
      </c>
      <c r="G10" s="139">
        <f>MIN($P10:BO10)</f>
        <v>399.99</v>
      </c>
      <c r="H10" s="140">
        <f>MAX($P10:BO10)</f>
        <v>399.99</v>
      </c>
      <c r="I10" s="145">
        <f>MIN($BP10:YH10)</f>
        <v>0</v>
      </c>
      <c r="J10" s="140">
        <f>MAX($BP10:YH10)</f>
        <v>0</v>
      </c>
      <c r="K10" s="146">
        <f t="shared" si="3"/>
        <v>399.99</v>
      </c>
      <c r="L10" s="119">
        <f t="shared" si="5"/>
        <v>0</v>
      </c>
      <c r="M10" s="39">
        <v>1</v>
      </c>
      <c r="N10" s="34">
        <v>1</v>
      </c>
      <c r="O10" s="137"/>
      <c r="P10" s="110"/>
      <c r="Q10" s="112"/>
      <c r="R10" s="112"/>
      <c r="S10" s="112"/>
      <c r="T10" s="112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>
        <v>399.99</v>
      </c>
      <c r="AP10" s="111"/>
      <c r="AQ10" s="111"/>
      <c r="AR10" s="111"/>
      <c r="AS10" s="111"/>
      <c r="AT10" s="111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2"/>
      <c r="BU10" s="12"/>
      <c r="BV10" s="12"/>
      <c r="BW10" s="12"/>
      <c r="BX10" s="10"/>
      <c r="BY10" s="10"/>
      <c r="BZ10" s="10"/>
    </row>
    <row r="11" spans="1:78" s="2" customFormat="1" ht="17.399999999999999" customHeight="1" x14ac:dyDescent="0.35">
      <c r="A11" s="128">
        <v>0</v>
      </c>
      <c r="B11" s="128">
        <v>1</v>
      </c>
      <c r="C11" s="128">
        <f>C10</f>
        <v>0</v>
      </c>
      <c r="D11" s="128">
        <f>D10</f>
        <v>0</v>
      </c>
      <c r="E11" s="42"/>
      <c r="F11" s="45" t="s">
        <v>34</v>
      </c>
      <c r="G11" s="139">
        <f>MIN($P11:BO11)</f>
        <v>69.989999999999995</v>
      </c>
      <c r="H11" s="140">
        <f>MAX($P11:BO11)</f>
        <v>119.99</v>
      </c>
      <c r="I11" s="145">
        <f>MIN($BP11:YH11)</f>
        <v>0</v>
      </c>
      <c r="J11" s="140">
        <f>MAX($BP11:YH11)</f>
        <v>0</v>
      </c>
      <c r="K11" s="146">
        <f t="shared" si="3"/>
        <v>99.99</v>
      </c>
      <c r="L11" s="119">
        <f t="shared" si="5"/>
        <v>3</v>
      </c>
      <c r="M11" s="39">
        <v>3</v>
      </c>
      <c r="N11" s="34"/>
      <c r="O11" s="137"/>
      <c r="P11" s="110">
        <v>94.99</v>
      </c>
      <c r="Q11" s="112"/>
      <c r="R11" s="112">
        <v>89.99</v>
      </c>
      <c r="S11" s="112"/>
      <c r="T11" s="112"/>
      <c r="U11" s="111"/>
      <c r="V11" s="111">
        <v>69.989999999999995</v>
      </c>
      <c r="W11" s="111"/>
      <c r="X11" s="111">
        <v>99.99</v>
      </c>
      <c r="Y11" s="111"/>
      <c r="Z11" s="111"/>
      <c r="AA11" s="111"/>
      <c r="AB11" s="111">
        <v>119.99</v>
      </c>
      <c r="AC11" s="111"/>
      <c r="AD11" s="111">
        <v>69.989999999999995</v>
      </c>
      <c r="AE11" s="111">
        <v>89.99</v>
      </c>
      <c r="AF11" s="111">
        <v>99.99</v>
      </c>
      <c r="AG11" s="111">
        <v>99.99</v>
      </c>
      <c r="AH11" s="111"/>
      <c r="AI11" s="111">
        <v>99.99</v>
      </c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2"/>
      <c r="BU11" s="12"/>
      <c r="BV11" s="12"/>
      <c r="BW11" s="12"/>
      <c r="BX11" s="10"/>
      <c r="BY11" s="10"/>
      <c r="BZ11" s="10"/>
    </row>
    <row r="12" spans="1:78" s="2" customFormat="1" ht="17.399999999999999" customHeight="1" x14ac:dyDescent="0.35">
      <c r="A12" s="128">
        <v>0</v>
      </c>
      <c r="B12" s="128">
        <v>2</v>
      </c>
      <c r="C12" s="128">
        <f>C11</f>
        <v>0</v>
      </c>
      <c r="D12" s="128">
        <f>D11</f>
        <v>0</v>
      </c>
      <c r="E12" s="42"/>
      <c r="F12" s="74" t="s">
        <v>35</v>
      </c>
      <c r="G12" s="139">
        <f>MIN($P12:BO12)</f>
        <v>249.99</v>
      </c>
      <c r="H12" s="140">
        <f>MAX($P12:BO12)</f>
        <v>299.99</v>
      </c>
      <c r="I12" s="145">
        <f>MIN($BP12:YH12)</f>
        <v>0</v>
      </c>
      <c r="J12" s="140">
        <f>MAX($BP12:YH12)</f>
        <v>0</v>
      </c>
      <c r="K12" s="146">
        <f t="shared" si="3"/>
        <v>299.99</v>
      </c>
      <c r="L12" s="119">
        <f t="shared" si="5"/>
        <v>3</v>
      </c>
      <c r="M12" s="39">
        <v>3</v>
      </c>
      <c r="N12" s="34"/>
      <c r="O12" s="137"/>
      <c r="P12" s="110"/>
      <c r="Q12" s="112"/>
      <c r="R12" s="112"/>
      <c r="S12" s="112"/>
      <c r="T12" s="112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>
        <v>299.99</v>
      </c>
      <c r="AO12" s="111">
        <v>249.99</v>
      </c>
      <c r="AP12" s="111">
        <v>299.99</v>
      </c>
      <c r="AQ12" s="111"/>
      <c r="AR12" s="111"/>
      <c r="AS12" s="111"/>
      <c r="AT12" s="111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2"/>
      <c r="BU12" s="12"/>
      <c r="BV12" s="12"/>
      <c r="BW12" s="12"/>
      <c r="BX12" s="10"/>
      <c r="BY12" s="10"/>
      <c r="BZ12" s="10"/>
    </row>
    <row r="13" spans="1:78" s="2" customFormat="1" ht="17.399999999999999" customHeight="1" x14ac:dyDescent="0.35">
      <c r="A13" s="128">
        <v>0</v>
      </c>
      <c r="B13" s="128">
        <v>2</v>
      </c>
      <c r="C13" s="128">
        <f>IF((M13*0.2)&gt;N13,C12+1,C12)</f>
        <v>0</v>
      </c>
      <c r="D13" s="128">
        <f t="shared" si="4"/>
        <v>0</v>
      </c>
      <c r="E13" s="42"/>
      <c r="F13" s="45" t="s">
        <v>36</v>
      </c>
      <c r="G13" s="139">
        <f>MIN($P13:BO13)</f>
        <v>189.99</v>
      </c>
      <c r="H13" s="140">
        <f>MAX($P13:BO13)</f>
        <v>269.99</v>
      </c>
      <c r="I13" s="145">
        <f>MIN($BP13:YH13)</f>
        <v>0</v>
      </c>
      <c r="J13" s="140">
        <f>MAX($BP13:YH13)</f>
        <v>0</v>
      </c>
      <c r="K13" s="146">
        <f t="shared" si="3"/>
        <v>269.99</v>
      </c>
      <c r="L13" s="119">
        <f t="shared" si="5"/>
        <v>-1</v>
      </c>
      <c r="M13" s="39">
        <v>8</v>
      </c>
      <c r="N13" s="34">
        <v>9</v>
      </c>
      <c r="O13" s="137"/>
      <c r="P13" s="110"/>
      <c r="Q13" s="112"/>
      <c r="R13" s="112"/>
      <c r="S13" s="112"/>
      <c r="T13" s="112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>
        <v>189.99</v>
      </c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>
        <v>269.99</v>
      </c>
      <c r="AR13" s="111"/>
      <c r="AS13" s="111"/>
      <c r="AT13" s="111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2"/>
      <c r="BU13" s="12"/>
      <c r="BV13" s="12"/>
      <c r="BW13" s="12"/>
      <c r="BX13" s="10"/>
      <c r="BY13" s="10"/>
      <c r="BZ13" s="10"/>
    </row>
    <row r="14" spans="1:78" s="2" customFormat="1" ht="17.399999999999999" customHeight="1" x14ac:dyDescent="0.35">
      <c r="A14" s="128">
        <v>0</v>
      </c>
      <c r="B14" s="128">
        <v>2</v>
      </c>
      <c r="C14" s="128">
        <f>IF((M14*0.2)&gt;N14,C13+1,C13)</f>
        <v>0</v>
      </c>
      <c r="D14" s="128">
        <f t="shared" si="4"/>
        <v>0</v>
      </c>
      <c r="E14" s="42"/>
      <c r="F14" s="74" t="s">
        <v>37</v>
      </c>
      <c r="G14" s="139">
        <f>MIN($P14:BO14)</f>
        <v>129.99</v>
      </c>
      <c r="H14" s="140">
        <f>MAX($P14:BO14)</f>
        <v>129.99</v>
      </c>
      <c r="I14" s="145">
        <f>MIN($BP14:YH14)</f>
        <v>0</v>
      </c>
      <c r="J14" s="140">
        <f>MAX($BP14:YH14)</f>
        <v>0</v>
      </c>
      <c r="K14" s="146">
        <f t="shared" si="3"/>
        <v>129.99</v>
      </c>
      <c r="L14" s="119">
        <f t="shared" si="5"/>
        <v>-2</v>
      </c>
      <c r="M14" s="39">
        <v>5</v>
      </c>
      <c r="N14" s="34">
        <v>7</v>
      </c>
      <c r="O14" s="137"/>
      <c r="P14" s="110"/>
      <c r="Q14" s="112"/>
      <c r="R14" s="112"/>
      <c r="S14" s="112"/>
      <c r="T14" s="112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>
        <v>129.99</v>
      </c>
      <c r="AP14" s="111"/>
      <c r="AQ14" s="111"/>
      <c r="AR14" s="111"/>
      <c r="AS14" s="111"/>
      <c r="AT14" s="111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2"/>
      <c r="BU14" s="12"/>
      <c r="BV14" s="12"/>
      <c r="BW14" s="12"/>
      <c r="BX14" s="10"/>
      <c r="BY14" s="10"/>
      <c r="BZ14" s="10"/>
    </row>
    <row r="15" spans="1:78" s="2" customFormat="1" ht="17.399999999999999" customHeight="1" x14ac:dyDescent="0.35">
      <c r="A15" s="128">
        <v>0</v>
      </c>
      <c r="B15" s="128">
        <v>3</v>
      </c>
      <c r="C15" s="128">
        <f>C14</f>
        <v>0</v>
      </c>
      <c r="D15" s="128">
        <f>D14</f>
        <v>0</v>
      </c>
      <c r="E15" s="42"/>
      <c r="F15" s="45" t="s">
        <v>38</v>
      </c>
      <c r="G15" s="139">
        <f>MIN($P15:BO15)</f>
        <v>139.99</v>
      </c>
      <c r="H15" s="140">
        <f>MAX($P15:BO15)</f>
        <v>149.49</v>
      </c>
      <c r="I15" s="145">
        <f>MIN($BP15:YH15)</f>
        <v>0</v>
      </c>
      <c r="J15" s="140">
        <f>MAX($BP15:YH15)</f>
        <v>0</v>
      </c>
      <c r="K15" s="146">
        <f t="shared" si="3"/>
        <v>139.99</v>
      </c>
      <c r="L15" s="119">
        <f t="shared" si="5"/>
        <v>3</v>
      </c>
      <c r="M15" s="39">
        <v>3</v>
      </c>
      <c r="N15" s="34"/>
      <c r="O15" s="137"/>
      <c r="P15" s="110"/>
      <c r="Q15" s="112"/>
      <c r="R15" s="112"/>
      <c r="S15" s="112"/>
      <c r="T15" s="112"/>
      <c r="U15" s="111"/>
      <c r="V15" s="111"/>
      <c r="W15" s="111"/>
      <c r="X15" s="111"/>
      <c r="Y15" s="111"/>
      <c r="Z15" s="111"/>
      <c r="AA15" s="111"/>
      <c r="AB15" s="111">
        <v>139.99</v>
      </c>
      <c r="AC15" s="111"/>
      <c r="AD15" s="111">
        <v>149.49</v>
      </c>
      <c r="AE15" s="111"/>
      <c r="AF15" s="111"/>
      <c r="AG15" s="111"/>
      <c r="AH15" s="111">
        <v>149.49</v>
      </c>
      <c r="AI15" s="111"/>
      <c r="AJ15" s="111"/>
      <c r="AK15" s="111"/>
      <c r="AL15" s="111">
        <v>139.99</v>
      </c>
      <c r="AM15" s="111"/>
      <c r="AN15" s="111"/>
      <c r="AO15" s="111"/>
      <c r="AP15" s="111"/>
      <c r="AQ15" s="111"/>
      <c r="AR15" s="111"/>
      <c r="AS15" s="111"/>
      <c r="AT15" s="111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2"/>
      <c r="BU15" s="12"/>
      <c r="BV15" s="12"/>
      <c r="BW15" s="12"/>
      <c r="BX15" s="10"/>
      <c r="BY15" s="10"/>
      <c r="BZ15" s="10"/>
    </row>
    <row r="16" spans="1:78" s="2" customFormat="1" ht="17.399999999999999" customHeight="1" x14ac:dyDescent="0.35">
      <c r="A16" s="128">
        <v>0</v>
      </c>
      <c r="B16" s="128">
        <v>3</v>
      </c>
      <c r="C16" s="128">
        <f>IF((M16*0.2)&gt;N16,C15+1,C15)</f>
        <v>0</v>
      </c>
      <c r="D16" s="128">
        <f t="shared" si="4"/>
        <v>0</v>
      </c>
      <c r="E16" s="42"/>
      <c r="F16" s="74" t="s">
        <v>39</v>
      </c>
      <c r="G16" s="139">
        <f>MIN($P16:BO16)</f>
        <v>0</v>
      </c>
      <c r="H16" s="140">
        <f>MAX($P16:BO16)</f>
        <v>0</v>
      </c>
      <c r="I16" s="145">
        <f>MIN($BP16:YH16)</f>
        <v>0</v>
      </c>
      <c r="J16" s="140">
        <f>MAX($BP16:YH16)</f>
        <v>0</v>
      </c>
      <c r="K16" s="146">
        <f t="shared" si="3"/>
        <v>0</v>
      </c>
      <c r="L16" s="119">
        <f t="shared" si="5"/>
        <v>0</v>
      </c>
      <c r="M16" s="39">
        <v>15</v>
      </c>
      <c r="N16" s="34">
        <v>15</v>
      </c>
      <c r="O16" s="137"/>
      <c r="P16" s="110"/>
      <c r="Q16" s="112"/>
      <c r="R16" s="112"/>
      <c r="S16" s="112"/>
      <c r="T16" s="112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2"/>
      <c r="BU16" s="12"/>
      <c r="BV16" s="12"/>
      <c r="BW16" s="12"/>
      <c r="BX16" s="10"/>
      <c r="BY16" s="10"/>
      <c r="BZ16" s="10"/>
    </row>
    <row r="17" spans="1:78" s="2" customFormat="1" ht="17.399999999999999" customHeight="1" x14ac:dyDescent="0.35">
      <c r="A17" s="128">
        <v>0</v>
      </c>
      <c r="B17" s="128">
        <v>4</v>
      </c>
      <c r="C17" s="128">
        <f>C16</f>
        <v>0</v>
      </c>
      <c r="D17" s="128">
        <f>D16</f>
        <v>0</v>
      </c>
      <c r="E17" s="42"/>
      <c r="F17" s="45" t="s">
        <v>40</v>
      </c>
      <c r="G17" s="139">
        <f>MIN($P17:BO17)</f>
        <v>149.99</v>
      </c>
      <c r="H17" s="140">
        <f>MAX($P17:BO17)</f>
        <v>169.99</v>
      </c>
      <c r="I17" s="145">
        <f>MIN($BP17:YH17)</f>
        <v>0</v>
      </c>
      <c r="J17" s="140">
        <f>MAX($BP17:YH17)</f>
        <v>0</v>
      </c>
      <c r="K17" s="146">
        <f t="shared" si="3"/>
        <v>149.99</v>
      </c>
      <c r="L17" s="119">
        <f t="shared" si="5"/>
        <v>3</v>
      </c>
      <c r="M17" s="39">
        <v>3</v>
      </c>
      <c r="N17" s="34"/>
      <c r="O17" s="137"/>
      <c r="P17" s="110"/>
      <c r="Q17" s="112"/>
      <c r="R17" s="112"/>
      <c r="S17" s="112"/>
      <c r="T17" s="112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>
        <v>169.99</v>
      </c>
      <c r="AP17" s="111"/>
      <c r="AQ17" s="111"/>
      <c r="AR17" s="111"/>
      <c r="AS17" s="111">
        <v>149.99</v>
      </c>
      <c r="AT17" s="111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2"/>
      <c r="BU17" s="12"/>
      <c r="BV17" s="12"/>
      <c r="BW17" s="12"/>
      <c r="BX17" s="10"/>
      <c r="BY17" s="10"/>
      <c r="BZ17" s="10"/>
    </row>
    <row r="18" spans="1:78" s="2" customFormat="1" ht="17.399999999999999" customHeight="1" x14ac:dyDescent="0.35">
      <c r="A18" s="128">
        <v>0</v>
      </c>
      <c r="B18" s="128">
        <v>5</v>
      </c>
      <c r="C18" s="128">
        <f>C17</f>
        <v>0</v>
      </c>
      <c r="D18" s="128">
        <f>D17</f>
        <v>0</v>
      </c>
      <c r="E18" s="42"/>
      <c r="F18" s="74" t="s">
        <v>41</v>
      </c>
      <c r="G18" s="139">
        <f>MIN($P18:BO18)</f>
        <v>199.99</v>
      </c>
      <c r="H18" s="140">
        <f>MAX($P18:BO18)</f>
        <v>199.99</v>
      </c>
      <c r="I18" s="145">
        <f>MIN($BP18:YH18)</f>
        <v>0</v>
      </c>
      <c r="J18" s="140">
        <f>MAX($BP18:YH18)</f>
        <v>0</v>
      </c>
      <c r="K18" s="146">
        <f t="shared" si="3"/>
        <v>199.99</v>
      </c>
      <c r="L18" s="119">
        <f t="shared" si="5"/>
        <v>1</v>
      </c>
      <c r="M18" s="39">
        <v>1</v>
      </c>
      <c r="N18" s="34"/>
      <c r="O18" s="137"/>
      <c r="P18" s="110"/>
      <c r="Q18" s="112"/>
      <c r="R18" s="112"/>
      <c r="S18" s="112"/>
      <c r="T18" s="112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>
        <v>199.99</v>
      </c>
      <c r="AQ18" s="111"/>
      <c r="AR18" s="111"/>
      <c r="AS18" s="111"/>
      <c r="AT18" s="111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2"/>
      <c r="BU18" s="12"/>
      <c r="BV18" s="12"/>
      <c r="BW18" s="12"/>
      <c r="BX18" s="10"/>
      <c r="BY18" s="10"/>
      <c r="BZ18" s="10"/>
    </row>
    <row r="19" spans="1:78" s="2" customFormat="1" ht="17.399999999999999" customHeight="1" x14ac:dyDescent="0.35">
      <c r="A19" s="128">
        <v>0</v>
      </c>
      <c r="B19" s="128">
        <v>5</v>
      </c>
      <c r="C19" s="128">
        <f>IF((M19*0.2)&gt;N19,C18+1,C18)</f>
        <v>0</v>
      </c>
      <c r="D19" s="128">
        <f t="shared" si="4"/>
        <v>0</v>
      </c>
      <c r="E19" s="42"/>
      <c r="F19" s="45" t="s">
        <v>42</v>
      </c>
      <c r="G19" s="139">
        <f>MIN($P19:BO19)</f>
        <v>49</v>
      </c>
      <c r="H19" s="140">
        <f>MAX($P19:BO19)</f>
        <v>64.989999999999995</v>
      </c>
      <c r="I19" s="145">
        <f>MIN($BP19:YH19)</f>
        <v>0</v>
      </c>
      <c r="J19" s="140">
        <f>MAX($BP19:YH19)</f>
        <v>0</v>
      </c>
      <c r="K19" s="146">
        <f t="shared" si="3"/>
        <v>64.989999999999995</v>
      </c>
      <c r="L19" s="119">
        <f t="shared" si="5"/>
        <v>0</v>
      </c>
      <c r="M19" s="39">
        <v>25</v>
      </c>
      <c r="N19" s="34">
        <v>25</v>
      </c>
      <c r="O19" s="137"/>
      <c r="P19" s="110"/>
      <c r="Q19" s="112"/>
      <c r="R19" s="112"/>
      <c r="S19" s="112"/>
      <c r="T19" s="112"/>
      <c r="U19" s="111"/>
      <c r="V19" s="111"/>
      <c r="W19" s="111"/>
      <c r="X19" s="111"/>
      <c r="Y19" s="111"/>
      <c r="Z19" s="111"/>
      <c r="AA19" s="111"/>
      <c r="AB19" s="111"/>
      <c r="AC19" s="111">
        <v>49</v>
      </c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>
        <v>55.24</v>
      </c>
      <c r="AP19" s="111"/>
      <c r="AQ19" s="111"/>
      <c r="AR19" s="111">
        <v>64.989999999999995</v>
      </c>
      <c r="AS19" s="111"/>
      <c r="AT19" s="111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2"/>
      <c r="BU19" s="12"/>
      <c r="BV19" s="12"/>
      <c r="BW19" s="12"/>
      <c r="BX19" s="10"/>
      <c r="BY19" s="10"/>
      <c r="BZ19" s="10"/>
    </row>
    <row r="20" spans="1:78" s="2" customFormat="1" ht="17.399999999999999" customHeight="1" x14ac:dyDescent="0.35">
      <c r="A20" s="128">
        <v>0</v>
      </c>
      <c r="B20" s="128">
        <v>6</v>
      </c>
      <c r="C20" s="128">
        <f>C19</f>
        <v>0</v>
      </c>
      <c r="D20" s="128">
        <f>D19</f>
        <v>0</v>
      </c>
      <c r="E20" s="42"/>
      <c r="F20" s="74" t="s">
        <v>43</v>
      </c>
      <c r="G20" s="139">
        <f>MIN($P20:BO20)</f>
        <v>119.99</v>
      </c>
      <c r="H20" s="140">
        <f>MAX($P20:BO20)</f>
        <v>139.99</v>
      </c>
      <c r="I20" s="145">
        <f>MIN($BP20:YH20)</f>
        <v>0</v>
      </c>
      <c r="J20" s="140">
        <f>MAX($BP20:YH20)</f>
        <v>0</v>
      </c>
      <c r="K20" s="146">
        <f t="shared" si="3"/>
        <v>119.99</v>
      </c>
      <c r="L20" s="119">
        <f t="shared" si="5"/>
        <v>2</v>
      </c>
      <c r="M20" s="39">
        <v>2</v>
      </c>
      <c r="N20" s="34"/>
      <c r="O20" s="137"/>
      <c r="P20" s="110"/>
      <c r="Q20" s="112"/>
      <c r="R20" s="112">
        <v>129.99</v>
      </c>
      <c r="S20" s="112"/>
      <c r="T20" s="112">
        <v>139.99</v>
      </c>
      <c r="U20" s="111"/>
      <c r="V20" s="111"/>
      <c r="W20" s="111"/>
      <c r="X20" s="111"/>
      <c r="Y20" s="111"/>
      <c r="Z20" s="111"/>
      <c r="AA20" s="111"/>
      <c r="AB20" s="111"/>
      <c r="AC20" s="111">
        <v>119.99</v>
      </c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2"/>
      <c r="BU20" s="12"/>
      <c r="BV20" s="12"/>
      <c r="BW20" s="12"/>
      <c r="BX20" s="10"/>
      <c r="BY20" s="10"/>
      <c r="BZ20" s="10"/>
    </row>
    <row r="21" spans="1:78" ht="17.399999999999999" customHeight="1" x14ac:dyDescent="0.35">
      <c r="A21" s="129">
        <v>0</v>
      </c>
      <c r="B21" s="129">
        <v>6</v>
      </c>
      <c r="C21" s="128">
        <f>IF((M21*0.2)&gt;N21,C20+1,C20)</f>
        <v>0</v>
      </c>
      <c r="D21" s="128">
        <f t="shared" si="4"/>
        <v>0</v>
      </c>
      <c r="E21" s="42"/>
      <c r="F21" s="45" t="s">
        <v>44</v>
      </c>
      <c r="G21" s="139">
        <f>MIN($P21:BO21)</f>
        <v>119.99</v>
      </c>
      <c r="H21" s="140">
        <f>MAX($P21:BO21)</f>
        <v>124.99</v>
      </c>
      <c r="I21" s="145">
        <f>MIN($BP21:YH21)</f>
        <v>0</v>
      </c>
      <c r="J21" s="140">
        <f>MAX($BP21:YH21)</f>
        <v>0</v>
      </c>
      <c r="K21" s="146">
        <f t="shared" si="3"/>
        <v>124.99</v>
      </c>
      <c r="L21" s="119">
        <f t="shared" si="5"/>
        <v>0</v>
      </c>
      <c r="M21" s="39">
        <v>10</v>
      </c>
      <c r="N21" s="34">
        <v>10</v>
      </c>
      <c r="O21" s="137"/>
      <c r="P21" s="110"/>
      <c r="Q21" s="114"/>
      <c r="R21" s="114"/>
      <c r="S21" s="114"/>
      <c r="T21" s="114"/>
      <c r="U21" s="110"/>
      <c r="V21" s="110"/>
      <c r="W21" s="110"/>
      <c r="X21" s="110"/>
      <c r="Y21" s="110"/>
      <c r="Z21" s="110"/>
      <c r="AA21" s="110"/>
      <c r="AB21" s="110">
        <v>124.99</v>
      </c>
      <c r="AC21" s="110"/>
      <c r="AD21" s="110"/>
      <c r="AE21" s="110"/>
      <c r="AF21" s="110"/>
      <c r="AG21" s="110"/>
      <c r="AH21" s="110">
        <v>119.99</v>
      </c>
      <c r="AI21" s="110"/>
      <c r="AJ21" s="110"/>
      <c r="AK21" s="110"/>
      <c r="AL21" s="110"/>
      <c r="AM21" s="110">
        <v>124.99</v>
      </c>
      <c r="AN21" s="110"/>
      <c r="AO21" s="110"/>
      <c r="AP21" s="110"/>
      <c r="AQ21" s="110">
        <v>124.99</v>
      </c>
      <c r="AR21" s="110"/>
      <c r="AS21" s="110">
        <v>124.99</v>
      </c>
      <c r="AT21" s="110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3"/>
      <c r="BU21" s="13"/>
      <c r="BV21" s="13"/>
      <c r="BW21" s="13"/>
      <c r="BX21" s="11"/>
      <c r="BY21" s="11"/>
      <c r="BZ21" s="11"/>
    </row>
    <row r="22" spans="1:78" ht="17.399999999999999" customHeight="1" x14ac:dyDescent="0.35">
      <c r="A22" s="129">
        <v>0</v>
      </c>
      <c r="B22" s="129">
        <v>6</v>
      </c>
      <c r="C22" s="128">
        <f>IF((M22*0.2)&gt;N22,C21+1,C21)</f>
        <v>0</v>
      </c>
      <c r="D22" s="128">
        <f>IF((M22+M23)&gt;(N22+N23),D21+1,D21)</f>
        <v>1</v>
      </c>
      <c r="E22" s="177"/>
      <c r="F22" s="74" t="s">
        <v>45</v>
      </c>
      <c r="G22" s="139">
        <f>MIN($P22:BO22)</f>
        <v>229.99</v>
      </c>
      <c r="H22" s="140">
        <f>MAX($P22:BO22)</f>
        <v>399.99</v>
      </c>
      <c r="I22" s="145">
        <f>MIN($BP22:YH22)</f>
        <v>0</v>
      </c>
      <c r="J22" s="140">
        <f>MAX($BP22:YH22)</f>
        <v>0</v>
      </c>
      <c r="K22" s="146">
        <f t="shared" si="3"/>
        <v>269.99</v>
      </c>
      <c r="L22" s="119">
        <f t="shared" si="5"/>
        <v>0</v>
      </c>
      <c r="M22" s="39">
        <v>1</v>
      </c>
      <c r="N22" s="34">
        <v>1</v>
      </c>
      <c r="O22" s="137"/>
      <c r="P22" s="110"/>
      <c r="Q22" s="114">
        <v>289.99</v>
      </c>
      <c r="R22" s="114"/>
      <c r="S22" s="114"/>
      <c r="T22" s="114"/>
      <c r="U22" s="110"/>
      <c r="V22" s="110"/>
      <c r="W22" s="110">
        <v>329.99</v>
      </c>
      <c r="X22" s="110"/>
      <c r="Y22" s="110">
        <v>289.99</v>
      </c>
      <c r="Z22" s="110"/>
      <c r="AA22" s="110"/>
      <c r="AB22" s="110"/>
      <c r="AC22" s="110"/>
      <c r="AD22" s="110"/>
      <c r="AE22" s="110"/>
      <c r="AF22" s="110">
        <v>229.99</v>
      </c>
      <c r="AG22" s="110"/>
      <c r="AH22" s="110"/>
      <c r="AI22" s="110">
        <v>399.99</v>
      </c>
      <c r="AJ22" s="110"/>
      <c r="AK22" s="110">
        <v>269.99</v>
      </c>
      <c r="AL22" s="110"/>
      <c r="AM22" s="110"/>
      <c r="AN22" s="110"/>
      <c r="AO22" s="110"/>
      <c r="AP22" s="110"/>
      <c r="AQ22" s="110"/>
      <c r="AR22" s="110"/>
      <c r="AS22" s="110"/>
      <c r="AT22" s="110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3"/>
      <c r="BU22" s="13"/>
      <c r="BV22" s="13"/>
      <c r="BW22" s="13"/>
      <c r="BX22" s="11"/>
      <c r="BY22" s="11"/>
      <c r="BZ22" s="11"/>
    </row>
    <row r="23" spans="1:78" ht="17.399999999999999" customHeight="1" x14ac:dyDescent="0.35">
      <c r="A23" s="129">
        <v>0</v>
      </c>
      <c r="B23" s="129">
        <v>6</v>
      </c>
      <c r="C23" s="128">
        <f>C22</f>
        <v>0</v>
      </c>
      <c r="D23" s="128">
        <f>IF((M23+M24)&gt;(N23+N24),D22+1,D22)</f>
        <v>1</v>
      </c>
      <c r="E23" s="177"/>
      <c r="F23" s="45" t="s">
        <v>46</v>
      </c>
      <c r="G23" s="139">
        <f>MIN($P23:BO23)</f>
        <v>539.99</v>
      </c>
      <c r="H23" s="140">
        <f>MAX($P23:BO23)</f>
        <v>599.99</v>
      </c>
      <c r="I23" s="145">
        <f>MIN($BP23:YH23)</f>
        <v>0</v>
      </c>
      <c r="J23" s="140">
        <f>MAX($BP23:YH23)</f>
        <v>0</v>
      </c>
      <c r="K23" s="146">
        <f t="shared" si="3"/>
        <v>539.99</v>
      </c>
      <c r="L23" s="119">
        <f t="shared" si="5"/>
        <v>1</v>
      </c>
      <c r="M23" s="39">
        <v>1</v>
      </c>
      <c r="N23" s="34"/>
      <c r="O23" s="137"/>
      <c r="P23" s="110"/>
      <c r="Q23" s="114"/>
      <c r="R23" s="114"/>
      <c r="S23" s="114"/>
      <c r="T23" s="114"/>
      <c r="U23" s="110"/>
      <c r="V23" s="110"/>
      <c r="W23" s="110"/>
      <c r="X23" s="110"/>
      <c r="Y23" s="110"/>
      <c r="Z23" s="110"/>
      <c r="AA23" s="110"/>
      <c r="AB23" s="110"/>
      <c r="AC23" s="110"/>
      <c r="AD23" s="110">
        <v>599.99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>
        <v>539.99</v>
      </c>
      <c r="AQ23" s="110"/>
      <c r="AR23" s="110">
        <v>539.99</v>
      </c>
      <c r="AS23" s="110"/>
      <c r="AT23" s="110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3"/>
      <c r="BU23" s="13"/>
      <c r="BV23" s="13"/>
      <c r="BW23" s="13"/>
      <c r="BX23" s="11"/>
      <c r="BY23" s="11"/>
      <c r="BZ23" s="11"/>
    </row>
    <row r="24" spans="1:78" ht="17.399999999999999" customHeight="1" x14ac:dyDescent="0.35">
      <c r="A24" s="129">
        <v>0</v>
      </c>
      <c r="B24" s="129">
        <v>6</v>
      </c>
      <c r="C24" s="128">
        <f>IF((M24*0.2)&gt;N24,C23+1,C23)</f>
        <v>0</v>
      </c>
      <c r="D24" s="128">
        <f>IF((M24+M25)&gt;(N24+N25),D23+1,D23)</f>
        <v>1</v>
      </c>
      <c r="E24" s="42"/>
      <c r="F24" s="74" t="s">
        <v>47</v>
      </c>
      <c r="G24" s="139">
        <f>MIN($P24:BO24)</f>
        <v>49.99</v>
      </c>
      <c r="H24" s="140">
        <f>MAX($P24:BO24)</f>
        <v>49.99</v>
      </c>
      <c r="I24" s="145">
        <f>MIN($BP24:YH24)</f>
        <v>0</v>
      </c>
      <c r="J24" s="140">
        <f>MAX($BP24:YH24)</f>
        <v>0</v>
      </c>
      <c r="K24" s="146">
        <f t="shared" si="3"/>
        <v>49.99</v>
      </c>
      <c r="L24" s="119">
        <f t="shared" si="5"/>
        <v>-5</v>
      </c>
      <c r="M24" s="39">
        <v>15</v>
      </c>
      <c r="N24" s="34">
        <v>20</v>
      </c>
      <c r="O24" s="137"/>
      <c r="P24" s="110"/>
      <c r="Q24" s="114"/>
      <c r="R24" s="114"/>
      <c r="S24" s="114"/>
      <c r="T24" s="114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>
        <v>49.99</v>
      </c>
      <c r="AP24" s="110"/>
      <c r="AQ24" s="110"/>
      <c r="AR24" s="110">
        <v>49.99</v>
      </c>
      <c r="AS24" s="110"/>
      <c r="AT24" s="110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3"/>
      <c r="BU24" s="13"/>
      <c r="BV24" s="13"/>
      <c r="BW24" s="13"/>
      <c r="BX24" s="11"/>
      <c r="BY24" s="11"/>
      <c r="BZ24" s="11"/>
    </row>
    <row r="25" spans="1:78" ht="17.399999999999999" customHeight="1" x14ac:dyDescent="0.35">
      <c r="A25" s="129">
        <v>0</v>
      </c>
      <c r="B25" s="129">
        <v>6</v>
      </c>
      <c r="C25" s="128">
        <f>IF((M25*0.2)&gt;N25,C24+1,C24)</f>
        <v>0</v>
      </c>
      <c r="D25" s="128">
        <f t="shared" si="4"/>
        <v>1</v>
      </c>
      <c r="E25" s="42"/>
      <c r="F25" s="45" t="s">
        <v>48</v>
      </c>
      <c r="G25" s="139">
        <f>MIN($P25:BO25)</f>
        <v>189.99</v>
      </c>
      <c r="H25" s="140">
        <f>MAX($P25:BO25)</f>
        <v>209.99</v>
      </c>
      <c r="I25" s="145">
        <f>MIN($BP25:YH25)</f>
        <v>0</v>
      </c>
      <c r="J25" s="140">
        <f>MAX($BP25:YH25)</f>
        <v>0</v>
      </c>
      <c r="K25" s="146">
        <f t="shared" si="3"/>
        <v>209.99</v>
      </c>
      <c r="L25" s="119">
        <f t="shared" si="5"/>
        <v>0</v>
      </c>
      <c r="M25" s="39">
        <v>2</v>
      </c>
      <c r="N25" s="34">
        <v>2</v>
      </c>
      <c r="O25" s="137"/>
      <c r="P25" s="110"/>
      <c r="Q25" s="114"/>
      <c r="R25" s="114"/>
      <c r="S25" s="114"/>
      <c r="T25" s="114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>
        <v>189.99</v>
      </c>
      <c r="AJ25" s="110"/>
      <c r="AK25" s="110"/>
      <c r="AL25" s="110"/>
      <c r="AM25" s="110"/>
      <c r="AN25" s="110"/>
      <c r="AO25" s="110"/>
      <c r="AP25" s="110">
        <v>209.99</v>
      </c>
      <c r="AQ25" s="110"/>
      <c r="AR25" s="110"/>
      <c r="AS25" s="110"/>
      <c r="AT25" s="110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3"/>
      <c r="BU25" s="13"/>
      <c r="BV25" s="13"/>
      <c r="BW25" s="13"/>
      <c r="BX25" s="11"/>
      <c r="BY25" s="11"/>
      <c r="BZ25" s="11"/>
    </row>
    <row r="26" spans="1:78" ht="17.399999999999999" customHeight="1" x14ac:dyDescent="0.35">
      <c r="A26" s="129">
        <v>0</v>
      </c>
      <c r="B26" s="129">
        <v>6</v>
      </c>
      <c r="C26" s="128">
        <f>IF((M26*0.2)&gt;N26,C25+1,C25)</f>
        <v>0</v>
      </c>
      <c r="D26" s="128">
        <f t="shared" si="4"/>
        <v>2</v>
      </c>
      <c r="E26" s="42"/>
      <c r="F26" s="74" t="s">
        <v>49</v>
      </c>
      <c r="G26" s="139">
        <f>MIN($P26:BO26)</f>
        <v>169.99</v>
      </c>
      <c r="H26" s="140">
        <f>MAX($P26:BO26)</f>
        <v>169.99</v>
      </c>
      <c r="I26" s="145">
        <f>MIN($BP26:YH26)</f>
        <v>0</v>
      </c>
      <c r="J26" s="140">
        <f>MAX($BP26:YH26)</f>
        <v>0</v>
      </c>
      <c r="K26" s="146">
        <f t="shared" si="3"/>
        <v>169.99</v>
      </c>
      <c r="L26" s="119">
        <f t="shared" si="5"/>
        <v>10</v>
      </c>
      <c r="M26" s="39">
        <v>20</v>
      </c>
      <c r="N26" s="34">
        <v>10</v>
      </c>
      <c r="O26" s="137"/>
      <c r="P26" s="110"/>
      <c r="Q26" s="114"/>
      <c r="R26" s="114"/>
      <c r="S26" s="114"/>
      <c r="T26" s="114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>
        <v>169.99</v>
      </c>
      <c r="AQ26" s="110"/>
      <c r="AR26" s="110"/>
      <c r="AS26" s="110"/>
      <c r="AT26" s="110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3"/>
      <c r="BU26" s="13"/>
      <c r="BV26" s="13"/>
      <c r="BW26" s="13"/>
      <c r="BX26" s="11"/>
      <c r="BY26" s="11"/>
      <c r="BZ26" s="11"/>
    </row>
    <row r="27" spans="1:78" ht="17.399999999999999" customHeight="1" x14ac:dyDescent="0.35">
      <c r="A27" s="129">
        <v>0</v>
      </c>
      <c r="B27" s="129">
        <v>6</v>
      </c>
      <c r="C27" s="128">
        <f>C26</f>
        <v>0</v>
      </c>
      <c r="D27" s="128">
        <f>D26</f>
        <v>2</v>
      </c>
      <c r="E27" s="42"/>
      <c r="F27" s="45" t="s">
        <v>50</v>
      </c>
      <c r="G27" s="139">
        <f>MIN($P27:BO27)</f>
        <v>179.99</v>
      </c>
      <c r="H27" s="140">
        <f>MAX($P27:BO27)</f>
        <v>179.99</v>
      </c>
      <c r="I27" s="145">
        <f>MIN($BP27:YH27)</f>
        <v>0</v>
      </c>
      <c r="J27" s="140">
        <f>MAX($BP27:YH27)</f>
        <v>0</v>
      </c>
      <c r="K27" s="146">
        <f t="shared" si="3"/>
        <v>179.99</v>
      </c>
      <c r="L27" s="119">
        <f t="shared" ref="L27" si="7">SUM(M27-N27)</f>
        <v>1</v>
      </c>
      <c r="M27" s="39">
        <v>1</v>
      </c>
      <c r="N27" s="34"/>
      <c r="O27" s="137"/>
      <c r="P27" s="110"/>
      <c r="Q27" s="114"/>
      <c r="R27" s="114"/>
      <c r="S27" s="114"/>
      <c r="T27" s="114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>
        <v>179.99</v>
      </c>
      <c r="AS27" s="110"/>
      <c r="AT27" s="110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3"/>
      <c r="BU27" s="13"/>
      <c r="BV27" s="13"/>
      <c r="BW27" s="13"/>
      <c r="BX27" s="11"/>
      <c r="BY27" s="11"/>
      <c r="BZ27" s="11"/>
    </row>
    <row r="28" spans="1:78" ht="17.399999999999999" customHeight="1" x14ac:dyDescent="0.35">
      <c r="A28" s="129">
        <v>0</v>
      </c>
      <c r="B28" s="129">
        <v>6</v>
      </c>
      <c r="C28" s="128">
        <f>IF((M28*0.2)&gt;N28,C27+1,C27)</f>
        <v>0</v>
      </c>
      <c r="D28" s="128">
        <f>D27</f>
        <v>2</v>
      </c>
      <c r="E28" s="42"/>
      <c r="F28" s="74" t="s">
        <v>51</v>
      </c>
      <c r="G28" s="139">
        <f>MIN($P28:BO28)</f>
        <v>0</v>
      </c>
      <c r="H28" s="140">
        <f>MAX($P28:BO28)</f>
        <v>0</v>
      </c>
      <c r="I28" s="145">
        <f>MIN($BP28:YH28)</f>
        <v>0</v>
      </c>
      <c r="J28" s="140">
        <f>MAX($BP28:YH28)</f>
        <v>0</v>
      </c>
      <c r="K28" s="146">
        <f t="shared" si="3"/>
        <v>0</v>
      </c>
      <c r="L28" s="119">
        <f t="shared" si="5"/>
        <v>4</v>
      </c>
      <c r="M28" s="39">
        <v>8</v>
      </c>
      <c r="N28" s="34">
        <v>4</v>
      </c>
      <c r="O28" s="137"/>
      <c r="P28" s="110"/>
      <c r="Q28" s="114"/>
      <c r="R28" s="114"/>
      <c r="S28" s="114"/>
      <c r="T28" s="114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3"/>
      <c r="BU28" s="13"/>
      <c r="BV28" s="13"/>
      <c r="BW28" s="13"/>
      <c r="BX28" s="11"/>
      <c r="BY28" s="11"/>
      <c r="BZ28" s="11"/>
    </row>
    <row r="29" spans="1:78" ht="17.399999999999999" customHeight="1" x14ac:dyDescent="0.35">
      <c r="A29" s="129">
        <v>0</v>
      </c>
      <c r="B29" s="129">
        <v>6</v>
      </c>
      <c r="C29" s="128">
        <f>IF((M29*0.2)&gt;N29,C28+1,C28)</f>
        <v>0</v>
      </c>
      <c r="D29" s="128">
        <f t="shared" si="4"/>
        <v>3</v>
      </c>
      <c r="E29" s="42"/>
      <c r="F29" s="45" t="s">
        <v>52</v>
      </c>
      <c r="G29" s="139">
        <f>MIN($P29:BO29)</f>
        <v>94.99</v>
      </c>
      <c r="H29" s="140">
        <f>MAX($P29:BO29)</f>
        <v>94.99</v>
      </c>
      <c r="I29" s="145">
        <f>MIN($BP29:YH29)</f>
        <v>0</v>
      </c>
      <c r="J29" s="140">
        <f>MAX($BP29:YH29)</f>
        <v>0</v>
      </c>
      <c r="K29" s="146">
        <f t="shared" si="3"/>
        <v>94.99</v>
      </c>
      <c r="L29" s="119">
        <f t="shared" si="5"/>
        <v>5</v>
      </c>
      <c r="M29" s="39">
        <v>10</v>
      </c>
      <c r="N29" s="34">
        <v>5</v>
      </c>
      <c r="O29" s="137"/>
      <c r="P29" s="110">
        <v>94.99</v>
      </c>
      <c r="Q29" s="114"/>
      <c r="R29" s="114"/>
      <c r="S29" s="114"/>
      <c r="T29" s="114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3"/>
      <c r="BU29" s="13"/>
      <c r="BV29" s="13"/>
      <c r="BW29" s="13"/>
      <c r="BX29" s="11"/>
      <c r="BY29" s="11"/>
      <c r="BZ29" s="11"/>
    </row>
    <row r="30" spans="1:78" ht="17.399999999999999" customHeight="1" x14ac:dyDescent="0.35">
      <c r="A30" s="129">
        <v>0</v>
      </c>
      <c r="B30" s="129">
        <v>6</v>
      </c>
      <c r="C30" s="128">
        <f>C29</f>
        <v>0</v>
      </c>
      <c r="D30" s="128">
        <f t="shared" si="4"/>
        <v>4</v>
      </c>
      <c r="E30" s="42"/>
      <c r="F30" s="74" t="s">
        <v>53</v>
      </c>
      <c r="G30" s="139">
        <f>MIN($P30:BO30)</f>
        <v>239.99</v>
      </c>
      <c r="H30" s="140">
        <f>MAX($P30:BO30)</f>
        <v>239.99</v>
      </c>
      <c r="I30" s="145">
        <f>MIN($BP30:YH30)</f>
        <v>0</v>
      </c>
      <c r="J30" s="140">
        <f>MAX($BP30:YH30)</f>
        <v>0</v>
      </c>
      <c r="K30" s="146">
        <f t="shared" si="3"/>
        <v>239.99</v>
      </c>
      <c r="L30" s="119">
        <f t="shared" ref="L30" si="8">SUM(M30-N30)</f>
        <v>5</v>
      </c>
      <c r="M30" s="39">
        <v>5</v>
      </c>
      <c r="N30" s="34"/>
      <c r="O30" s="137"/>
      <c r="P30" s="110"/>
      <c r="Q30" s="114"/>
      <c r="R30" s="114"/>
      <c r="S30" s="114"/>
      <c r="T30" s="114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>
        <v>239.99</v>
      </c>
      <c r="AS30" s="110"/>
      <c r="AT30" s="110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3"/>
      <c r="BU30" s="13"/>
      <c r="BV30" s="13"/>
      <c r="BW30" s="13"/>
      <c r="BX30" s="11"/>
      <c r="BY30" s="11"/>
      <c r="BZ30" s="11"/>
    </row>
    <row r="31" spans="1:78" ht="17.399999999999999" customHeight="1" x14ac:dyDescent="0.35">
      <c r="A31" s="129">
        <v>0</v>
      </c>
      <c r="B31" s="129">
        <v>6</v>
      </c>
      <c r="C31" s="128">
        <f>IF((M31*0.2)&gt;N31,C30+1,C30)</f>
        <v>0</v>
      </c>
      <c r="D31" s="128">
        <f t="shared" si="4"/>
        <v>5</v>
      </c>
      <c r="E31" s="42"/>
      <c r="F31" s="45" t="s">
        <v>54</v>
      </c>
      <c r="G31" s="139">
        <f>MIN($P31:BO31)</f>
        <v>349.99</v>
      </c>
      <c r="H31" s="140">
        <f>MAX($P31:BO31)</f>
        <v>349.99</v>
      </c>
      <c r="I31" s="145">
        <f>MIN($BP31:YH31)</f>
        <v>0</v>
      </c>
      <c r="J31" s="140">
        <f>MAX($BP31:YH31)</f>
        <v>0</v>
      </c>
      <c r="K31" s="146">
        <f t="shared" si="3"/>
        <v>349.99</v>
      </c>
      <c r="L31" s="119">
        <f t="shared" si="5"/>
        <v>1</v>
      </c>
      <c r="M31" s="39">
        <v>9</v>
      </c>
      <c r="N31" s="34">
        <v>8</v>
      </c>
      <c r="O31" s="137"/>
      <c r="P31" s="110"/>
      <c r="Q31" s="114"/>
      <c r="R31" s="114"/>
      <c r="S31" s="114"/>
      <c r="T31" s="114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>
        <v>349.99</v>
      </c>
      <c r="AR31" s="110"/>
      <c r="AS31" s="110"/>
      <c r="AT31" s="110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3"/>
      <c r="BU31" s="13"/>
      <c r="BV31" s="13"/>
      <c r="BW31" s="13"/>
      <c r="BX31" s="11"/>
      <c r="BY31" s="11"/>
      <c r="BZ31" s="11"/>
    </row>
    <row r="32" spans="1:78" ht="17.399999999999999" customHeight="1" x14ac:dyDescent="0.35">
      <c r="A32" s="129">
        <v>0</v>
      </c>
      <c r="B32" s="129">
        <v>7</v>
      </c>
      <c r="C32" s="128">
        <f>C31</f>
        <v>0</v>
      </c>
      <c r="D32" s="128">
        <f>D31</f>
        <v>5</v>
      </c>
      <c r="E32" s="42"/>
      <c r="F32" s="74" t="s">
        <v>55</v>
      </c>
      <c r="G32" s="139">
        <f>MIN($P32:BO32)</f>
        <v>80</v>
      </c>
      <c r="H32" s="140">
        <f>MAX($P32:BO32)</f>
        <v>80</v>
      </c>
      <c r="I32" s="145">
        <f>MIN($BP32:YH32)</f>
        <v>0</v>
      </c>
      <c r="J32" s="140">
        <f>MAX($BP32:YH32)</f>
        <v>0</v>
      </c>
      <c r="K32" s="146">
        <f t="shared" si="3"/>
        <v>80</v>
      </c>
      <c r="L32" s="119">
        <f t="shared" ref="L32" si="9">SUM(M32-N32)</f>
        <v>2</v>
      </c>
      <c r="M32" s="39">
        <v>2</v>
      </c>
      <c r="N32" s="34"/>
      <c r="O32" s="137"/>
      <c r="P32" s="110">
        <v>80</v>
      </c>
      <c r="Q32" s="114"/>
      <c r="R32" s="114"/>
      <c r="S32" s="114"/>
      <c r="T32" s="114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3"/>
      <c r="BU32" s="13"/>
      <c r="BV32" s="13"/>
      <c r="BW32" s="13"/>
      <c r="BX32" s="11"/>
      <c r="BY32" s="11"/>
      <c r="BZ32" s="11"/>
    </row>
    <row r="33" spans="1:78" ht="17.399999999999999" customHeight="1" x14ac:dyDescent="0.35">
      <c r="A33" s="129">
        <v>0</v>
      </c>
      <c r="B33" s="129">
        <v>7</v>
      </c>
      <c r="C33" s="128">
        <f>IF((M33*0.2)&gt;N33,C32+1,C32)</f>
        <v>0</v>
      </c>
      <c r="D33" s="128">
        <f t="shared" si="4"/>
        <v>5</v>
      </c>
      <c r="E33" s="42"/>
      <c r="F33" s="45" t="s">
        <v>56</v>
      </c>
      <c r="G33" s="139">
        <f>MIN($P33:BO33)</f>
        <v>89.99</v>
      </c>
      <c r="H33" s="140">
        <f>MAX($P33:BO33)</f>
        <v>159.99</v>
      </c>
      <c r="I33" s="145">
        <f>MIN($BP33:YH33)</f>
        <v>0</v>
      </c>
      <c r="J33" s="140">
        <f>MAX($BP33:YH33)</f>
        <v>0</v>
      </c>
      <c r="K33" s="146">
        <f t="shared" si="3"/>
        <v>89.99</v>
      </c>
      <c r="L33" s="119">
        <f t="shared" si="5"/>
        <v>0</v>
      </c>
      <c r="M33" s="39">
        <v>20</v>
      </c>
      <c r="N33" s="34">
        <v>20</v>
      </c>
      <c r="O33" s="137"/>
      <c r="P33" s="110"/>
      <c r="Q33" s="114"/>
      <c r="R33" s="114"/>
      <c r="S33" s="114"/>
      <c r="T33" s="114"/>
      <c r="U33" s="110"/>
      <c r="V33" s="110">
        <v>159.99</v>
      </c>
      <c r="W33" s="110"/>
      <c r="X33" s="110">
        <v>104.99</v>
      </c>
      <c r="Y33" s="110"/>
      <c r="Z33" s="110">
        <v>99.99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>
        <v>89.99</v>
      </c>
      <c r="AL33" s="110"/>
      <c r="AM33" s="110"/>
      <c r="AN33" s="110"/>
      <c r="AO33" s="110"/>
      <c r="AP33" s="110">
        <v>99.99</v>
      </c>
      <c r="AQ33" s="110"/>
      <c r="AR33" s="110">
        <v>99.99</v>
      </c>
      <c r="AS33" s="110">
        <v>89.99</v>
      </c>
      <c r="AT33" s="110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3"/>
      <c r="BU33" s="13"/>
      <c r="BV33" s="13"/>
      <c r="BW33" s="13"/>
      <c r="BX33" s="11"/>
      <c r="BY33" s="11"/>
      <c r="BZ33" s="11"/>
    </row>
    <row r="34" spans="1:78" ht="17.399999999999999" customHeight="1" x14ac:dyDescent="0.35">
      <c r="A34" s="129">
        <v>0</v>
      </c>
      <c r="B34" s="129">
        <v>7</v>
      </c>
      <c r="C34" s="128">
        <f>IF(((M34+M35)*0.2)&gt;(N34+N35),C33+1,C33)</f>
        <v>0</v>
      </c>
      <c r="D34" s="128">
        <f>IF((M34+M35)&gt;(N34+N35),D33+1,D33)</f>
        <v>5</v>
      </c>
      <c r="E34" s="177"/>
      <c r="F34" s="74" t="s">
        <v>57</v>
      </c>
      <c r="G34" s="139">
        <f>MIN($P34:BO34)</f>
        <v>359.7</v>
      </c>
      <c r="H34" s="140">
        <f>MAX($P34:BO34)</f>
        <v>419.99</v>
      </c>
      <c r="I34" s="145">
        <f>MIN($BP34:YH34)</f>
        <v>0</v>
      </c>
      <c r="J34" s="140">
        <f>MAX($BP34:YH34)</f>
        <v>0</v>
      </c>
      <c r="K34" s="146">
        <f t="shared" si="3"/>
        <v>389.7</v>
      </c>
      <c r="L34" s="119">
        <f t="shared" ref="L34:L35" si="10">SUM(M34-N34)</f>
        <v>0</v>
      </c>
      <c r="M34" s="39">
        <v>3</v>
      </c>
      <c r="N34" s="34">
        <v>3</v>
      </c>
      <c r="O34" s="137"/>
      <c r="P34" s="110"/>
      <c r="Q34" s="114"/>
      <c r="R34" s="114"/>
      <c r="S34" s="114">
        <v>419.99</v>
      </c>
      <c r="T34" s="114"/>
      <c r="U34" s="110"/>
      <c r="V34" s="110"/>
      <c r="W34" s="110">
        <v>419.99</v>
      </c>
      <c r="X34" s="110"/>
      <c r="Y34" s="110"/>
      <c r="Z34" s="110"/>
      <c r="AA34" s="110">
        <v>389.7</v>
      </c>
      <c r="AB34" s="110"/>
      <c r="AC34" s="110"/>
      <c r="AD34" s="110">
        <v>359.7</v>
      </c>
      <c r="AE34" s="110"/>
      <c r="AF34" s="110"/>
      <c r="AG34" s="110"/>
      <c r="AH34" s="110"/>
      <c r="AI34" s="110"/>
      <c r="AJ34" s="110"/>
      <c r="AK34" s="110"/>
      <c r="AL34" s="110"/>
      <c r="AM34" s="110"/>
      <c r="AN34" s="110">
        <v>389.7</v>
      </c>
      <c r="AO34" s="110"/>
      <c r="AP34" s="110"/>
      <c r="AQ34" s="110"/>
      <c r="AR34" s="110"/>
      <c r="AS34" s="110">
        <v>389.7</v>
      </c>
      <c r="AT34" s="110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3"/>
      <c r="BU34" s="13"/>
      <c r="BV34" s="13"/>
      <c r="BW34" s="13"/>
      <c r="BX34" s="11"/>
      <c r="BY34" s="11"/>
      <c r="BZ34" s="11"/>
    </row>
    <row r="35" spans="1:78" ht="17.399999999999999" customHeight="1" x14ac:dyDescent="0.35">
      <c r="A35" s="129">
        <v>0</v>
      </c>
      <c r="B35" s="129">
        <v>7</v>
      </c>
      <c r="C35" s="128">
        <f>C34</f>
        <v>0</v>
      </c>
      <c r="D35" s="128">
        <f>D34</f>
        <v>5</v>
      </c>
      <c r="E35" s="177"/>
      <c r="F35" s="45" t="s">
        <v>58</v>
      </c>
      <c r="G35" s="139">
        <f>MIN($P35:BO35)</f>
        <v>197.82</v>
      </c>
      <c r="H35" s="140">
        <f>MAX($P35:BO35)</f>
        <v>269.99</v>
      </c>
      <c r="I35" s="145">
        <f>MIN($BP35:YH35)</f>
        <v>0</v>
      </c>
      <c r="J35" s="140">
        <f>MAX($BP35:YH35)</f>
        <v>0</v>
      </c>
      <c r="K35" s="146">
        <f t="shared" si="3"/>
        <v>229.99</v>
      </c>
      <c r="L35" s="119">
        <f t="shared" si="10"/>
        <v>0</v>
      </c>
      <c r="M35" s="39">
        <v>0</v>
      </c>
      <c r="N35" s="34"/>
      <c r="O35" s="137"/>
      <c r="P35" s="110"/>
      <c r="Q35" s="114"/>
      <c r="R35" s="114">
        <v>269.99</v>
      </c>
      <c r="S35" s="114"/>
      <c r="T35" s="114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>
        <v>197.82</v>
      </c>
      <c r="AJ35" s="110"/>
      <c r="AK35" s="110"/>
      <c r="AL35" s="110"/>
      <c r="AM35" s="110"/>
      <c r="AN35" s="110"/>
      <c r="AO35" s="110"/>
      <c r="AP35" s="110">
        <v>229.99</v>
      </c>
      <c r="AQ35" s="110"/>
      <c r="AR35" s="110"/>
      <c r="AS35" s="110"/>
      <c r="AT35" s="110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3"/>
      <c r="BU35" s="13"/>
      <c r="BV35" s="13"/>
      <c r="BW35" s="13"/>
      <c r="BX35" s="11"/>
      <c r="BY35" s="11"/>
      <c r="BZ35" s="11"/>
    </row>
    <row r="36" spans="1:78" ht="17.399999999999999" customHeight="1" x14ac:dyDescent="0.35">
      <c r="A36" s="129">
        <v>0</v>
      </c>
      <c r="B36" s="129">
        <v>7</v>
      </c>
      <c r="C36" s="128">
        <f t="shared" ref="C36:C57" si="11">IF((M36*0.2)&gt;N36,C35+1,C35)</f>
        <v>0</v>
      </c>
      <c r="D36" s="128">
        <f>IF((M36+M37)&gt;(N36+N37),D35+1,D35)</f>
        <v>5</v>
      </c>
      <c r="E36" s="177"/>
      <c r="F36" s="74" t="s">
        <v>59</v>
      </c>
      <c r="G36" s="139">
        <f>MIN($P36:BO36)</f>
        <v>149.99</v>
      </c>
      <c r="H36" s="140">
        <f>MAX($P36:BO36)</f>
        <v>174.99</v>
      </c>
      <c r="I36" s="145">
        <f>MIN($BP36:YH36)</f>
        <v>0</v>
      </c>
      <c r="J36" s="140">
        <f>MAX($BP36:YH36)</f>
        <v>0</v>
      </c>
      <c r="K36" s="146">
        <f t="shared" si="3"/>
        <v>164.99</v>
      </c>
      <c r="L36" s="119">
        <f t="shared" si="5"/>
        <v>-2</v>
      </c>
      <c r="M36" s="39">
        <v>8</v>
      </c>
      <c r="N36" s="34">
        <v>10</v>
      </c>
      <c r="O36" s="137"/>
      <c r="P36" s="110"/>
      <c r="Q36" s="114"/>
      <c r="R36" s="114"/>
      <c r="S36" s="114"/>
      <c r="T36" s="114">
        <v>149.99</v>
      </c>
      <c r="U36" s="110"/>
      <c r="V36" s="110"/>
      <c r="W36" s="110"/>
      <c r="X36" s="110"/>
      <c r="Y36" s="110"/>
      <c r="Z36" s="110"/>
      <c r="AA36" s="110">
        <v>164.99</v>
      </c>
      <c r="AB36" s="110"/>
      <c r="AC36" s="110"/>
      <c r="AD36" s="110"/>
      <c r="AE36" s="110"/>
      <c r="AF36" s="110">
        <v>159.99</v>
      </c>
      <c r="AG36" s="110"/>
      <c r="AH36" s="110"/>
      <c r="AI36" s="110"/>
      <c r="AJ36" s="110"/>
      <c r="AK36" s="110"/>
      <c r="AL36" s="110"/>
      <c r="AM36" s="110">
        <v>174.99</v>
      </c>
      <c r="AN36" s="110"/>
      <c r="AO36" s="110"/>
      <c r="AP36" s="110">
        <v>164.99</v>
      </c>
      <c r="AQ36" s="110"/>
      <c r="AR36" s="110"/>
      <c r="AS36" s="110"/>
      <c r="AT36" s="110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3"/>
      <c r="BU36" s="13"/>
      <c r="BV36" s="13"/>
      <c r="BW36" s="13"/>
      <c r="BX36" s="11"/>
      <c r="BY36" s="11"/>
      <c r="BZ36" s="11"/>
    </row>
    <row r="37" spans="1:78" ht="17.399999999999999" customHeight="1" x14ac:dyDescent="0.35">
      <c r="A37" s="129">
        <v>0</v>
      </c>
      <c r="B37" s="129">
        <v>7</v>
      </c>
      <c r="C37" s="128">
        <f t="shared" si="11"/>
        <v>0</v>
      </c>
      <c r="D37" s="128">
        <f>D36</f>
        <v>5</v>
      </c>
      <c r="E37" s="177"/>
      <c r="F37" s="45" t="s">
        <v>60</v>
      </c>
      <c r="G37" s="139">
        <f>MIN($P37:BO37)</f>
        <v>219.99</v>
      </c>
      <c r="H37" s="140">
        <f>MAX($P37:BO37)</f>
        <v>219.99</v>
      </c>
      <c r="I37" s="145">
        <f>MIN($BP37:YH37)</f>
        <v>0</v>
      </c>
      <c r="J37" s="140">
        <f>MAX($BP37:YH37)</f>
        <v>0</v>
      </c>
      <c r="K37" s="146">
        <f t="shared" si="3"/>
        <v>219.99</v>
      </c>
      <c r="L37" s="119">
        <f t="shared" si="5"/>
        <v>0</v>
      </c>
      <c r="M37" s="39">
        <v>2</v>
      </c>
      <c r="N37" s="34">
        <v>2</v>
      </c>
      <c r="O37" s="137"/>
      <c r="P37" s="110"/>
      <c r="Q37" s="114">
        <v>219.99</v>
      </c>
      <c r="R37" s="114"/>
      <c r="S37" s="114"/>
      <c r="T37" s="114"/>
      <c r="U37" s="110"/>
      <c r="V37" s="110"/>
      <c r="W37" s="110">
        <v>219.99</v>
      </c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>
        <v>219.99</v>
      </c>
      <c r="AJ37" s="110"/>
      <c r="AK37" s="110"/>
      <c r="AL37" s="110"/>
      <c r="AM37" s="110"/>
      <c r="AN37" s="110"/>
      <c r="AO37" s="110">
        <v>219.99</v>
      </c>
      <c r="AP37" s="110"/>
      <c r="AQ37" s="110"/>
      <c r="AR37" s="110"/>
      <c r="AS37" s="110"/>
      <c r="AT37" s="110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3"/>
      <c r="BU37" s="13"/>
      <c r="BV37" s="13"/>
      <c r="BW37" s="13"/>
      <c r="BX37" s="11"/>
      <c r="BY37" s="11"/>
      <c r="BZ37" s="11"/>
    </row>
    <row r="38" spans="1:78" ht="17.399999999999999" customHeight="1" x14ac:dyDescent="0.35">
      <c r="A38" s="129">
        <v>0</v>
      </c>
      <c r="B38" s="129">
        <v>7</v>
      </c>
      <c r="C38" s="128">
        <f t="shared" si="11"/>
        <v>0</v>
      </c>
      <c r="D38" s="128">
        <f t="shared" si="4"/>
        <v>6</v>
      </c>
      <c r="E38" s="42"/>
      <c r="F38" s="74" t="s">
        <v>61</v>
      </c>
      <c r="G38" s="139">
        <f>MIN($P38:BO38)</f>
        <v>199.99</v>
      </c>
      <c r="H38" s="140">
        <f>MAX($P38:BO38)</f>
        <v>259.99</v>
      </c>
      <c r="I38" s="145">
        <f>MIN($BP38:YH38)</f>
        <v>0</v>
      </c>
      <c r="J38" s="140">
        <f>MAX($BP38:YH38)</f>
        <v>0</v>
      </c>
      <c r="K38" s="146">
        <f t="shared" si="3"/>
        <v>259.99</v>
      </c>
      <c r="L38" s="119">
        <f t="shared" si="5"/>
        <v>4</v>
      </c>
      <c r="M38" s="39">
        <v>8</v>
      </c>
      <c r="N38" s="34">
        <v>4</v>
      </c>
      <c r="O38" s="137"/>
      <c r="P38" s="110"/>
      <c r="Q38" s="114"/>
      <c r="R38" s="114"/>
      <c r="S38" s="114"/>
      <c r="T38" s="114">
        <v>199.99</v>
      </c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>
        <v>259.99</v>
      </c>
      <c r="AR38" s="110"/>
      <c r="AS38" s="110"/>
      <c r="AT38" s="110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3"/>
      <c r="BU38" s="13"/>
      <c r="BV38" s="13"/>
      <c r="BW38" s="13"/>
      <c r="BX38" s="11"/>
      <c r="BY38" s="11"/>
      <c r="BZ38" s="11"/>
    </row>
    <row r="39" spans="1:78" ht="17.399999999999999" customHeight="1" x14ac:dyDescent="0.35">
      <c r="A39" s="129">
        <v>0</v>
      </c>
      <c r="B39" s="129">
        <v>7</v>
      </c>
      <c r="C39" s="128">
        <f t="shared" si="11"/>
        <v>0</v>
      </c>
      <c r="D39" s="128">
        <f t="shared" si="4"/>
        <v>6</v>
      </c>
      <c r="E39" s="42"/>
      <c r="F39" s="45" t="s">
        <v>62</v>
      </c>
      <c r="G39" s="141">
        <f>MIN($P39:BO39)</f>
        <v>94.99</v>
      </c>
      <c r="H39" s="142">
        <f>MAX($P39:BO39)</f>
        <v>94.99</v>
      </c>
      <c r="I39" s="147">
        <f>MIN($BP39:YH39)</f>
        <v>0</v>
      </c>
      <c r="J39" s="142">
        <f>MAX($BP39:YH39)</f>
        <v>0</v>
      </c>
      <c r="K39" s="146">
        <f t="shared" si="3"/>
        <v>94.99</v>
      </c>
      <c r="L39" s="119">
        <f t="shared" si="5"/>
        <v>0</v>
      </c>
      <c r="M39" s="39">
        <v>4</v>
      </c>
      <c r="N39" s="34">
        <v>4</v>
      </c>
      <c r="O39" s="137"/>
      <c r="P39" s="110"/>
      <c r="Q39" s="116"/>
      <c r="R39" s="116"/>
      <c r="S39" s="116"/>
      <c r="T39" s="116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>
        <v>94.99</v>
      </c>
      <c r="AQ39" s="117"/>
      <c r="AR39" s="117"/>
      <c r="AS39" s="117"/>
      <c r="AT39" s="117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3"/>
      <c r="BU39" s="13"/>
      <c r="BV39" s="13"/>
      <c r="BW39" s="13"/>
      <c r="BX39" s="11"/>
      <c r="BY39" s="11"/>
      <c r="BZ39" s="11"/>
    </row>
    <row r="40" spans="1:78" s="19" customFormat="1" ht="17.399999999999999" customHeight="1" x14ac:dyDescent="0.35">
      <c r="A40" s="129">
        <v>0</v>
      </c>
      <c r="B40" s="130">
        <v>7</v>
      </c>
      <c r="C40" s="128">
        <f t="shared" si="11"/>
        <v>0</v>
      </c>
      <c r="D40" s="128">
        <f t="shared" si="4"/>
        <v>6</v>
      </c>
      <c r="E40" s="42"/>
      <c r="F40" s="74" t="s">
        <v>63</v>
      </c>
      <c r="G40" s="143">
        <f>MIN($P40:BO40)</f>
        <v>89.99</v>
      </c>
      <c r="H40" s="144">
        <f>MAX($P40:BO40)</f>
        <v>89.99</v>
      </c>
      <c r="I40" s="148">
        <f>MIN($BP40:YH40)</f>
        <v>0</v>
      </c>
      <c r="J40" s="144">
        <f>MAX($BP40:YH40)</f>
        <v>0</v>
      </c>
      <c r="K40" s="146">
        <f t="shared" si="3"/>
        <v>89.99</v>
      </c>
      <c r="L40" s="119">
        <f t="shared" si="5"/>
        <v>0</v>
      </c>
      <c r="M40" s="39">
        <v>8</v>
      </c>
      <c r="N40" s="34">
        <v>8</v>
      </c>
      <c r="O40" s="137"/>
      <c r="P40" s="110"/>
      <c r="Q40" s="114"/>
      <c r="R40" s="114"/>
      <c r="S40" s="114"/>
      <c r="T40" s="114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>
        <v>89.99</v>
      </c>
      <c r="AQ40" s="110"/>
      <c r="AR40" s="110"/>
      <c r="AS40" s="110"/>
      <c r="AT40" s="110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7"/>
      <c r="BU40" s="17"/>
      <c r="BV40" s="17"/>
      <c r="BW40" s="17"/>
      <c r="BX40" s="18"/>
      <c r="BY40" s="18"/>
      <c r="BZ40" s="18"/>
    </row>
    <row r="41" spans="1:78" s="22" customFormat="1" ht="17.399999999999999" customHeight="1" x14ac:dyDescent="0.35">
      <c r="A41" s="129">
        <v>0</v>
      </c>
      <c r="B41" s="130">
        <v>7</v>
      </c>
      <c r="C41" s="128">
        <f t="shared" si="11"/>
        <v>0</v>
      </c>
      <c r="D41" s="128">
        <f t="shared" si="4"/>
        <v>6</v>
      </c>
      <c r="E41" s="42"/>
      <c r="F41" s="45" t="s">
        <v>64</v>
      </c>
      <c r="G41" s="139">
        <f>MIN($P41:BO41)</f>
        <v>299.99</v>
      </c>
      <c r="H41" s="140">
        <f>MAX($P41:BO41)</f>
        <v>449.99</v>
      </c>
      <c r="I41" s="145">
        <f>MIN($BP41:YH41)</f>
        <v>0</v>
      </c>
      <c r="J41" s="140">
        <f>MAX($BP41:YH41)</f>
        <v>0</v>
      </c>
      <c r="K41" s="146">
        <f t="shared" si="3"/>
        <v>399.99</v>
      </c>
      <c r="L41" s="119">
        <f t="shared" si="5"/>
        <v>-1</v>
      </c>
      <c r="M41" s="39">
        <v>5</v>
      </c>
      <c r="N41" s="34">
        <v>6</v>
      </c>
      <c r="O41" s="137"/>
      <c r="P41" s="110"/>
      <c r="Q41" s="114"/>
      <c r="R41" s="114"/>
      <c r="S41" s="114"/>
      <c r="T41" s="114">
        <v>359.99</v>
      </c>
      <c r="U41" s="110"/>
      <c r="V41" s="110"/>
      <c r="W41" s="110"/>
      <c r="X41" s="110"/>
      <c r="Y41" s="110"/>
      <c r="Z41" s="110"/>
      <c r="AA41" s="110"/>
      <c r="AB41" s="110">
        <v>399.99</v>
      </c>
      <c r="AC41" s="110"/>
      <c r="AD41" s="110"/>
      <c r="AE41" s="110"/>
      <c r="AF41" s="110">
        <v>299.99</v>
      </c>
      <c r="AG41" s="110"/>
      <c r="AH41" s="110"/>
      <c r="AI41" s="110"/>
      <c r="AJ41" s="110"/>
      <c r="AK41" s="110"/>
      <c r="AL41" s="110"/>
      <c r="AM41" s="110"/>
      <c r="AN41" s="110"/>
      <c r="AO41" s="110">
        <v>449.99</v>
      </c>
      <c r="AP41" s="110">
        <v>399.99</v>
      </c>
      <c r="AQ41" s="110"/>
      <c r="AR41" s="110"/>
      <c r="AS41" s="110"/>
      <c r="AT41" s="110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20"/>
      <c r="BU41" s="20"/>
      <c r="BV41" s="20"/>
      <c r="BW41" s="20"/>
      <c r="BX41" s="21"/>
      <c r="BY41" s="21"/>
      <c r="BZ41" s="21"/>
    </row>
    <row r="42" spans="1:78" ht="17.399999999999999" customHeight="1" x14ac:dyDescent="0.35">
      <c r="A42" s="129">
        <v>0</v>
      </c>
      <c r="B42" s="129">
        <v>7</v>
      </c>
      <c r="C42" s="128">
        <f t="shared" si="11"/>
        <v>0</v>
      </c>
      <c r="D42" s="128">
        <f t="shared" si="4"/>
        <v>6</v>
      </c>
      <c r="E42" s="42"/>
      <c r="F42" s="74" t="s">
        <v>65</v>
      </c>
      <c r="G42" s="139">
        <f>MIN($P42:BO42)</f>
        <v>22.99</v>
      </c>
      <c r="H42" s="140">
        <f>MAX($P42:BO42)</f>
        <v>26.99</v>
      </c>
      <c r="I42" s="145">
        <f>MIN($BP42:YH42)</f>
        <v>0</v>
      </c>
      <c r="J42" s="140">
        <f>MAX($BP42:YH42)</f>
        <v>0</v>
      </c>
      <c r="K42" s="146">
        <f t="shared" si="3"/>
        <v>26.99</v>
      </c>
      <c r="L42" s="119">
        <f t="shared" si="5"/>
        <v>-1</v>
      </c>
      <c r="M42" s="39">
        <v>10</v>
      </c>
      <c r="N42" s="34">
        <v>11</v>
      </c>
      <c r="O42" s="137"/>
      <c r="P42" s="110"/>
      <c r="Q42" s="112"/>
      <c r="R42" s="112"/>
      <c r="S42" s="112">
        <v>22.99</v>
      </c>
      <c r="T42" s="112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>
        <v>26.99</v>
      </c>
      <c r="AL42" s="111"/>
      <c r="AM42" s="111"/>
      <c r="AN42" s="111"/>
      <c r="AO42" s="111"/>
      <c r="AP42" s="111"/>
      <c r="AQ42" s="111"/>
      <c r="AR42" s="111"/>
      <c r="AS42" s="111"/>
      <c r="AT42" s="111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3"/>
      <c r="BU42" s="13"/>
      <c r="BV42" s="13"/>
      <c r="BW42" s="13"/>
      <c r="BX42" s="11"/>
      <c r="BY42" s="11"/>
      <c r="BZ42" s="11"/>
    </row>
    <row r="43" spans="1:78" ht="17.399999999999999" customHeight="1" x14ac:dyDescent="0.35">
      <c r="A43" s="129">
        <v>0</v>
      </c>
      <c r="B43" s="129">
        <v>7</v>
      </c>
      <c r="C43" s="128">
        <f t="shared" si="11"/>
        <v>0</v>
      </c>
      <c r="D43" s="128">
        <f>D42</f>
        <v>6</v>
      </c>
      <c r="E43" s="75"/>
      <c r="F43" s="45" t="s">
        <v>66</v>
      </c>
      <c r="G43" s="139">
        <f>MIN($P43:BO43)</f>
        <v>330</v>
      </c>
      <c r="H43" s="140">
        <f>MAX($P43:BO43)</f>
        <v>330</v>
      </c>
      <c r="I43" s="145">
        <f>MIN($BP43:YH43)</f>
        <v>0</v>
      </c>
      <c r="J43" s="140">
        <f>MAX($BP43:YH43)</f>
        <v>0</v>
      </c>
      <c r="K43" s="146">
        <f t="shared" si="3"/>
        <v>330</v>
      </c>
      <c r="L43" s="119">
        <f t="shared" ref="L43" si="12">SUM(M43-N43)</f>
        <v>4</v>
      </c>
      <c r="M43" s="39">
        <v>10</v>
      </c>
      <c r="N43" s="34">
        <v>6</v>
      </c>
      <c r="O43" s="137"/>
      <c r="P43" s="110">
        <v>330</v>
      </c>
      <c r="Q43" s="112"/>
      <c r="R43" s="112"/>
      <c r="S43" s="112"/>
      <c r="T43" s="112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3"/>
      <c r="BU43" s="13"/>
      <c r="BV43" s="13"/>
      <c r="BW43" s="13"/>
      <c r="BX43" s="11"/>
      <c r="BY43" s="11"/>
      <c r="BZ43" s="11"/>
    </row>
    <row r="44" spans="1:78" ht="17.399999999999999" customHeight="1" x14ac:dyDescent="0.35">
      <c r="A44" s="129">
        <v>0</v>
      </c>
      <c r="B44" s="129">
        <v>7</v>
      </c>
      <c r="C44" s="128">
        <f t="shared" si="11"/>
        <v>0</v>
      </c>
      <c r="D44" s="128">
        <f t="shared" si="4"/>
        <v>7</v>
      </c>
      <c r="E44" s="42"/>
      <c r="F44" s="74" t="s">
        <v>67</v>
      </c>
      <c r="G44" s="139">
        <f>MIN($P44:BO44)</f>
        <v>239.99</v>
      </c>
      <c r="H44" s="140">
        <f>MAX($P44:BO44)</f>
        <v>271.99</v>
      </c>
      <c r="I44" s="145">
        <f>MIN($BP44:YH44)</f>
        <v>0</v>
      </c>
      <c r="J44" s="140">
        <f>MAX($BP44:YH44)</f>
        <v>0</v>
      </c>
      <c r="K44" s="146">
        <f t="shared" si="3"/>
        <v>271.99</v>
      </c>
      <c r="L44" s="119">
        <f t="shared" si="5"/>
        <v>1</v>
      </c>
      <c r="M44" s="39">
        <v>5</v>
      </c>
      <c r="N44" s="34">
        <v>4</v>
      </c>
      <c r="O44" s="137"/>
      <c r="P44" s="110"/>
      <c r="Q44" s="114"/>
      <c r="R44" s="114"/>
      <c r="S44" s="114"/>
      <c r="T44" s="114"/>
      <c r="U44" s="110"/>
      <c r="V44" s="110"/>
      <c r="W44" s="110">
        <v>249.99</v>
      </c>
      <c r="X44" s="110"/>
      <c r="Y44" s="110"/>
      <c r="Z44" s="110"/>
      <c r="AA44" s="110"/>
      <c r="AB44" s="110"/>
      <c r="AC44" s="110">
        <v>239.99</v>
      </c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>
        <v>271.99</v>
      </c>
      <c r="AT44" s="110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3"/>
      <c r="BU44" s="13"/>
      <c r="BV44" s="13"/>
      <c r="BW44" s="13"/>
      <c r="BX44" s="11"/>
      <c r="BY44" s="11"/>
      <c r="BZ44" s="11"/>
    </row>
    <row r="45" spans="1:78" ht="17.399999999999999" customHeight="1" x14ac:dyDescent="0.35">
      <c r="A45" s="129">
        <v>0</v>
      </c>
      <c r="B45" s="129">
        <v>7</v>
      </c>
      <c r="C45" s="128">
        <f t="shared" si="11"/>
        <v>0</v>
      </c>
      <c r="D45" s="128">
        <f t="shared" si="4"/>
        <v>7</v>
      </c>
      <c r="E45" s="42"/>
      <c r="F45" s="45" t="s">
        <v>68</v>
      </c>
      <c r="G45" s="139">
        <f>MIN($P45:BO45)</f>
        <v>108.99</v>
      </c>
      <c r="H45" s="140">
        <f>MAX($P45:BO45)</f>
        <v>108.99</v>
      </c>
      <c r="I45" s="145">
        <f>MIN($BP45:YH45)</f>
        <v>0</v>
      </c>
      <c r="J45" s="140">
        <f>MAX($BP45:YH45)</f>
        <v>0</v>
      </c>
      <c r="K45" s="146">
        <f t="shared" si="3"/>
        <v>108.99</v>
      </c>
      <c r="L45" s="119">
        <f t="shared" si="5"/>
        <v>-3</v>
      </c>
      <c r="M45" s="39">
        <v>5</v>
      </c>
      <c r="N45" s="34">
        <v>8</v>
      </c>
      <c r="O45" s="137"/>
      <c r="P45" s="110"/>
      <c r="Q45" s="114"/>
      <c r="R45" s="114"/>
      <c r="S45" s="114"/>
      <c r="T45" s="114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>
        <v>108.99</v>
      </c>
      <c r="AP45" s="110"/>
      <c r="AQ45" s="110"/>
      <c r="AR45" s="110"/>
      <c r="AS45" s="110"/>
      <c r="AT45" s="110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3"/>
      <c r="BU45" s="13"/>
      <c r="BV45" s="13"/>
      <c r="BW45" s="13"/>
      <c r="BX45" s="11"/>
      <c r="BY45" s="11"/>
      <c r="BZ45" s="11"/>
    </row>
    <row r="46" spans="1:78" ht="17.399999999999999" customHeight="1" x14ac:dyDescent="0.35">
      <c r="A46" s="129">
        <v>0</v>
      </c>
      <c r="B46" s="129">
        <v>7</v>
      </c>
      <c r="C46" s="128">
        <f t="shared" si="11"/>
        <v>0</v>
      </c>
      <c r="D46" s="128">
        <f t="shared" si="4"/>
        <v>7</v>
      </c>
      <c r="E46" s="177"/>
      <c r="F46" s="74" t="s">
        <v>69</v>
      </c>
      <c r="G46" s="139">
        <f>MIN($P46:BO46)</f>
        <v>159.99</v>
      </c>
      <c r="H46" s="140">
        <f>MAX($P46:BO46)</f>
        <v>159.99</v>
      </c>
      <c r="I46" s="145">
        <f>MIN($BP46:YH46)</f>
        <v>0</v>
      </c>
      <c r="J46" s="140">
        <f>MAX($BP46:YH46)</f>
        <v>0</v>
      </c>
      <c r="K46" s="146">
        <f t="shared" si="3"/>
        <v>159.99</v>
      </c>
      <c r="L46" s="119">
        <f t="shared" si="5"/>
        <v>0</v>
      </c>
      <c r="M46" s="39">
        <v>2</v>
      </c>
      <c r="N46" s="34">
        <v>2</v>
      </c>
      <c r="O46" s="137"/>
      <c r="P46" s="110"/>
      <c r="Q46" s="114"/>
      <c r="R46" s="114"/>
      <c r="S46" s="114"/>
      <c r="T46" s="114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>
        <v>159.99</v>
      </c>
      <c r="AS46" s="110"/>
      <c r="AT46" s="110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3"/>
      <c r="BU46" s="13"/>
      <c r="BV46" s="13"/>
      <c r="BW46" s="13"/>
      <c r="BX46" s="11"/>
      <c r="BY46" s="11"/>
      <c r="BZ46" s="11"/>
    </row>
    <row r="47" spans="1:78" ht="17.399999999999999" customHeight="1" x14ac:dyDescent="0.35">
      <c r="A47" s="129">
        <v>0</v>
      </c>
      <c r="B47" s="129">
        <v>7</v>
      </c>
      <c r="C47" s="128">
        <f t="shared" si="11"/>
        <v>1</v>
      </c>
      <c r="D47" s="128">
        <f>D46</f>
        <v>7</v>
      </c>
      <c r="E47" s="177"/>
      <c r="F47" s="45" t="s">
        <v>70</v>
      </c>
      <c r="G47" s="139">
        <f>MIN($P47:BO47)</f>
        <v>299.99</v>
      </c>
      <c r="H47" s="140">
        <f>MAX($P47:BO47)</f>
        <v>299.99</v>
      </c>
      <c r="I47" s="145">
        <f>MIN($BP47:YH47)</f>
        <v>0</v>
      </c>
      <c r="J47" s="140">
        <f>MAX($BP47:YH47)</f>
        <v>0</v>
      </c>
      <c r="K47" s="146">
        <f t="shared" si="3"/>
        <v>299.99</v>
      </c>
      <c r="L47" s="119">
        <f t="shared" si="5"/>
        <v>1</v>
      </c>
      <c r="M47" s="39">
        <v>1</v>
      </c>
      <c r="N47" s="34"/>
      <c r="O47" s="137"/>
      <c r="P47" s="110"/>
      <c r="Q47" s="114"/>
      <c r="R47" s="114"/>
      <c r="S47" s="114"/>
      <c r="T47" s="114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>
        <v>299.99</v>
      </c>
      <c r="AS47" s="110"/>
      <c r="AT47" s="110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3"/>
      <c r="BU47" s="13"/>
      <c r="BV47" s="13"/>
      <c r="BW47" s="13"/>
      <c r="BX47" s="11"/>
      <c r="BY47" s="11"/>
      <c r="BZ47" s="11"/>
    </row>
    <row r="48" spans="1:78" ht="17.399999999999999" customHeight="1" x14ac:dyDescent="0.35">
      <c r="A48" s="129">
        <v>0</v>
      </c>
      <c r="B48" s="129">
        <v>7</v>
      </c>
      <c r="C48" s="128">
        <f>C47</f>
        <v>1</v>
      </c>
      <c r="D48" s="128">
        <f t="shared" si="4"/>
        <v>7</v>
      </c>
      <c r="E48" s="42"/>
      <c r="F48" s="74" t="s">
        <v>71</v>
      </c>
      <c r="G48" s="139">
        <f>MIN($P48:BO48)</f>
        <v>179.99</v>
      </c>
      <c r="H48" s="140">
        <f>MAX($P48:BO48)</f>
        <v>179.99</v>
      </c>
      <c r="I48" s="145">
        <f>MIN($BP48:YH48)</f>
        <v>0</v>
      </c>
      <c r="J48" s="140">
        <f>MAX($BP48:YH48)</f>
        <v>0</v>
      </c>
      <c r="K48" s="146">
        <f t="shared" si="3"/>
        <v>179.99</v>
      </c>
      <c r="L48" s="119">
        <f t="shared" si="5"/>
        <v>0</v>
      </c>
      <c r="M48" s="39">
        <v>1</v>
      </c>
      <c r="N48" s="34">
        <v>1</v>
      </c>
      <c r="O48" s="137"/>
      <c r="P48" s="110"/>
      <c r="Q48" s="114"/>
      <c r="R48" s="114"/>
      <c r="S48" s="114"/>
      <c r="T48" s="114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>
        <v>179.99</v>
      </c>
      <c r="AQ48" s="110"/>
      <c r="AR48" s="110"/>
      <c r="AS48" s="110"/>
      <c r="AT48" s="110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3"/>
      <c r="BU48" s="13"/>
      <c r="BV48" s="13"/>
      <c r="BW48" s="13"/>
      <c r="BX48" s="11"/>
      <c r="BY48" s="11"/>
      <c r="BZ48" s="11"/>
    </row>
    <row r="49" spans="1:78" ht="17.399999999999999" customHeight="1" x14ac:dyDescent="0.35">
      <c r="A49" s="129">
        <v>0</v>
      </c>
      <c r="B49" s="129">
        <v>7</v>
      </c>
      <c r="C49" s="128">
        <f t="shared" si="11"/>
        <v>1</v>
      </c>
      <c r="D49" s="128">
        <f>D48</f>
        <v>7</v>
      </c>
      <c r="E49" s="42"/>
      <c r="F49" s="45" t="s">
        <v>72</v>
      </c>
      <c r="G49" s="139">
        <f>MIN($P49:BO49)</f>
        <v>100</v>
      </c>
      <c r="H49" s="140">
        <f>MAX($P49:BO49)</f>
        <v>100</v>
      </c>
      <c r="I49" s="145">
        <f>MIN($BP49:YH49)</f>
        <v>0</v>
      </c>
      <c r="J49" s="140">
        <f>MAX($BP49:YH49)</f>
        <v>0</v>
      </c>
      <c r="K49" s="146">
        <f t="shared" si="3"/>
        <v>100</v>
      </c>
      <c r="L49" s="119">
        <f t="shared" si="5"/>
        <v>4</v>
      </c>
      <c r="M49" s="39">
        <v>12</v>
      </c>
      <c r="N49" s="34">
        <v>8</v>
      </c>
      <c r="O49" s="137"/>
      <c r="P49" s="110"/>
      <c r="Q49" s="114">
        <v>100</v>
      </c>
      <c r="R49" s="114"/>
      <c r="S49" s="114"/>
      <c r="T49" s="114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3"/>
      <c r="BU49" s="13"/>
      <c r="BV49" s="13"/>
      <c r="BW49" s="13"/>
      <c r="BX49" s="11"/>
      <c r="BY49" s="11"/>
      <c r="BZ49" s="11"/>
    </row>
    <row r="50" spans="1:78" ht="17.399999999999999" customHeight="1" x14ac:dyDescent="0.35">
      <c r="A50" s="129">
        <v>0</v>
      </c>
      <c r="B50" s="129">
        <v>7</v>
      </c>
      <c r="C50" s="128">
        <f t="shared" si="11"/>
        <v>1</v>
      </c>
      <c r="D50" s="128">
        <f t="shared" si="4"/>
        <v>7</v>
      </c>
      <c r="E50" s="42"/>
      <c r="F50" s="74" t="s">
        <v>73</v>
      </c>
      <c r="G50" s="139">
        <f>MIN($P50:BO50)</f>
        <v>42.49</v>
      </c>
      <c r="H50" s="140">
        <f>MAX($P50:BO50)</f>
        <v>49.99</v>
      </c>
      <c r="I50" s="145">
        <f>MIN($BP50:YH50)</f>
        <v>0</v>
      </c>
      <c r="J50" s="140">
        <f>MAX($BP50:YH50)</f>
        <v>0</v>
      </c>
      <c r="K50" s="146">
        <f t="shared" si="3"/>
        <v>42.49</v>
      </c>
      <c r="L50" s="119">
        <f t="shared" si="5"/>
        <v>0</v>
      </c>
      <c r="M50" s="39">
        <v>5</v>
      </c>
      <c r="N50" s="34">
        <v>5</v>
      </c>
      <c r="O50" s="137"/>
      <c r="P50" s="110"/>
      <c r="Q50" s="114"/>
      <c r="R50" s="114"/>
      <c r="S50" s="114"/>
      <c r="T50" s="114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>
        <v>49.99</v>
      </c>
      <c r="AL50" s="110"/>
      <c r="AM50" s="110">
        <v>42.49</v>
      </c>
      <c r="AN50" s="110"/>
      <c r="AO50" s="110"/>
      <c r="AP50" s="110"/>
      <c r="AQ50" s="110"/>
      <c r="AR50" s="110"/>
      <c r="AS50" s="110"/>
      <c r="AT50" s="110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3"/>
      <c r="BU50" s="13"/>
      <c r="BV50" s="13"/>
      <c r="BW50" s="13"/>
      <c r="BX50" s="11"/>
      <c r="BY50" s="11"/>
      <c r="BZ50" s="11"/>
    </row>
    <row r="51" spans="1:78" ht="17.399999999999999" customHeight="1" x14ac:dyDescent="0.35">
      <c r="A51" s="129">
        <v>0</v>
      </c>
      <c r="B51" s="129">
        <v>7</v>
      </c>
      <c r="C51" s="128">
        <f t="shared" si="11"/>
        <v>1</v>
      </c>
      <c r="D51" s="128">
        <f t="shared" si="4"/>
        <v>7</v>
      </c>
      <c r="E51" s="42"/>
      <c r="F51" s="45" t="s">
        <v>74</v>
      </c>
      <c r="G51" s="139">
        <f>MIN($P51:BO51)</f>
        <v>89.99</v>
      </c>
      <c r="H51" s="140">
        <f>MAX($P51:BO51)</f>
        <v>89.99</v>
      </c>
      <c r="I51" s="145">
        <f>MIN($BP51:YH51)</f>
        <v>0</v>
      </c>
      <c r="J51" s="140">
        <f>MAX($BP51:YH51)</f>
        <v>0</v>
      </c>
      <c r="K51" s="146">
        <f t="shared" si="3"/>
        <v>89.99</v>
      </c>
      <c r="L51" s="119">
        <f t="shared" si="5"/>
        <v>0</v>
      </c>
      <c r="M51" s="39">
        <v>2</v>
      </c>
      <c r="N51" s="34">
        <v>2</v>
      </c>
      <c r="O51" s="137"/>
      <c r="P51" s="110"/>
      <c r="Q51" s="114"/>
      <c r="R51" s="114"/>
      <c r="S51" s="114"/>
      <c r="T51" s="114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>
        <v>89.99</v>
      </c>
      <c r="AL51" s="110"/>
      <c r="AM51" s="110"/>
      <c r="AN51" s="110"/>
      <c r="AO51" s="110"/>
      <c r="AP51" s="110"/>
      <c r="AQ51" s="110"/>
      <c r="AR51" s="110"/>
      <c r="AS51" s="110"/>
      <c r="AT51" s="110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3"/>
      <c r="BU51" s="13"/>
      <c r="BV51" s="13"/>
      <c r="BW51" s="13"/>
      <c r="BX51" s="11"/>
      <c r="BY51" s="11"/>
      <c r="BZ51" s="11"/>
    </row>
    <row r="52" spans="1:78" ht="17.399999999999999" customHeight="1" x14ac:dyDescent="0.35">
      <c r="A52" s="129">
        <v>0</v>
      </c>
      <c r="B52" s="129">
        <v>7</v>
      </c>
      <c r="C52" s="128">
        <f t="shared" si="11"/>
        <v>1</v>
      </c>
      <c r="D52" s="128">
        <f>IF((M52+M53)&gt;(N52+N53),D51+1,D51)</f>
        <v>7</v>
      </c>
      <c r="E52" s="177"/>
      <c r="F52" s="74" t="s">
        <v>75</v>
      </c>
      <c r="G52" s="139">
        <f>MIN($P52:BO52)</f>
        <v>189.99</v>
      </c>
      <c r="H52" s="140">
        <f>MAX($P52:BO52)</f>
        <v>189.99</v>
      </c>
      <c r="I52" s="145">
        <f>MIN($BP52:YH52)</f>
        <v>0</v>
      </c>
      <c r="J52" s="140">
        <f>MAX($BP52:YH52)</f>
        <v>0</v>
      </c>
      <c r="K52" s="146">
        <f t="shared" si="3"/>
        <v>189.99</v>
      </c>
      <c r="L52" s="119">
        <f t="shared" si="5"/>
        <v>0</v>
      </c>
      <c r="M52" s="39">
        <v>1</v>
      </c>
      <c r="N52" s="34">
        <v>1</v>
      </c>
      <c r="O52" s="137"/>
      <c r="P52" s="110"/>
      <c r="Q52" s="114"/>
      <c r="R52" s="114"/>
      <c r="S52" s="114"/>
      <c r="T52" s="114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>
        <v>189.99</v>
      </c>
      <c r="AR52" s="110"/>
      <c r="AS52" s="110"/>
      <c r="AT52" s="110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3"/>
      <c r="BU52" s="13"/>
      <c r="BV52" s="13"/>
      <c r="BW52" s="13"/>
      <c r="BX52" s="11"/>
      <c r="BY52" s="11"/>
      <c r="BZ52" s="11"/>
    </row>
    <row r="53" spans="1:78" ht="17.399999999999999" customHeight="1" x14ac:dyDescent="0.35">
      <c r="A53" s="129">
        <v>0</v>
      </c>
      <c r="B53" s="129">
        <v>7</v>
      </c>
      <c r="C53" s="128">
        <f t="shared" si="11"/>
        <v>1</v>
      </c>
      <c r="D53" s="128">
        <f>D52</f>
        <v>7</v>
      </c>
      <c r="E53" s="177"/>
      <c r="F53" s="45" t="s">
        <v>76</v>
      </c>
      <c r="G53" s="139">
        <f>MIN($P53:BO53)</f>
        <v>184.61</v>
      </c>
      <c r="H53" s="140">
        <f>MAX($P53:BO53)</f>
        <v>192.49</v>
      </c>
      <c r="I53" s="145">
        <f>MIN($BP53:YH53)</f>
        <v>0</v>
      </c>
      <c r="J53" s="140">
        <f>MAX($BP53:YH53)</f>
        <v>0</v>
      </c>
      <c r="K53" s="146">
        <f t="shared" si="3"/>
        <v>192.49</v>
      </c>
      <c r="L53" s="119">
        <f t="shared" si="5"/>
        <v>0</v>
      </c>
      <c r="M53" s="39">
        <v>1</v>
      </c>
      <c r="N53" s="34">
        <v>1</v>
      </c>
      <c r="O53" s="137"/>
      <c r="P53" s="110"/>
      <c r="Q53" s="114"/>
      <c r="R53" s="114"/>
      <c r="S53" s="114"/>
      <c r="T53" s="114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>
        <v>184.61</v>
      </c>
      <c r="AP53" s="110"/>
      <c r="AQ53" s="110"/>
      <c r="AR53" s="110"/>
      <c r="AS53" s="110">
        <v>192.49</v>
      </c>
      <c r="AT53" s="110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3"/>
      <c r="BU53" s="13"/>
      <c r="BV53" s="13"/>
      <c r="BW53" s="13"/>
      <c r="BX53" s="11"/>
      <c r="BY53" s="11"/>
      <c r="BZ53" s="11"/>
    </row>
    <row r="54" spans="1:78" ht="17.399999999999999" customHeight="1" x14ac:dyDescent="0.35">
      <c r="A54" s="129">
        <v>0</v>
      </c>
      <c r="B54" s="129">
        <v>7</v>
      </c>
      <c r="C54" s="128">
        <f t="shared" si="11"/>
        <v>1</v>
      </c>
      <c r="D54" s="128">
        <f t="shared" si="4"/>
        <v>7</v>
      </c>
      <c r="E54" s="42"/>
      <c r="F54" s="74" t="s">
        <v>77</v>
      </c>
      <c r="G54" s="139">
        <f>MIN($P54:BO54)</f>
        <v>109.99</v>
      </c>
      <c r="H54" s="140">
        <f>MAX($P54:BO54)</f>
        <v>109.99</v>
      </c>
      <c r="I54" s="145">
        <f>MIN($BP54:YH54)</f>
        <v>0</v>
      </c>
      <c r="J54" s="140">
        <f>MAX($BP54:YH54)</f>
        <v>0</v>
      </c>
      <c r="K54" s="146">
        <f t="shared" si="3"/>
        <v>109.99</v>
      </c>
      <c r="L54" s="119">
        <f t="shared" si="5"/>
        <v>-3</v>
      </c>
      <c r="M54" s="39">
        <v>1</v>
      </c>
      <c r="N54" s="34">
        <v>4</v>
      </c>
      <c r="O54" s="137"/>
      <c r="P54" s="110"/>
      <c r="Q54" s="114"/>
      <c r="R54" s="114"/>
      <c r="S54" s="114"/>
      <c r="T54" s="114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>
        <v>109.99</v>
      </c>
      <c r="AQ54" s="110"/>
      <c r="AR54" s="110"/>
      <c r="AS54" s="110"/>
      <c r="AT54" s="110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3"/>
      <c r="BU54" s="13"/>
      <c r="BV54" s="13"/>
      <c r="BW54" s="13"/>
      <c r="BX54" s="11"/>
      <c r="BY54" s="11"/>
      <c r="BZ54" s="11"/>
    </row>
    <row r="55" spans="1:78" ht="17.399999999999999" customHeight="1" x14ac:dyDescent="0.35">
      <c r="A55" s="129">
        <v>0</v>
      </c>
      <c r="B55" s="129">
        <v>7</v>
      </c>
      <c r="C55" s="128">
        <f t="shared" si="11"/>
        <v>1</v>
      </c>
      <c r="D55" s="128">
        <f t="shared" si="4"/>
        <v>7</v>
      </c>
      <c r="E55" s="42"/>
      <c r="F55" s="45" t="s">
        <v>78</v>
      </c>
      <c r="G55" s="139">
        <f>MIN($P55:BO55)</f>
        <v>64.989999999999995</v>
      </c>
      <c r="H55" s="140">
        <f>MAX($P55:BO55)</f>
        <v>86.99</v>
      </c>
      <c r="I55" s="145">
        <f>MIN($BP55:YH55)</f>
        <v>0</v>
      </c>
      <c r="J55" s="140">
        <f>MAX($BP55:YH55)</f>
        <v>0</v>
      </c>
      <c r="K55" s="146">
        <f t="shared" si="3"/>
        <v>86.99</v>
      </c>
      <c r="L55" s="119">
        <f t="shared" si="5"/>
        <v>0</v>
      </c>
      <c r="M55" s="39">
        <v>8</v>
      </c>
      <c r="N55" s="34">
        <v>8</v>
      </c>
      <c r="O55" s="137"/>
      <c r="P55" s="110"/>
      <c r="Q55" s="114"/>
      <c r="R55" s="114"/>
      <c r="S55" s="114"/>
      <c r="T55" s="114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>
        <v>64.989999999999995</v>
      </c>
      <c r="AJ55" s="110"/>
      <c r="AK55" s="110"/>
      <c r="AL55" s="110"/>
      <c r="AM55" s="110"/>
      <c r="AN55" s="110"/>
      <c r="AO55" s="110"/>
      <c r="AP55" s="110"/>
      <c r="AQ55" s="110">
        <v>86.99</v>
      </c>
      <c r="AR55" s="110">
        <v>86.99</v>
      </c>
      <c r="AS55" s="110"/>
      <c r="AT55" s="110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3"/>
      <c r="BU55" s="13"/>
      <c r="BV55" s="13"/>
      <c r="BW55" s="13"/>
      <c r="BX55" s="11"/>
      <c r="BY55" s="11"/>
      <c r="BZ55" s="11"/>
    </row>
    <row r="56" spans="1:78" ht="17.399999999999999" customHeight="1" x14ac:dyDescent="0.35">
      <c r="A56" s="129">
        <v>0</v>
      </c>
      <c r="B56" s="129">
        <v>7</v>
      </c>
      <c r="C56" s="128">
        <f t="shared" si="11"/>
        <v>1</v>
      </c>
      <c r="D56" s="128">
        <f>IF((M56+M57)&gt;(N56+N57),D55+1,D55)</f>
        <v>7</v>
      </c>
      <c r="E56" s="177"/>
      <c r="F56" s="74" t="s">
        <v>79</v>
      </c>
      <c r="G56" s="139">
        <f>MIN($P56:BO56)</f>
        <v>149.99</v>
      </c>
      <c r="H56" s="140">
        <f>MAX($P56:BO56)</f>
        <v>164.99</v>
      </c>
      <c r="I56" s="145">
        <f>MIN($BP56:YH56)</f>
        <v>0</v>
      </c>
      <c r="J56" s="140">
        <f>MAX($BP56:YH56)</f>
        <v>0</v>
      </c>
      <c r="K56" s="146">
        <f t="shared" si="3"/>
        <v>149.99</v>
      </c>
      <c r="L56" s="119">
        <f t="shared" si="5"/>
        <v>0</v>
      </c>
      <c r="M56" s="39">
        <v>6</v>
      </c>
      <c r="N56" s="34">
        <v>6</v>
      </c>
      <c r="O56" s="137"/>
      <c r="P56" s="110"/>
      <c r="Q56" s="114"/>
      <c r="R56" s="114"/>
      <c r="S56" s="114"/>
      <c r="T56" s="114"/>
      <c r="U56" s="110"/>
      <c r="V56" s="110"/>
      <c r="W56" s="110"/>
      <c r="X56" s="110">
        <v>164.99</v>
      </c>
      <c r="Y56" s="110"/>
      <c r="Z56" s="110"/>
      <c r="AA56" s="110"/>
      <c r="AB56" s="110"/>
      <c r="AC56" s="110"/>
      <c r="AD56" s="110"/>
      <c r="AE56" s="110"/>
      <c r="AF56" s="110">
        <v>149.99</v>
      </c>
      <c r="AG56" s="110"/>
      <c r="AH56" s="110"/>
      <c r="AI56" s="110"/>
      <c r="AJ56" s="110"/>
      <c r="AK56" s="110"/>
      <c r="AL56" s="110"/>
      <c r="AM56" s="110">
        <v>149.99</v>
      </c>
      <c r="AN56" s="110"/>
      <c r="AO56" s="110"/>
      <c r="AP56" s="110"/>
      <c r="AQ56" s="110"/>
      <c r="AR56" s="110"/>
      <c r="AS56" s="110"/>
      <c r="AT56" s="110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3"/>
      <c r="BU56" s="13"/>
      <c r="BV56" s="13"/>
      <c r="BW56" s="13"/>
      <c r="BX56" s="11"/>
      <c r="BY56" s="11"/>
      <c r="BZ56" s="11"/>
    </row>
    <row r="57" spans="1:78" ht="17.399999999999999" customHeight="1" x14ac:dyDescent="0.35">
      <c r="A57" s="129">
        <v>0</v>
      </c>
      <c r="B57" s="129">
        <v>7</v>
      </c>
      <c r="C57" s="128">
        <f t="shared" si="11"/>
        <v>1</v>
      </c>
      <c r="D57" s="128">
        <f>D56</f>
        <v>7</v>
      </c>
      <c r="E57" s="177"/>
      <c r="F57" s="45" t="s">
        <v>80</v>
      </c>
      <c r="G57" s="139">
        <f>MIN($P57:BO57)</f>
        <v>209.99</v>
      </c>
      <c r="H57" s="140">
        <f>MAX($P57:BO57)</f>
        <v>209.99</v>
      </c>
      <c r="I57" s="145">
        <f>MIN($BP57:YH57)</f>
        <v>0</v>
      </c>
      <c r="J57" s="140">
        <f>MAX($BP57:YH57)</f>
        <v>0</v>
      </c>
      <c r="K57" s="146">
        <f t="shared" si="3"/>
        <v>209.99</v>
      </c>
      <c r="L57" s="119">
        <f t="shared" si="5"/>
        <v>0</v>
      </c>
      <c r="M57" s="39">
        <v>3</v>
      </c>
      <c r="N57" s="34">
        <v>3</v>
      </c>
      <c r="O57" s="137"/>
      <c r="P57" s="110"/>
      <c r="Q57" s="114"/>
      <c r="R57" s="114"/>
      <c r="S57" s="114">
        <v>209.99</v>
      </c>
      <c r="T57" s="114"/>
      <c r="U57" s="110"/>
      <c r="V57" s="110"/>
      <c r="W57" s="110"/>
      <c r="X57" s="110"/>
      <c r="Y57" s="110"/>
      <c r="Z57" s="110"/>
      <c r="AA57" s="110">
        <v>209.99</v>
      </c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3"/>
      <c r="BU57" s="13"/>
      <c r="BV57" s="13"/>
      <c r="BW57" s="13"/>
      <c r="BX57" s="11"/>
      <c r="BY57" s="11"/>
      <c r="BZ57" s="11"/>
    </row>
    <row r="58" spans="1:78" ht="17.399999999999999" customHeight="1" x14ac:dyDescent="0.35">
      <c r="A58" s="129">
        <v>0</v>
      </c>
      <c r="B58" s="129">
        <v>8</v>
      </c>
      <c r="C58" s="128">
        <f>C57</f>
        <v>1</v>
      </c>
      <c r="D58" s="128">
        <f>D57</f>
        <v>7</v>
      </c>
      <c r="E58" s="42"/>
      <c r="F58" s="74" t="s">
        <v>81</v>
      </c>
      <c r="G58" s="139">
        <f>MIN($P58:BO58)</f>
        <v>54.99</v>
      </c>
      <c r="H58" s="140">
        <f>MAX($P58:BO58)</f>
        <v>79.989999999999995</v>
      </c>
      <c r="I58" s="145">
        <f>MIN($BP58:YH58)</f>
        <v>0</v>
      </c>
      <c r="J58" s="140">
        <f>MAX($BP58:YH58)</f>
        <v>0</v>
      </c>
      <c r="K58" s="146">
        <f t="shared" si="3"/>
        <v>54.99</v>
      </c>
      <c r="L58" s="119">
        <f t="shared" si="5"/>
        <v>1</v>
      </c>
      <c r="M58" s="39">
        <v>1</v>
      </c>
      <c r="N58" s="34"/>
      <c r="O58" s="137"/>
      <c r="P58" s="110">
        <v>79.989999999999995</v>
      </c>
      <c r="Q58" s="114"/>
      <c r="R58" s="114"/>
      <c r="S58" s="114"/>
      <c r="T58" s="114"/>
      <c r="U58" s="110"/>
      <c r="V58" s="110"/>
      <c r="W58" s="110"/>
      <c r="X58" s="110"/>
      <c r="Y58" s="110"/>
      <c r="Z58" s="110"/>
      <c r="AA58" s="110">
        <v>54.99</v>
      </c>
      <c r="AB58" s="110"/>
      <c r="AC58" s="110">
        <v>79.989999999999995</v>
      </c>
      <c r="AD58" s="110"/>
      <c r="AE58" s="110"/>
      <c r="AF58" s="110">
        <v>59.99</v>
      </c>
      <c r="AG58" s="110"/>
      <c r="AH58" s="110"/>
      <c r="AI58" s="110">
        <v>59.99</v>
      </c>
      <c r="AJ58" s="110"/>
      <c r="AK58" s="110"/>
      <c r="AL58" s="110"/>
      <c r="AM58" s="110"/>
      <c r="AN58" s="110"/>
      <c r="AO58" s="110">
        <v>54.99</v>
      </c>
      <c r="AP58" s="110"/>
      <c r="AQ58" s="110"/>
      <c r="AR58" s="110"/>
      <c r="AS58" s="110"/>
      <c r="AT58" s="110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3"/>
      <c r="BU58" s="13"/>
      <c r="BV58" s="13"/>
      <c r="BW58" s="13"/>
      <c r="BX58" s="11"/>
      <c r="BY58" s="11"/>
      <c r="BZ58" s="11"/>
    </row>
    <row r="59" spans="1:78" ht="17.399999999999999" customHeight="1" x14ac:dyDescent="0.35">
      <c r="A59" s="129">
        <v>0</v>
      </c>
      <c r="B59" s="129">
        <v>9</v>
      </c>
      <c r="C59" s="128">
        <f>C58</f>
        <v>1</v>
      </c>
      <c r="D59" s="128">
        <f>D58</f>
        <v>7</v>
      </c>
      <c r="E59" s="42"/>
      <c r="F59" s="45" t="s">
        <v>82</v>
      </c>
      <c r="G59" s="139">
        <f>MIN($P59:BO59)</f>
        <v>59.99</v>
      </c>
      <c r="H59" s="140">
        <f>MAX($P59:BO59)</f>
        <v>259.99</v>
      </c>
      <c r="I59" s="145">
        <f>MIN($BP59:YH59)</f>
        <v>0</v>
      </c>
      <c r="J59" s="140">
        <f>MAX($BP59:YH59)</f>
        <v>0</v>
      </c>
      <c r="K59" s="146">
        <f t="shared" si="3"/>
        <v>59.99</v>
      </c>
      <c r="L59" s="119">
        <f t="shared" si="5"/>
        <v>3</v>
      </c>
      <c r="M59" s="39">
        <v>3</v>
      </c>
      <c r="N59" s="34"/>
      <c r="O59" s="137"/>
      <c r="P59" s="110"/>
      <c r="Q59" s="114"/>
      <c r="R59" s="114"/>
      <c r="S59" s="114"/>
      <c r="T59" s="114"/>
      <c r="U59" s="110"/>
      <c r="V59" s="110"/>
      <c r="W59" s="110"/>
      <c r="X59" s="110"/>
      <c r="Y59" s="110"/>
      <c r="Z59" s="110"/>
      <c r="AA59" s="110"/>
      <c r="AB59" s="110"/>
      <c r="AC59" s="110"/>
      <c r="AD59" s="110">
        <v>259.99</v>
      </c>
      <c r="AE59" s="110"/>
      <c r="AF59" s="110"/>
      <c r="AG59" s="110">
        <v>139.99</v>
      </c>
      <c r="AH59" s="110"/>
      <c r="AI59" s="110"/>
      <c r="AJ59" s="110">
        <v>79.989999999999995</v>
      </c>
      <c r="AK59" s="110"/>
      <c r="AL59" s="110"/>
      <c r="AM59" s="110">
        <v>89.99</v>
      </c>
      <c r="AN59" s="110">
        <v>69.989999999999995</v>
      </c>
      <c r="AO59" s="110">
        <v>69.989999999999995</v>
      </c>
      <c r="AP59" s="110"/>
      <c r="AQ59" s="110">
        <v>59.99</v>
      </c>
      <c r="AR59" s="110"/>
      <c r="AS59" s="110"/>
      <c r="AT59" s="110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3"/>
      <c r="BU59" s="13"/>
      <c r="BV59" s="13"/>
      <c r="BW59" s="13"/>
      <c r="BX59" s="11"/>
      <c r="BY59" s="11"/>
      <c r="BZ59" s="11"/>
    </row>
    <row r="60" spans="1:78" ht="17.399999999999999" customHeight="1" x14ac:dyDescent="0.35">
      <c r="A60" s="129">
        <v>0</v>
      </c>
      <c r="B60" s="129">
        <v>9</v>
      </c>
      <c r="C60" s="128">
        <f>IF((M60*0.2)&gt;N60,C59+1,C59)</f>
        <v>1</v>
      </c>
      <c r="D60" s="128">
        <f t="shared" si="4"/>
        <v>7</v>
      </c>
      <c r="E60" s="42"/>
      <c r="F60" s="74" t="s">
        <v>83</v>
      </c>
      <c r="G60" s="139">
        <f>MIN($P60:BO60)</f>
        <v>49</v>
      </c>
      <c r="H60" s="140">
        <f>MAX($P60:BO60)</f>
        <v>49</v>
      </c>
      <c r="I60" s="145">
        <f>MIN($BP60:YH60)</f>
        <v>0</v>
      </c>
      <c r="J60" s="140">
        <f>MAX($BP60:YH60)</f>
        <v>0</v>
      </c>
      <c r="K60" s="146">
        <f t="shared" si="3"/>
        <v>49</v>
      </c>
      <c r="L60" s="119">
        <f t="shared" si="5"/>
        <v>0</v>
      </c>
      <c r="M60" s="39">
        <v>20</v>
      </c>
      <c r="N60" s="34">
        <v>20</v>
      </c>
      <c r="O60" s="137"/>
      <c r="P60" s="110"/>
      <c r="Q60" s="114"/>
      <c r="R60" s="114"/>
      <c r="S60" s="114"/>
      <c r="T60" s="114"/>
      <c r="U60" s="110"/>
      <c r="V60" s="110"/>
      <c r="W60" s="110"/>
      <c r="X60" s="110"/>
      <c r="Y60" s="110"/>
      <c r="Z60" s="110"/>
      <c r="AA60" s="110"/>
      <c r="AB60" s="110"/>
      <c r="AC60" s="110">
        <v>49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3"/>
      <c r="BU60" s="13"/>
      <c r="BV60" s="13"/>
      <c r="BW60" s="13"/>
      <c r="BX60" s="11"/>
      <c r="BY60" s="11"/>
      <c r="BZ60" s="11"/>
    </row>
    <row r="61" spans="1:78" ht="17.399999999999999" customHeight="1" x14ac:dyDescent="0.35">
      <c r="A61" s="129">
        <v>1</v>
      </c>
      <c r="B61" s="129">
        <v>9</v>
      </c>
      <c r="C61" s="128">
        <f t="shared" ref="C61:D65" si="13">C60</f>
        <v>1</v>
      </c>
      <c r="D61" s="128">
        <f t="shared" si="13"/>
        <v>7</v>
      </c>
      <c r="E61" s="42"/>
      <c r="F61" s="45" t="s">
        <v>84</v>
      </c>
      <c r="G61" s="139">
        <f>MIN($P61:BO61)</f>
        <v>189.99</v>
      </c>
      <c r="H61" s="140">
        <f>MAX($P61:BO61)</f>
        <v>309.99</v>
      </c>
      <c r="I61" s="145">
        <f>MIN($BP61:YH61)</f>
        <v>0</v>
      </c>
      <c r="J61" s="140">
        <f>MAX($BP61:YH61)</f>
        <v>0</v>
      </c>
      <c r="K61" s="146">
        <f t="shared" si="3"/>
        <v>309.99</v>
      </c>
      <c r="L61" s="119">
        <f t="shared" si="5"/>
        <v>3</v>
      </c>
      <c r="M61" s="39">
        <v>3</v>
      </c>
      <c r="N61" s="34"/>
      <c r="O61" s="137"/>
      <c r="P61" s="110"/>
      <c r="Q61" s="114"/>
      <c r="R61" s="114"/>
      <c r="S61" s="114"/>
      <c r="T61" s="114"/>
      <c r="U61" s="110"/>
      <c r="V61" s="110"/>
      <c r="W61" s="110"/>
      <c r="X61" s="110"/>
      <c r="Y61" s="110"/>
      <c r="Z61" s="110">
        <v>189.99</v>
      </c>
      <c r="AA61" s="110"/>
      <c r="AB61" s="110"/>
      <c r="AC61" s="110"/>
      <c r="AD61" s="110"/>
      <c r="AE61" s="110"/>
      <c r="AF61" s="110"/>
      <c r="AG61" s="110"/>
      <c r="AH61" s="110"/>
      <c r="AI61" s="110">
        <v>199.99</v>
      </c>
      <c r="AJ61" s="110"/>
      <c r="AK61" s="110"/>
      <c r="AL61" s="110"/>
      <c r="AM61" s="110"/>
      <c r="AN61" s="110"/>
      <c r="AO61" s="110">
        <v>249.99</v>
      </c>
      <c r="AP61" s="110"/>
      <c r="AQ61" s="110"/>
      <c r="AR61" s="110"/>
      <c r="AS61" s="110">
        <v>309.99</v>
      </c>
      <c r="AT61" s="110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3"/>
      <c r="BU61" s="13"/>
      <c r="BV61" s="13"/>
      <c r="BW61" s="13"/>
      <c r="BX61" s="11"/>
      <c r="BY61" s="11"/>
      <c r="BZ61" s="11"/>
    </row>
    <row r="62" spans="1:78" ht="17.399999999999999" customHeight="1" x14ac:dyDescent="0.35">
      <c r="A62" s="129">
        <v>2</v>
      </c>
      <c r="B62" s="129">
        <v>9</v>
      </c>
      <c r="C62" s="128">
        <f t="shared" si="13"/>
        <v>1</v>
      </c>
      <c r="D62" s="128">
        <f t="shared" si="13"/>
        <v>7</v>
      </c>
      <c r="E62" s="42"/>
      <c r="F62" s="74" t="s">
        <v>85</v>
      </c>
      <c r="G62" s="139">
        <f>MIN($P62:BO62)</f>
        <v>0</v>
      </c>
      <c r="H62" s="140">
        <f>MAX($P62:BO62)</f>
        <v>0</v>
      </c>
      <c r="I62" s="145">
        <f>MIN($BP62:YH62)</f>
        <v>0</v>
      </c>
      <c r="J62" s="140">
        <f>MAX($BP62:YH62)</f>
        <v>0</v>
      </c>
      <c r="K62" s="146">
        <f t="shared" si="3"/>
        <v>0</v>
      </c>
      <c r="L62" s="119">
        <f t="shared" si="5"/>
        <v>3</v>
      </c>
      <c r="M62" s="39">
        <v>3</v>
      </c>
      <c r="N62" s="34"/>
      <c r="O62" s="137"/>
      <c r="P62" s="110"/>
      <c r="Q62" s="114"/>
      <c r="R62" s="114"/>
      <c r="S62" s="114"/>
      <c r="T62" s="114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3"/>
      <c r="BU62" s="13"/>
      <c r="BV62" s="13"/>
      <c r="BW62" s="13"/>
      <c r="BX62" s="11"/>
      <c r="BY62" s="11"/>
      <c r="BZ62" s="11"/>
    </row>
    <row r="63" spans="1:78" ht="17.399999999999999" customHeight="1" x14ac:dyDescent="0.35">
      <c r="A63" s="129">
        <v>3</v>
      </c>
      <c r="B63" s="129">
        <v>9</v>
      </c>
      <c r="C63" s="128">
        <f t="shared" si="13"/>
        <v>1</v>
      </c>
      <c r="D63" s="128">
        <f t="shared" si="13"/>
        <v>7</v>
      </c>
      <c r="E63" s="42"/>
      <c r="F63" s="45" t="s">
        <v>86</v>
      </c>
      <c r="G63" s="139">
        <f>MIN($P63:BO63)</f>
        <v>269.99</v>
      </c>
      <c r="H63" s="140">
        <f>MAX($P63:BO63)</f>
        <v>279.99</v>
      </c>
      <c r="I63" s="145">
        <f>MIN($BP63:YH63)</f>
        <v>0</v>
      </c>
      <c r="J63" s="140">
        <f>MAX($BP63:YH63)</f>
        <v>0</v>
      </c>
      <c r="K63" s="146">
        <f t="shared" si="3"/>
        <v>269.99</v>
      </c>
      <c r="L63" s="119">
        <f t="shared" si="5"/>
        <v>2</v>
      </c>
      <c r="M63" s="39">
        <v>2</v>
      </c>
      <c r="N63" s="34"/>
      <c r="O63" s="137"/>
      <c r="P63" s="110"/>
      <c r="Q63" s="114"/>
      <c r="R63" s="114"/>
      <c r="S63" s="114"/>
      <c r="T63" s="114"/>
      <c r="U63" s="110"/>
      <c r="V63" s="110"/>
      <c r="W63" s="110"/>
      <c r="X63" s="110"/>
      <c r="Y63" s="110">
        <v>279.99</v>
      </c>
      <c r="Z63" s="110"/>
      <c r="AA63" s="110"/>
      <c r="AB63" s="110"/>
      <c r="AC63" s="110"/>
      <c r="AD63" s="110"/>
      <c r="AE63" s="110">
        <v>279.99</v>
      </c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>
        <v>269.99</v>
      </c>
      <c r="AR63" s="110"/>
      <c r="AS63" s="110"/>
      <c r="AT63" s="110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3"/>
      <c r="BU63" s="13"/>
      <c r="BV63" s="13"/>
      <c r="BW63" s="13"/>
      <c r="BX63" s="11"/>
      <c r="BY63" s="11"/>
      <c r="BZ63" s="11"/>
    </row>
    <row r="64" spans="1:78" ht="17.399999999999999" customHeight="1" x14ac:dyDescent="0.35">
      <c r="A64" s="129">
        <v>4</v>
      </c>
      <c r="B64" s="129">
        <v>9</v>
      </c>
      <c r="C64" s="128">
        <f t="shared" si="13"/>
        <v>1</v>
      </c>
      <c r="D64" s="128">
        <f t="shared" si="13"/>
        <v>7</v>
      </c>
      <c r="E64" s="42"/>
      <c r="F64" s="74" t="s">
        <v>87</v>
      </c>
      <c r="G64" s="139">
        <f>MIN($P64:BO64)</f>
        <v>439.99</v>
      </c>
      <c r="H64" s="140">
        <f>MAX($P64:BO64)</f>
        <v>439.99</v>
      </c>
      <c r="I64" s="145">
        <f>MIN($BP64:YH64)</f>
        <v>0</v>
      </c>
      <c r="J64" s="140">
        <f>MAX($BP64:YH64)</f>
        <v>0</v>
      </c>
      <c r="K64" s="146">
        <f t="shared" si="3"/>
        <v>439.99</v>
      </c>
      <c r="L64" s="119">
        <f t="shared" si="5"/>
        <v>2</v>
      </c>
      <c r="M64" s="39">
        <v>2</v>
      </c>
      <c r="N64" s="34"/>
      <c r="O64" s="137"/>
      <c r="P64" s="110"/>
      <c r="Q64" s="114"/>
      <c r="R64" s="114">
        <v>439.99</v>
      </c>
      <c r="S64" s="114"/>
      <c r="T64" s="114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3"/>
      <c r="BU64" s="13"/>
      <c r="BV64" s="13"/>
      <c r="BW64" s="13"/>
      <c r="BX64" s="11"/>
      <c r="BY64" s="11"/>
      <c r="BZ64" s="11"/>
    </row>
    <row r="65" spans="1:78" ht="17.399999999999999" customHeight="1" x14ac:dyDescent="0.35">
      <c r="A65" s="129">
        <v>5</v>
      </c>
      <c r="B65" s="129">
        <v>9</v>
      </c>
      <c r="C65" s="128">
        <f t="shared" si="13"/>
        <v>1</v>
      </c>
      <c r="D65" s="128">
        <f t="shared" si="13"/>
        <v>7</v>
      </c>
      <c r="E65" s="42"/>
      <c r="F65" s="45" t="s">
        <v>88</v>
      </c>
      <c r="G65" s="139">
        <f>MIN($P65:BO65)</f>
        <v>769.99</v>
      </c>
      <c r="H65" s="140">
        <f>MAX($P65:BO65)</f>
        <v>769.99</v>
      </c>
      <c r="I65" s="145">
        <f>MIN($BP65:YH65)</f>
        <v>0</v>
      </c>
      <c r="J65" s="140">
        <f>MAX($BP65:YH65)</f>
        <v>0</v>
      </c>
      <c r="K65" s="146">
        <f t="shared" si="3"/>
        <v>769.99</v>
      </c>
      <c r="L65" s="119">
        <f t="shared" si="5"/>
        <v>1</v>
      </c>
      <c r="M65" s="39">
        <v>1</v>
      </c>
      <c r="N65" s="34"/>
      <c r="O65" s="137"/>
      <c r="P65" s="110"/>
      <c r="Q65" s="114"/>
      <c r="R65" s="114"/>
      <c r="S65" s="114"/>
      <c r="T65" s="114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>
        <v>769.99</v>
      </c>
      <c r="AO65" s="110"/>
      <c r="AP65" s="110"/>
      <c r="AQ65" s="110"/>
      <c r="AR65" s="110"/>
      <c r="AS65" s="110"/>
      <c r="AT65" s="110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3"/>
      <c r="BU65" s="13"/>
      <c r="BV65" s="13"/>
      <c r="BW65" s="13"/>
      <c r="BX65" s="11"/>
      <c r="BY65" s="11"/>
      <c r="BZ65" s="11"/>
    </row>
    <row r="66" spans="1:78" ht="17.399999999999999" customHeight="1" x14ac:dyDescent="0.35">
      <c r="A66" s="129">
        <v>5</v>
      </c>
      <c r="B66" s="129">
        <v>9</v>
      </c>
      <c r="C66" s="128">
        <f t="shared" ref="C66:C71" si="14">IF((M66*0.2)&gt;N66,C65+1,C65)</f>
        <v>1</v>
      </c>
      <c r="D66" s="128">
        <f t="shared" si="4"/>
        <v>7</v>
      </c>
      <c r="E66" s="42"/>
      <c r="F66" s="74" t="s">
        <v>89</v>
      </c>
      <c r="G66" s="139">
        <f>MIN($P66:BO66)</f>
        <v>0</v>
      </c>
      <c r="H66" s="140">
        <f>MAX($P66:BO66)</f>
        <v>0</v>
      </c>
      <c r="I66" s="145">
        <f>MIN($BP66:YH66)</f>
        <v>0</v>
      </c>
      <c r="J66" s="140">
        <f>MAX($BP66:YH66)</f>
        <v>0</v>
      </c>
      <c r="K66" s="146">
        <f t="shared" si="3"/>
        <v>0</v>
      </c>
      <c r="L66" s="119">
        <f t="shared" ref="L66" si="15">SUM(M66-N66)</f>
        <v>0</v>
      </c>
      <c r="M66" s="39">
        <v>2</v>
      </c>
      <c r="N66" s="34">
        <v>2</v>
      </c>
      <c r="O66" s="137"/>
      <c r="P66" s="110"/>
      <c r="Q66" s="114"/>
      <c r="R66" s="114"/>
      <c r="S66" s="114"/>
      <c r="T66" s="114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3"/>
      <c r="BU66" s="13"/>
      <c r="BV66" s="13"/>
      <c r="BW66" s="13"/>
      <c r="BX66" s="11"/>
      <c r="BY66" s="11"/>
      <c r="BZ66" s="11"/>
    </row>
    <row r="67" spans="1:78" ht="17.399999999999999" customHeight="1" x14ac:dyDescent="0.35">
      <c r="A67" s="129">
        <v>5</v>
      </c>
      <c r="B67" s="129">
        <v>9</v>
      </c>
      <c r="C67" s="128">
        <f t="shared" si="14"/>
        <v>1</v>
      </c>
      <c r="D67" s="128">
        <f t="shared" si="4"/>
        <v>8</v>
      </c>
      <c r="E67" s="42"/>
      <c r="F67" s="45" t="s">
        <v>90</v>
      </c>
      <c r="G67" s="139">
        <f>MIN($P67:BO67)</f>
        <v>314.99</v>
      </c>
      <c r="H67" s="140">
        <f>MAX($P67:BO67)</f>
        <v>369.99</v>
      </c>
      <c r="I67" s="145">
        <f>MIN($BP67:YH67)</f>
        <v>0</v>
      </c>
      <c r="J67" s="140">
        <f>MAX($BP67:YH67)</f>
        <v>0</v>
      </c>
      <c r="K67" s="146">
        <f t="shared" si="3"/>
        <v>369.99</v>
      </c>
      <c r="L67" s="119">
        <f t="shared" si="5"/>
        <v>4</v>
      </c>
      <c r="M67" s="39">
        <v>6</v>
      </c>
      <c r="N67" s="34">
        <v>2</v>
      </c>
      <c r="O67" s="137"/>
      <c r="P67" s="110"/>
      <c r="Q67" s="114"/>
      <c r="R67" s="114"/>
      <c r="S67" s="114"/>
      <c r="T67" s="114"/>
      <c r="U67" s="110"/>
      <c r="V67" s="110"/>
      <c r="W67" s="110"/>
      <c r="X67" s="110">
        <v>314.99</v>
      </c>
      <c r="Y67" s="110"/>
      <c r="Z67" s="110">
        <v>339.99</v>
      </c>
      <c r="AA67" s="110"/>
      <c r="AB67" s="110"/>
      <c r="AC67" s="110"/>
      <c r="AD67" s="110">
        <v>339.99</v>
      </c>
      <c r="AE67" s="110"/>
      <c r="AF67" s="110"/>
      <c r="AG67" s="110">
        <v>339.99</v>
      </c>
      <c r="AH67" s="110"/>
      <c r="AI67" s="110"/>
      <c r="AJ67" s="110"/>
      <c r="AK67" s="110"/>
      <c r="AL67" s="110"/>
      <c r="AM67" s="110"/>
      <c r="AN67" s="110"/>
      <c r="AO67" s="110"/>
      <c r="AP67" s="110"/>
      <c r="AQ67" s="110">
        <v>369.99</v>
      </c>
      <c r="AR67" s="110"/>
      <c r="AS67" s="110"/>
      <c r="AT67" s="110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3"/>
      <c r="BU67" s="13"/>
      <c r="BV67" s="13"/>
      <c r="BW67" s="13"/>
      <c r="BX67" s="11"/>
      <c r="BY67" s="11"/>
      <c r="BZ67" s="11"/>
    </row>
    <row r="68" spans="1:78" ht="17.399999999999999" customHeight="1" x14ac:dyDescent="0.35">
      <c r="A68" s="129">
        <v>5</v>
      </c>
      <c r="B68" s="129">
        <v>9</v>
      </c>
      <c r="C68" s="128">
        <f t="shared" si="14"/>
        <v>1</v>
      </c>
      <c r="D68" s="128">
        <f t="shared" si="4"/>
        <v>8</v>
      </c>
      <c r="E68" s="42"/>
      <c r="F68" s="74" t="s">
        <v>91</v>
      </c>
      <c r="G68" s="139">
        <f>MIN($P68:BO68)</f>
        <v>469.99</v>
      </c>
      <c r="H68" s="140">
        <f>MAX($P68:BO68)</f>
        <v>499.16</v>
      </c>
      <c r="I68" s="145">
        <f>MIN($BP68:YH68)</f>
        <v>0</v>
      </c>
      <c r="J68" s="140">
        <f>MAX($BP68:YH68)</f>
        <v>0</v>
      </c>
      <c r="K68" s="146">
        <f t="shared" ref="K68:K135" si="16">IFERROR(LOOKUP(100000,P68:YH68),0)</f>
        <v>499.16</v>
      </c>
      <c r="L68" s="119">
        <f t="shared" si="5"/>
        <v>0</v>
      </c>
      <c r="M68" s="39">
        <v>12</v>
      </c>
      <c r="N68" s="34">
        <v>12</v>
      </c>
      <c r="O68" s="137"/>
      <c r="P68" s="110"/>
      <c r="Q68" s="114"/>
      <c r="R68" s="114"/>
      <c r="S68" s="114"/>
      <c r="T68" s="114"/>
      <c r="U68" s="110"/>
      <c r="V68" s="110">
        <v>469.99</v>
      </c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>
        <v>499.16</v>
      </c>
      <c r="AJ68" s="110"/>
      <c r="AK68" s="110"/>
      <c r="AL68" s="110"/>
      <c r="AM68" s="110"/>
      <c r="AN68" s="110"/>
      <c r="AO68" s="110">
        <v>499.16</v>
      </c>
      <c r="AP68" s="110"/>
      <c r="AQ68" s="110"/>
      <c r="AR68" s="110"/>
      <c r="AS68" s="110"/>
      <c r="AT68" s="110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3"/>
      <c r="BU68" s="13"/>
      <c r="BV68" s="13"/>
      <c r="BW68" s="13"/>
      <c r="BX68" s="11"/>
      <c r="BY68" s="11"/>
      <c r="BZ68" s="11"/>
    </row>
    <row r="69" spans="1:78" ht="17.399999999999999" customHeight="1" x14ac:dyDescent="0.35">
      <c r="A69" s="129">
        <v>5</v>
      </c>
      <c r="B69" s="129">
        <v>9</v>
      </c>
      <c r="C69" s="128">
        <f t="shared" si="14"/>
        <v>1</v>
      </c>
      <c r="D69" s="128">
        <f t="shared" si="4"/>
        <v>8</v>
      </c>
      <c r="E69" s="42"/>
      <c r="F69" s="45" t="s">
        <v>92</v>
      </c>
      <c r="G69" s="139">
        <f>MIN($P69:BO69)</f>
        <v>119.99</v>
      </c>
      <c r="H69" s="140">
        <f>MAX($P69:BO69)</f>
        <v>159.99</v>
      </c>
      <c r="I69" s="145">
        <f>MIN($BP69:YH69)</f>
        <v>0</v>
      </c>
      <c r="J69" s="140">
        <f>MAX($BP69:YH69)</f>
        <v>0</v>
      </c>
      <c r="K69" s="146">
        <f t="shared" si="16"/>
        <v>119.99</v>
      </c>
      <c r="L69" s="119">
        <f t="shared" si="5"/>
        <v>-2</v>
      </c>
      <c r="M69" s="39">
        <v>5</v>
      </c>
      <c r="N69" s="34">
        <v>7</v>
      </c>
      <c r="O69" s="137"/>
      <c r="P69" s="110"/>
      <c r="Q69" s="114"/>
      <c r="R69" s="114"/>
      <c r="S69" s="114">
        <v>139.99</v>
      </c>
      <c r="T69" s="114"/>
      <c r="U69" s="110">
        <v>119.99</v>
      </c>
      <c r="V69" s="110"/>
      <c r="W69" s="110"/>
      <c r="X69" s="110">
        <v>139.99</v>
      </c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>
        <v>139.99</v>
      </c>
      <c r="AM69" s="110"/>
      <c r="AN69" s="110">
        <v>159.99</v>
      </c>
      <c r="AO69" s="110"/>
      <c r="AP69" s="110"/>
      <c r="AQ69" s="110">
        <v>119.99</v>
      </c>
      <c r="AR69" s="110"/>
      <c r="AS69" s="110"/>
      <c r="AT69" s="110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3"/>
      <c r="BU69" s="13"/>
      <c r="BV69" s="13"/>
      <c r="BW69" s="13"/>
      <c r="BX69" s="11"/>
      <c r="BY69" s="11"/>
      <c r="BZ69" s="11"/>
    </row>
    <row r="70" spans="1:78" ht="17.399999999999999" customHeight="1" x14ac:dyDescent="0.35">
      <c r="A70" s="129">
        <v>5</v>
      </c>
      <c r="B70" s="129">
        <v>9</v>
      </c>
      <c r="C70" s="128">
        <f t="shared" si="14"/>
        <v>2</v>
      </c>
      <c r="D70" s="128">
        <f t="shared" si="4"/>
        <v>9</v>
      </c>
      <c r="E70" s="42"/>
      <c r="F70" s="74" t="s">
        <v>93</v>
      </c>
      <c r="G70" s="139">
        <f>MIN($P70:BO70)</f>
        <v>189.99</v>
      </c>
      <c r="H70" s="140">
        <f>MAX($P70:BO70)</f>
        <v>259.99</v>
      </c>
      <c r="I70" s="145">
        <f>MIN($BP70:YH70)</f>
        <v>0</v>
      </c>
      <c r="J70" s="140">
        <f>MAX($BP70:YH70)</f>
        <v>0</v>
      </c>
      <c r="K70" s="146">
        <f t="shared" si="16"/>
        <v>259.99</v>
      </c>
      <c r="L70" s="119">
        <f t="shared" si="5"/>
        <v>7</v>
      </c>
      <c r="M70" s="39">
        <v>8</v>
      </c>
      <c r="N70" s="34">
        <v>1</v>
      </c>
      <c r="O70" s="137"/>
      <c r="P70" s="110"/>
      <c r="Q70" s="114"/>
      <c r="R70" s="114"/>
      <c r="S70" s="114"/>
      <c r="T70" s="114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>
        <v>189.99</v>
      </c>
      <c r="AL70" s="110"/>
      <c r="AM70" s="110"/>
      <c r="AN70" s="110"/>
      <c r="AO70" s="110"/>
      <c r="AP70" s="110"/>
      <c r="AQ70" s="110">
        <v>259.99</v>
      </c>
      <c r="AR70" s="110"/>
      <c r="AS70" s="110"/>
      <c r="AT70" s="110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3"/>
      <c r="BU70" s="13"/>
      <c r="BV70" s="13"/>
      <c r="BW70" s="13"/>
      <c r="BX70" s="11"/>
      <c r="BY70" s="11"/>
      <c r="BZ70" s="11"/>
    </row>
    <row r="71" spans="1:78" ht="17.399999999999999" customHeight="1" x14ac:dyDescent="0.35">
      <c r="A71" s="129">
        <v>5</v>
      </c>
      <c r="B71" s="129">
        <v>9</v>
      </c>
      <c r="C71" s="128">
        <f t="shared" si="14"/>
        <v>2</v>
      </c>
      <c r="D71" s="128">
        <f t="shared" si="4"/>
        <v>9</v>
      </c>
      <c r="E71" s="42"/>
      <c r="F71" s="45" t="s">
        <v>94</v>
      </c>
      <c r="G71" s="139">
        <f>MIN($P71:BO71)</f>
        <v>659.99</v>
      </c>
      <c r="H71" s="140">
        <f>MAX($P71:BO71)</f>
        <v>799.99</v>
      </c>
      <c r="I71" s="145">
        <f>MIN($BP71:YH71)</f>
        <v>0</v>
      </c>
      <c r="J71" s="140">
        <f>MAX($BP71:YH71)</f>
        <v>0</v>
      </c>
      <c r="K71" s="146">
        <f t="shared" si="16"/>
        <v>799.99</v>
      </c>
      <c r="L71" s="119">
        <f t="shared" si="5"/>
        <v>0</v>
      </c>
      <c r="M71" s="39">
        <v>1</v>
      </c>
      <c r="N71" s="34">
        <v>1</v>
      </c>
      <c r="O71" s="137"/>
      <c r="P71" s="110"/>
      <c r="Q71" s="114"/>
      <c r="R71" s="114"/>
      <c r="S71" s="114"/>
      <c r="T71" s="114"/>
      <c r="U71" s="110"/>
      <c r="V71" s="110"/>
      <c r="W71" s="110">
        <v>659.99</v>
      </c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>
        <v>799.99</v>
      </c>
      <c r="AR71" s="110"/>
      <c r="AS71" s="110"/>
      <c r="AT71" s="110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3"/>
      <c r="BU71" s="13"/>
      <c r="BV71" s="13"/>
      <c r="BW71" s="13"/>
      <c r="BX71" s="11"/>
      <c r="BY71" s="11"/>
      <c r="BZ71" s="11"/>
    </row>
    <row r="72" spans="1:78" ht="17.399999999999999" customHeight="1" x14ac:dyDescent="0.35">
      <c r="A72" s="129">
        <v>5</v>
      </c>
      <c r="B72" s="129">
        <v>10</v>
      </c>
      <c r="C72" s="128">
        <f>C71</f>
        <v>2</v>
      </c>
      <c r="D72" s="128">
        <f>D71</f>
        <v>9</v>
      </c>
      <c r="E72" s="42"/>
      <c r="F72" s="74" t="s">
        <v>95</v>
      </c>
      <c r="G72" s="139">
        <f>MIN($P72:BO72)</f>
        <v>99.99</v>
      </c>
      <c r="H72" s="140">
        <f>MAX($P72:BO72)</f>
        <v>199.99</v>
      </c>
      <c r="I72" s="145">
        <f>MIN($BP72:YH72)</f>
        <v>0</v>
      </c>
      <c r="J72" s="140">
        <f>MAX($BP72:YH72)</f>
        <v>0</v>
      </c>
      <c r="K72" s="146">
        <f t="shared" si="16"/>
        <v>99.99</v>
      </c>
      <c r="L72" s="119">
        <f t="shared" si="5"/>
        <v>1</v>
      </c>
      <c r="M72" s="39">
        <v>1</v>
      </c>
      <c r="N72" s="34"/>
      <c r="O72" s="137"/>
      <c r="P72" s="110"/>
      <c r="Q72" s="114"/>
      <c r="R72" s="114"/>
      <c r="S72" s="114"/>
      <c r="T72" s="114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>
        <v>199.99</v>
      </c>
      <c r="AN72" s="110">
        <v>159.99</v>
      </c>
      <c r="AO72" s="110">
        <v>149.99</v>
      </c>
      <c r="AP72" s="110">
        <v>99.99</v>
      </c>
      <c r="AQ72" s="110"/>
      <c r="AR72" s="110"/>
      <c r="AS72" s="110"/>
      <c r="AT72" s="110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3"/>
      <c r="BU72" s="13"/>
      <c r="BV72" s="13"/>
      <c r="BW72" s="13"/>
      <c r="BX72" s="11"/>
      <c r="BY72" s="11"/>
      <c r="BZ72" s="11"/>
    </row>
    <row r="73" spans="1:78" ht="17.399999999999999" customHeight="1" x14ac:dyDescent="0.35">
      <c r="A73" s="129">
        <v>6</v>
      </c>
      <c r="B73" s="129">
        <v>10</v>
      </c>
      <c r="C73" s="128">
        <f t="shared" ref="C73:C76" si="17">C72</f>
        <v>2</v>
      </c>
      <c r="D73" s="128">
        <f>D72</f>
        <v>9</v>
      </c>
      <c r="E73" s="152"/>
      <c r="F73" s="45" t="s">
        <v>96</v>
      </c>
      <c r="G73" s="139">
        <f>MIN($P73:BO73)</f>
        <v>399.99</v>
      </c>
      <c r="H73" s="140">
        <f>MAX($P73:BO73)</f>
        <v>399.99</v>
      </c>
      <c r="I73" s="145">
        <f>MIN($BP73:YH73)</f>
        <v>0</v>
      </c>
      <c r="J73" s="140">
        <f>MAX($BP73:YH73)</f>
        <v>0</v>
      </c>
      <c r="K73" s="146">
        <f t="shared" ref="K73:K74" si="18">IFERROR(LOOKUP(100000,P73:YH73),0)</f>
        <v>399.99</v>
      </c>
      <c r="L73" s="119">
        <f t="shared" ref="L73:L74" si="19">SUM(M73-N73)</f>
        <v>3</v>
      </c>
      <c r="M73" s="39">
        <v>3</v>
      </c>
      <c r="N73" s="34"/>
      <c r="O73" s="137"/>
      <c r="P73" s="110"/>
      <c r="Q73" s="114"/>
      <c r="R73" s="114"/>
      <c r="S73" s="114"/>
      <c r="T73" s="114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>
        <v>399.99</v>
      </c>
      <c r="AT73" s="110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3"/>
      <c r="BU73" s="13"/>
      <c r="BV73" s="13"/>
      <c r="BW73" s="13"/>
      <c r="BX73" s="11"/>
      <c r="BY73" s="11"/>
      <c r="BZ73" s="11"/>
    </row>
    <row r="74" spans="1:78" ht="17.399999999999999" customHeight="1" x14ac:dyDescent="0.35">
      <c r="A74" s="129">
        <v>7</v>
      </c>
      <c r="B74" s="129">
        <v>10</v>
      </c>
      <c r="C74" s="128">
        <f t="shared" si="17"/>
        <v>2</v>
      </c>
      <c r="D74" s="128">
        <f>D73</f>
        <v>9</v>
      </c>
      <c r="E74" s="177"/>
      <c r="F74" s="74" t="s">
        <v>97</v>
      </c>
      <c r="G74" s="139">
        <f>MIN($P74:BO74)</f>
        <v>229.99</v>
      </c>
      <c r="H74" s="140">
        <f>MAX($P74:BO74)</f>
        <v>229.99</v>
      </c>
      <c r="I74" s="145">
        <f>MIN($BP74:YH74)</f>
        <v>0</v>
      </c>
      <c r="J74" s="140">
        <f>MAX($BP74:YH74)</f>
        <v>0</v>
      </c>
      <c r="K74" s="146">
        <f t="shared" si="18"/>
        <v>229.99</v>
      </c>
      <c r="L74" s="119">
        <f t="shared" si="19"/>
        <v>2</v>
      </c>
      <c r="M74" s="39">
        <v>2</v>
      </c>
      <c r="N74" s="34"/>
      <c r="O74" s="137"/>
      <c r="P74" s="110"/>
      <c r="Q74" s="114"/>
      <c r="R74" s="114"/>
      <c r="S74" s="114"/>
      <c r="T74" s="114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>
        <v>229.99</v>
      </c>
      <c r="AS74" s="110"/>
      <c r="AT74" s="110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3"/>
      <c r="BU74" s="13"/>
      <c r="BV74" s="13"/>
      <c r="BW74" s="13"/>
      <c r="BX74" s="11"/>
      <c r="BY74" s="11"/>
      <c r="BZ74" s="11"/>
    </row>
    <row r="75" spans="1:78" ht="17.399999999999999" customHeight="1" x14ac:dyDescent="0.35">
      <c r="A75" s="129">
        <v>8</v>
      </c>
      <c r="B75" s="129">
        <v>10</v>
      </c>
      <c r="C75" s="128">
        <f t="shared" si="17"/>
        <v>2</v>
      </c>
      <c r="D75" s="128">
        <f t="shared" ref="D75:D76" si="20">D74</f>
        <v>9</v>
      </c>
      <c r="E75" s="177"/>
      <c r="F75" s="45" t="s">
        <v>98</v>
      </c>
      <c r="G75" s="139">
        <f>MIN($P75:BO75)</f>
        <v>399.99</v>
      </c>
      <c r="H75" s="140">
        <f>MAX($P75:BO75)</f>
        <v>399.99</v>
      </c>
      <c r="I75" s="145">
        <f>MIN($BP75:YH75)</f>
        <v>0</v>
      </c>
      <c r="J75" s="140">
        <f>MAX($BP75:YH75)</f>
        <v>0</v>
      </c>
      <c r="K75" s="146">
        <f t="shared" ref="K75" si="21">IFERROR(LOOKUP(100000,P75:YH75),0)</f>
        <v>399.99</v>
      </c>
      <c r="L75" s="119">
        <f t="shared" ref="L75" si="22">SUM(M75-N75)</f>
        <v>1</v>
      </c>
      <c r="M75" s="39">
        <v>1</v>
      </c>
      <c r="N75" s="34"/>
      <c r="O75" s="137"/>
      <c r="P75" s="110"/>
      <c r="Q75" s="114"/>
      <c r="R75" s="114"/>
      <c r="S75" s="114"/>
      <c r="T75" s="114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>
        <v>399.99</v>
      </c>
      <c r="AS75" s="110"/>
      <c r="AT75" s="110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3"/>
      <c r="BU75" s="13"/>
      <c r="BV75" s="13"/>
      <c r="BW75" s="13"/>
      <c r="BX75" s="11"/>
      <c r="BY75" s="11"/>
      <c r="BZ75" s="11"/>
    </row>
    <row r="76" spans="1:78" ht="17.399999999999999" customHeight="1" x14ac:dyDescent="0.35">
      <c r="A76" s="129">
        <v>9</v>
      </c>
      <c r="B76" s="129">
        <v>10</v>
      </c>
      <c r="C76" s="128">
        <f t="shared" si="17"/>
        <v>2</v>
      </c>
      <c r="D76" s="128">
        <f t="shared" si="20"/>
        <v>9</v>
      </c>
      <c r="E76" s="42"/>
      <c r="F76" s="74" t="s">
        <v>99</v>
      </c>
      <c r="G76" s="139">
        <f>MIN($P76:BO76)</f>
        <v>189.99</v>
      </c>
      <c r="H76" s="140">
        <f>MAX($P76:BO76)</f>
        <v>199.99</v>
      </c>
      <c r="I76" s="145">
        <f>MIN($BP76:YH76)</f>
        <v>0</v>
      </c>
      <c r="J76" s="140">
        <f>MAX($BP76:YH76)</f>
        <v>0</v>
      </c>
      <c r="K76" s="146">
        <f t="shared" si="16"/>
        <v>199.99</v>
      </c>
      <c r="L76" s="119">
        <f t="shared" si="5"/>
        <v>4</v>
      </c>
      <c r="M76" s="39">
        <v>4</v>
      </c>
      <c r="N76" s="34"/>
      <c r="O76" s="137"/>
      <c r="P76" s="110"/>
      <c r="Q76" s="114"/>
      <c r="R76" s="114"/>
      <c r="S76" s="114">
        <v>199.99</v>
      </c>
      <c r="T76" s="114"/>
      <c r="U76" s="110"/>
      <c r="V76" s="110"/>
      <c r="W76" s="110"/>
      <c r="X76" s="110">
        <v>199.99</v>
      </c>
      <c r="Y76" s="110"/>
      <c r="Z76" s="110"/>
      <c r="AA76" s="110"/>
      <c r="AB76" s="110">
        <v>189.99</v>
      </c>
      <c r="AC76" s="110"/>
      <c r="AD76" s="110"/>
      <c r="AE76" s="110"/>
      <c r="AF76" s="110"/>
      <c r="AG76" s="110"/>
      <c r="AH76" s="110"/>
      <c r="AI76" s="110"/>
      <c r="AJ76" s="110">
        <v>199.99</v>
      </c>
      <c r="AK76" s="110"/>
      <c r="AL76" s="110"/>
      <c r="AM76" s="110"/>
      <c r="AN76" s="110">
        <v>189.99</v>
      </c>
      <c r="AO76" s="110"/>
      <c r="AP76" s="110"/>
      <c r="AQ76" s="110"/>
      <c r="AR76" s="110">
        <v>199.99</v>
      </c>
      <c r="AS76" s="110"/>
      <c r="AT76" s="110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5"/>
      <c r="BT76" s="13"/>
      <c r="BU76" s="13"/>
      <c r="BV76" s="13"/>
      <c r="BW76" s="13"/>
      <c r="BX76" s="11"/>
      <c r="BY76" s="11"/>
      <c r="BZ76" s="11"/>
    </row>
    <row r="77" spans="1:78" ht="17.399999999999999" customHeight="1" x14ac:dyDescent="0.35">
      <c r="A77" s="129">
        <v>9</v>
      </c>
      <c r="B77" s="129">
        <v>10</v>
      </c>
      <c r="C77" s="128">
        <f>IF((M77*0.2)&gt;N77,C76+1,C76)</f>
        <v>2</v>
      </c>
      <c r="D77" s="128">
        <f t="shared" ref="D77:D83" si="23">IF(M77&gt;N77,D76+1,D76)</f>
        <v>10</v>
      </c>
      <c r="E77" s="42"/>
      <c r="F77" s="45" t="s">
        <v>100</v>
      </c>
      <c r="G77" s="139">
        <f>MIN($P77:BO77)</f>
        <v>0</v>
      </c>
      <c r="H77" s="140">
        <f>MAX($P77:BO77)</f>
        <v>0</v>
      </c>
      <c r="I77" s="145">
        <f>MIN($BP77:YH77)</f>
        <v>0</v>
      </c>
      <c r="J77" s="140">
        <f>MAX($BP77:YH77)</f>
        <v>0</v>
      </c>
      <c r="K77" s="146">
        <f t="shared" si="16"/>
        <v>0</v>
      </c>
      <c r="L77" s="119">
        <f t="shared" ref="L77" si="24">SUM(M77-N77)</f>
        <v>2</v>
      </c>
      <c r="M77" s="39">
        <v>15</v>
      </c>
      <c r="N77" s="34">
        <v>13</v>
      </c>
      <c r="O77" s="137"/>
      <c r="P77" s="110"/>
      <c r="Q77" s="116"/>
      <c r="R77" s="116"/>
      <c r="S77" s="116"/>
      <c r="T77" s="116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3"/>
      <c r="BU77" s="13"/>
      <c r="BV77" s="13"/>
      <c r="BW77" s="13"/>
      <c r="BX77" s="11"/>
      <c r="BY77" s="11"/>
      <c r="BZ77" s="11"/>
    </row>
    <row r="78" spans="1:78" ht="17.399999999999999" customHeight="1" x14ac:dyDescent="0.35">
      <c r="A78" s="129">
        <v>9</v>
      </c>
      <c r="B78" s="129">
        <v>10</v>
      </c>
      <c r="C78" s="128">
        <f>IF((M78*0.2)&gt;N78,C77+1,C77)</f>
        <v>2</v>
      </c>
      <c r="D78" s="128">
        <f t="shared" si="23"/>
        <v>11</v>
      </c>
      <c r="E78" s="42"/>
      <c r="F78" s="74" t="s">
        <v>101</v>
      </c>
      <c r="G78" s="139">
        <f>MIN($P78:BO78)</f>
        <v>149.99</v>
      </c>
      <c r="H78" s="140">
        <f>MAX($P78:BO78)</f>
        <v>155.99</v>
      </c>
      <c r="I78" s="145">
        <f>MIN($BP78:YH78)</f>
        <v>0</v>
      </c>
      <c r="J78" s="140">
        <f>MAX($BP78:YH78)</f>
        <v>0</v>
      </c>
      <c r="K78" s="146">
        <f t="shared" si="16"/>
        <v>149.99</v>
      </c>
      <c r="L78" s="119">
        <f t="shared" si="5"/>
        <v>1</v>
      </c>
      <c r="M78" s="39">
        <v>12</v>
      </c>
      <c r="N78" s="34">
        <v>11</v>
      </c>
      <c r="O78" s="137"/>
      <c r="P78" s="110"/>
      <c r="Q78" s="116"/>
      <c r="R78" s="116"/>
      <c r="S78" s="116"/>
      <c r="T78" s="116"/>
      <c r="U78" s="117">
        <v>155.99</v>
      </c>
      <c r="V78" s="117"/>
      <c r="W78" s="117"/>
      <c r="X78" s="117">
        <v>154.99</v>
      </c>
      <c r="Y78" s="117"/>
      <c r="Z78" s="117"/>
      <c r="AA78" s="117"/>
      <c r="AB78" s="117"/>
      <c r="AC78" s="117"/>
      <c r="AD78" s="117">
        <v>149.99</v>
      </c>
      <c r="AE78" s="117"/>
      <c r="AF78" s="117"/>
      <c r="AG78" s="117"/>
      <c r="AH78" s="117">
        <v>154.99</v>
      </c>
      <c r="AI78" s="117"/>
      <c r="AJ78" s="117"/>
      <c r="AK78" s="117"/>
      <c r="AL78" s="117"/>
      <c r="AM78" s="117"/>
      <c r="AN78" s="117"/>
      <c r="AO78" s="117">
        <v>149.99</v>
      </c>
      <c r="AP78" s="117"/>
      <c r="AQ78" s="117">
        <v>149.99</v>
      </c>
      <c r="AR78" s="117"/>
      <c r="AS78" s="117"/>
      <c r="AT78" s="117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3"/>
      <c r="BU78" s="13"/>
      <c r="BV78" s="13"/>
      <c r="BW78" s="13"/>
      <c r="BX78" s="11"/>
      <c r="BY78" s="11"/>
      <c r="BZ78" s="11"/>
    </row>
    <row r="79" spans="1:78" s="19" customFormat="1" ht="16.8" customHeight="1" x14ac:dyDescent="0.35">
      <c r="A79" s="129">
        <v>9</v>
      </c>
      <c r="B79" s="130">
        <v>10</v>
      </c>
      <c r="C79" s="128">
        <f>C78</f>
        <v>2</v>
      </c>
      <c r="D79" s="128">
        <f>IF((M79+M80+M81+M82)&gt;(N79+N80+N81+N82),D78+1,D78)</f>
        <v>12</v>
      </c>
      <c r="E79" s="178"/>
      <c r="F79" s="45" t="s">
        <v>102</v>
      </c>
      <c r="G79" s="143">
        <f>MIN($P79:BO79)</f>
        <v>89.99</v>
      </c>
      <c r="H79" s="144">
        <f>MAX($P79:BO79)</f>
        <v>95.99</v>
      </c>
      <c r="I79" s="148">
        <f>MIN($BP79:YH79)</f>
        <v>0</v>
      </c>
      <c r="J79" s="144">
        <f>MAX($BP79:YH79)</f>
        <v>0</v>
      </c>
      <c r="K79" s="146">
        <f t="shared" si="16"/>
        <v>95.99</v>
      </c>
      <c r="L79" s="119">
        <f>SUM(M79-N79)*2</f>
        <v>3</v>
      </c>
      <c r="M79" s="39">
        <v>1.5</v>
      </c>
      <c r="N79" s="34"/>
      <c r="O79" s="137"/>
      <c r="P79" s="110"/>
      <c r="Q79" s="114"/>
      <c r="R79" s="114"/>
      <c r="S79" s="114"/>
      <c r="T79" s="114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>
        <v>89.99</v>
      </c>
      <c r="AF79" s="110"/>
      <c r="AG79" s="110"/>
      <c r="AH79" s="110"/>
      <c r="AI79" s="110"/>
      <c r="AJ79" s="110"/>
      <c r="AK79" s="110">
        <v>89.99</v>
      </c>
      <c r="AL79" s="110"/>
      <c r="AM79" s="110"/>
      <c r="AN79" s="110"/>
      <c r="AO79" s="110"/>
      <c r="AP79" s="110"/>
      <c r="AQ79" s="110"/>
      <c r="AR79" s="110">
        <v>95.99</v>
      </c>
      <c r="AS79" s="110"/>
      <c r="AT79" s="110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7"/>
      <c r="BU79" s="17"/>
      <c r="BV79" s="17"/>
      <c r="BW79" s="17"/>
      <c r="BX79" s="18"/>
      <c r="BY79" s="18"/>
      <c r="BZ79" s="18"/>
    </row>
    <row r="80" spans="1:78" s="25" customFormat="1" ht="17.399999999999999" customHeight="1" x14ac:dyDescent="0.35">
      <c r="A80" s="129">
        <v>9</v>
      </c>
      <c r="B80" s="130">
        <v>10</v>
      </c>
      <c r="C80" s="128">
        <f>C79</f>
        <v>2</v>
      </c>
      <c r="D80" s="128">
        <f>D79</f>
        <v>12</v>
      </c>
      <c r="E80" s="179"/>
      <c r="F80" s="74" t="s">
        <v>103</v>
      </c>
      <c r="G80" s="139">
        <f>MIN($P80:BO80)</f>
        <v>124.99</v>
      </c>
      <c r="H80" s="140">
        <f>MAX($P80:BO80)</f>
        <v>184.99</v>
      </c>
      <c r="I80" s="145">
        <f>MIN($BP80:YH80)</f>
        <v>0</v>
      </c>
      <c r="J80" s="140">
        <f>MAX($BP80:YH80)</f>
        <v>0</v>
      </c>
      <c r="K80" s="146">
        <f t="shared" si="16"/>
        <v>154.99</v>
      </c>
      <c r="L80" s="119">
        <f>SUM(M80-N80)*2</f>
        <v>3</v>
      </c>
      <c r="M80" s="39">
        <v>1.5</v>
      </c>
      <c r="N80" s="34"/>
      <c r="O80" s="137"/>
      <c r="P80" s="110"/>
      <c r="Q80" s="114"/>
      <c r="R80" s="114"/>
      <c r="S80" s="114"/>
      <c r="T80" s="114"/>
      <c r="U80" s="110"/>
      <c r="V80" s="110"/>
      <c r="W80" s="110"/>
      <c r="X80" s="110"/>
      <c r="Y80" s="110">
        <v>144.99</v>
      </c>
      <c r="Z80" s="110"/>
      <c r="AA80" s="110">
        <v>184.99</v>
      </c>
      <c r="AB80" s="110"/>
      <c r="AC80" s="110"/>
      <c r="AD80" s="110">
        <v>129.74</v>
      </c>
      <c r="AE80" s="110"/>
      <c r="AF80" s="110"/>
      <c r="AG80" s="110"/>
      <c r="AH80" s="110"/>
      <c r="AI80" s="110">
        <v>124.99</v>
      </c>
      <c r="AJ80" s="110">
        <v>184.99</v>
      </c>
      <c r="AK80" s="110"/>
      <c r="AL80" s="110">
        <v>144.99</v>
      </c>
      <c r="AM80" s="110"/>
      <c r="AN80" s="110"/>
      <c r="AO80" s="110">
        <v>129.99</v>
      </c>
      <c r="AP80" s="110">
        <v>129.99</v>
      </c>
      <c r="AQ80" s="110"/>
      <c r="AR80" s="110"/>
      <c r="AS80" s="110">
        <v>154.99</v>
      </c>
      <c r="AT80" s="110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23"/>
      <c r="BU80" s="23"/>
      <c r="BV80" s="23"/>
      <c r="BW80" s="23"/>
      <c r="BX80" s="24"/>
      <c r="BY80" s="24"/>
      <c r="BZ80" s="24"/>
    </row>
    <row r="81" spans="1:78" s="25" customFormat="1" ht="17.399999999999999" customHeight="1" x14ac:dyDescent="0.35">
      <c r="A81" s="129">
        <v>9</v>
      </c>
      <c r="B81" s="130">
        <v>10</v>
      </c>
      <c r="C81" s="128">
        <f>IF(((M81+M82)*0.2)&gt;(N81+N82),C80+1,C80)</f>
        <v>3</v>
      </c>
      <c r="D81" s="128">
        <f>D80</f>
        <v>12</v>
      </c>
      <c r="E81" s="179"/>
      <c r="F81" s="45" t="s">
        <v>104</v>
      </c>
      <c r="G81" s="139">
        <f>MIN($P81:BO81)</f>
        <v>89.99</v>
      </c>
      <c r="H81" s="140">
        <f>MAX($P81:BO81)</f>
        <v>119.99</v>
      </c>
      <c r="I81" s="145">
        <f>MIN($BP81:YH81)</f>
        <v>0</v>
      </c>
      <c r="J81" s="140">
        <f>MAX($BP81:YH81)</f>
        <v>0</v>
      </c>
      <c r="K81" s="146">
        <f t="shared" si="16"/>
        <v>89.99</v>
      </c>
      <c r="L81" s="119">
        <f>SUM(M81-N81)*2</f>
        <v>3</v>
      </c>
      <c r="M81" s="39">
        <v>1.5</v>
      </c>
      <c r="N81" s="34"/>
      <c r="O81" s="137"/>
      <c r="P81" s="110">
        <v>94.99</v>
      </c>
      <c r="Q81" s="114"/>
      <c r="R81" s="114"/>
      <c r="S81" s="114"/>
      <c r="T81" s="114"/>
      <c r="U81" s="110">
        <v>119.99</v>
      </c>
      <c r="V81" s="110"/>
      <c r="W81" s="110"/>
      <c r="X81" s="110"/>
      <c r="Y81" s="110"/>
      <c r="Z81" s="110">
        <v>89.99</v>
      </c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23"/>
      <c r="BU81" s="23"/>
      <c r="BV81" s="23"/>
      <c r="BW81" s="23"/>
      <c r="BX81" s="24"/>
      <c r="BY81" s="24"/>
      <c r="BZ81" s="24"/>
    </row>
    <row r="82" spans="1:78" s="25" customFormat="1" ht="17.399999999999999" customHeight="1" x14ac:dyDescent="0.35">
      <c r="A82" s="129">
        <v>9</v>
      </c>
      <c r="B82" s="130">
        <v>10</v>
      </c>
      <c r="C82" s="128">
        <f t="shared" ref="C82:D84" si="25">C81</f>
        <v>3</v>
      </c>
      <c r="D82" s="128">
        <f>D81</f>
        <v>12</v>
      </c>
      <c r="E82" s="180"/>
      <c r="F82" s="74" t="s">
        <v>105</v>
      </c>
      <c r="G82" s="139">
        <f>MIN($P82:BO82)</f>
        <v>119.99</v>
      </c>
      <c r="H82" s="140">
        <f>MAX($P82:BO82)</f>
        <v>179.99</v>
      </c>
      <c r="I82" s="145">
        <f>MIN($BP82:YH82)</f>
        <v>0</v>
      </c>
      <c r="J82" s="140">
        <f>MAX($BP82:YH82)</f>
        <v>0</v>
      </c>
      <c r="K82" s="146">
        <f t="shared" si="16"/>
        <v>129.99</v>
      </c>
      <c r="L82" s="119">
        <f>SUM(M82-N82)*2</f>
        <v>3</v>
      </c>
      <c r="M82" s="39">
        <v>1.5</v>
      </c>
      <c r="N82" s="34"/>
      <c r="O82" s="137"/>
      <c r="P82" s="110"/>
      <c r="Q82" s="114">
        <v>179.99</v>
      </c>
      <c r="R82" s="114"/>
      <c r="S82" s="114"/>
      <c r="T82" s="114"/>
      <c r="U82" s="110"/>
      <c r="V82" s="110"/>
      <c r="W82" s="110"/>
      <c r="X82" s="110"/>
      <c r="Y82" s="110"/>
      <c r="Z82" s="110"/>
      <c r="AA82" s="110"/>
      <c r="AB82" s="110"/>
      <c r="AC82" s="110"/>
      <c r="AD82" s="110">
        <v>151.37</v>
      </c>
      <c r="AE82" s="110"/>
      <c r="AF82" s="110"/>
      <c r="AG82" s="110">
        <v>119.99</v>
      </c>
      <c r="AH82" s="110"/>
      <c r="AI82" s="110"/>
      <c r="AJ82" s="110"/>
      <c r="AK82" s="110"/>
      <c r="AL82" s="110"/>
      <c r="AM82" s="110"/>
      <c r="AN82" s="110">
        <v>129.99</v>
      </c>
      <c r="AO82" s="110"/>
      <c r="AP82" s="110"/>
      <c r="AQ82" s="110"/>
      <c r="AR82" s="110"/>
      <c r="AS82" s="110"/>
      <c r="AT82" s="110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23"/>
      <c r="BU82" s="23"/>
      <c r="BV82" s="23"/>
      <c r="BW82" s="23"/>
      <c r="BX82" s="24"/>
      <c r="BY82" s="24"/>
      <c r="BZ82" s="24"/>
    </row>
    <row r="83" spans="1:78" s="22" customFormat="1" ht="17.399999999999999" customHeight="1" x14ac:dyDescent="0.35">
      <c r="A83" s="129">
        <v>9</v>
      </c>
      <c r="B83" s="130">
        <v>10</v>
      </c>
      <c r="C83" s="128">
        <f t="shared" si="25"/>
        <v>3</v>
      </c>
      <c r="D83" s="128">
        <f t="shared" si="23"/>
        <v>13</v>
      </c>
      <c r="E83" s="42"/>
      <c r="F83" s="45" t="s">
        <v>106</v>
      </c>
      <c r="G83" s="139">
        <f>MIN($P83:BO83)</f>
        <v>1450</v>
      </c>
      <c r="H83" s="140">
        <f>MAX($P83:BO83)</f>
        <v>1999.99</v>
      </c>
      <c r="I83" s="145">
        <f>MIN($BP83:YH83)</f>
        <v>0</v>
      </c>
      <c r="J83" s="140">
        <f>MAX($BP83:YH83)</f>
        <v>0</v>
      </c>
      <c r="K83" s="146">
        <f t="shared" si="16"/>
        <v>1450</v>
      </c>
      <c r="L83" s="119">
        <f t="shared" ref="L83:L147" si="26">SUM(M83-N83)</f>
        <v>5</v>
      </c>
      <c r="M83" s="39">
        <v>5</v>
      </c>
      <c r="N83" s="34"/>
      <c r="O83" s="137"/>
      <c r="P83" s="110"/>
      <c r="Q83" s="114"/>
      <c r="R83" s="114"/>
      <c r="S83" s="114"/>
      <c r="T83" s="114"/>
      <c r="U83" s="110"/>
      <c r="V83" s="110"/>
      <c r="W83" s="110"/>
      <c r="X83" s="110">
        <v>1699.99</v>
      </c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>
        <v>1899.99</v>
      </c>
      <c r="AO83" s="110">
        <v>1999.99</v>
      </c>
      <c r="AP83" s="110">
        <v>1699.99</v>
      </c>
      <c r="AQ83" s="110"/>
      <c r="AR83" s="110">
        <v>1450</v>
      </c>
      <c r="AS83" s="110"/>
      <c r="AT83" s="110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20"/>
      <c r="BU83" s="20"/>
      <c r="BV83" s="20"/>
      <c r="BW83" s="20"/>
      <c r="BX83" s="21"/>
      <c r="BY83" s="21"/>
      <c r="BZ83" s="21"/>
    </row>
    <row r="84" spans="1:78" ht="17.399999999999999" customHeight="1" x14ac:dyDescent="0.35">
      <c r="A84" s="129">
        <v>9</v>
      </c>
      <c r="B84" s="129">
        <v>11</v>
      </c>
      <c r="C84" s="128">
        <f t="shared" si="25"/>
        <v>3</v>
      </c>
      <c r="D84" s="128">
        <f t="shared" si="25"/>
        <v>13</v>
      </c>
      <c r="E84" s="42"/>
      <c r="F84" s="74" t="s">
        <v>107</v>
      </c>
      <c r="G84" s="139">
        <f>MIN($P84:BO84)</f>
        <v>59.99</v>
      </c>
      <c r="H84" s="140">
        <f>MAX($P84:BO84)</f>
        <v>139.99</v>
      </c>
      <c r="I84" s="145">
        <f>MIN($BP84:YH84)</f>
        <v>0</v>
      </c>
      <c r="J84" s="140">
        <f>MAX($BP84:YH84)</f>
        <v>0</v>
      </c>
      <c r="K84" s="146">
        <f t="shared" si="16"/>
        <v>79.989999999999995</v>
      </c>
      <c r="L84" s="119">
        <f t="shared" si="26"/>
        <v>5</v>
      </c>
      <c r="M84" s="39">
        <v>5</v>
      </c>
      <c r="N84" s="34"/>
      <c r="O84" s="137"/>
      <c r="P84" s="110">
        <v>84.99</v>
      </c>
      <c r="Q84" s="112"/>
      <c r="R84" s="112"/>
      <c r="S84" s="112"/>
      <c r="T84" s="112"/>
      <c r="U84" s="111">
        <v>59.99</v>
      </c>
      <c r="V84" s="111"/>
      <c r="W84" s="111">
        <v>59.99</v>
      </c>
      <c r="X84" s="111"/>
      <c r="Y84" s="111"/>
      <c r="Z84" s="111">
        <v>89.99</v>
      </c>
      <c r="AA84" s="111">
        <v>99.99</v>
      </c>
      <c r="AB84" s="111"/>
      <c r="AC84" s="111">
        <v>64.989999999999995</v>
      </c>
      <c r="AD84" s="111">
        <v>99.99</v>
      </c>
      <c r="AE84" s="111"/>
      <c r="AF84" s="111"/>
      <c r="AG84" s="111">
        <v>59.99</v>
      </c>
      <c r="AH84" s="111"/>
      <c r="AI84" s="111">
        <v>139.99</v>
      </c>
      <c r="AJ84" s="111"/>
      <c r="AK84" s="111"/>
      <c r="AL84" s="111"/>
      <c r="AM84" s="111"/>
      <c r="AN84" s="111">
        <v>99.99</v>
      </c>
      <c r="AO84" s="111">
        <v>89.99</v>
      </c>
      <c r="AP84" s="111"/>
      <c r="AQ84" s="111">
        <v>79.989999999999995</v>
      </c>
      <c r="AR84" s="111"/>
      <c r="AS84" s="111"/>
      <c r="AT84" s="111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3"/>
      <c r="BU84" s="13"/>
      <c r="BV84" s="13"/>
      <c r="BW84" s="13"/>
      <c r="BX84" s="11"/>
      <c r="BY84" s="11"/>
      <c r="BZ84" s="11"/>
    </row>
    <row r="85" spans="1:78" ht="17.399999999999999" customHeight="1" x14ac:dyDescent="0.35">
      <c r="A85" s="129">
        <v>9</v>
      </c>
      <c r="B85" s="129">
        <v>11</v>
      </c>
      <c r="C85" s="128">
        <f>IF((M85*0.2)&gt;N85,C84+1,C84)</f>
        <v>3</v>
      </c>
      <c r="D85" s="128">
        <f>IF((M85+M86)&gt;(N85+N86),D84+1,D84)</f>
        <v>14</v>
      </c>
      <c r="E85" s="177"/>
      <c r="F85" s="45" t="s">
        <v>108</v>
      </c>
      <c r="G85" s="139">
        <f>MIN($P85:BO85)</f>
        <v>369.99</v>
      </c>
      <c r="H85" s="140">
        <f>MAX($P85:BO85)</f>
        <v>475.99</v>
      </c>
      <c r="I85" s="145">
        <f>MIN($BP85:YH85)</f>
        <v>0</v>
      </c>
      <c r="J85" s="140">
        <f>MAX($BP85:YH85)</f>
        <v>0</v>
      </c>
      <c r="K85" s="146">
        <f t="shared" si="16"/>
        <v>475.99</v>
      </c>
      <c r="L85" s="119">
        <f t="shared" si="26"/>
        <v>2</v>
      </c>
      <c r="M85" s="39">
        <v>5</v>
      </c>
      <c r="N85" s="34">
        <v>3</v>
      </c>
      <c r="O85" s="137"/>
      <c r="P85" s="110"/>
      <c r="Q85" s="114"/>
      <c r="R85" s="114"/>
      <c r="S85" s="114">
        <v>399.99</v>
      </c>
      <c r="T85" s="114"/>
      <c r="U85" s="110"/>
      <c r="V85" s="110"/>
      <c r="W85" s="110"/>
      <c r="X85" s="110"/>
      <c r="Y85" s="110"/>
      <c r="Z85" s="110"/>
      <c r="AA85" s="110">
        <v>369.99</v>
      </c>
      <c r="AB85" s="110"/>
      <c r="AC85" s="110"/>
      <c r="AD85" s="110"/>
      <c r="AE85" s="110"/>
      <c r="AF85" s="110">
        <v>379.99</v>
      </c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>
        <v>419.99</v>
      </c>
      <c r="AR85" s="110">
        <v>475.99</v>
      </c>
      <c r="AS85" s="110"/>
      <c r="AT85" s="110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3"/>
      <c r="BU85" s="13"/>
      <c r="BV85" s="13"/>
      <c r="BW85" s="13"/>
      <c r="BX85" s="11"/>
      <c r="BY85" s="11"/>
      <c r="BZ85" s="11"/>
    </row>
    <row r="86" spans="1:78" ht="17.399999999999999" customHeight="1" x14ac:dyDescent="0.35">
      <c r="A86" s="129">
        <v>9</v>
      </c>
      <c r="B86" s="129">
        <v>11</v>
      </c>
      <c r="C86" s="128">
        <f>C85</f>
        <v>3</v>
      </c>
      <c r="D86" s="128">
        <f>D85</f>
        <v>14</v>
      </c>
      <c r="E86" s="177"/>
      <c r="F86" s="74" t="s">
        <v>109</v>
      </c>
      <c r="G86" s="139">
        <f>MIN($P86:BO86)</f>
        <v>619.99</v>
      </c>
      <c r="H86" s="140">
        <f>MAX($P86:BO86)</f>
        <v>619.99</v>
      </c>
      <c r="I86" s="145">
        <f>MIN($BP86:YH86)</f>
        <v>0</v>
      </c>
      <c r="J86" s="140">
        <f>MAX($BP86:YH86)</f>
        <v>0</v>
      </c>
      <c r="K86" s="146">
        <f t="shared" si="16"/>
        <v>619.99</v>
      </c>
      <c r="L86" s="119">
        <f t="shared" si="26"/>
        <v>1</v>
      </c>
      <c r="M86" s="39">
        <v>1</v>
      </c>
      <c r="N86" s="34"/>
      <c r="O86" s="137"/>
      <c r="P86" s="110"/>
      <c r="Q86" s="114"/>
      <c r="R86" s="114"/>
      <c r="S86" s="114"/>
      <c r="T86" s="114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>
        <v>619.99</v>
      </c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5"/>
      <c r="BR86" s="115"/>
      <c r="BS86" s="115"/>
      <c r="BT86" s="13"/>
      <c r="BU86" s="13"/>
      <c r="BV86" s="13"/>
      <c r="BW86" s="13"/>
      <c r="BX86" s="11"/>
      <c r="BY86" s="11"/>
      <c r="BZ86" s="11"/>
    </row>
    <row r="87" spans="1:78" ht="17.399999999999999" customHeight="1" x14ac:dyDescent="0.35">
      <c r="A87" s="129">
        <v>9</v>
      </c>
      <c r="B87" s="129">
        <v>11</v>
      </c>
      <c r="C87" s="128">
        <f>IF((M87*0.2)&gt;N87,C86+1,C86)</f>
        <v>3</v>
      </c>
      <c r="D87" s="128">
        <f t="shared" ref="D87:D137" si="27">IF(M87&gt;N87,D86+1,D86)</f>
        <v>15</v>
      </c>
      <c r="E87" s="42"/>
      <c r="F87" s="45" t="s">
        <v>110</v>
      </c>
      <c r="G87" s="139">
        <f>MIN($P87:BO87)</f>
        <v>151.99</v>
      </c>
      <c r="H87" s="140">
        <f>MAX($P87:BO87)</f>
        <v>189.99</v>
      </c>
      <c r="I87" s="145">
        <f>MIN($BP87:YH87)</f>
        <v>0</v>
      </c>
      <c r="J87" s="140">
        <f>MAX($BP87:YH87)</f>
        <v>0</v>
      </c>
      <c r="K87" s="146">
        <f t="shared" si="16"/>
        <v>151.99</v>
      </c>
      <c r="L87" s="119">
        <f t="shared" si="26"/>
        <v>3</v>
      </c>
      <c r="M87" s="39">
        <v>10</v>
      </c>
      <c r="N87" s="34">
        <v>7</v>
      </c>
      <c r="O87" s="137"/>
      <c r="P87" s="110"/>
      <c r="Q87" s="114"/>
      <c r="R87" s="114"/>
      <c r="S87" s="114"/>
      <c r="T87" s="114"/>
      <c r="U87" s="110"/>
      <c r="V87" s="110"/>
      <c r="W87" s="110"/>
      <c r="X87" s="110"/>
      <c r="Y87" s="110"/>
      <c r="Z87" s="110"/>
      <c r="AA87" s="110"/>
      <c r="AB87" s="110">
        <v>189.99</v>
      </c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>
        <v>151.99</v>
      </c>
      <c r="AP87" s="110"/>
      <c r="AQ87" s="110"/>
      <c r="AR87" s="110"/>
      <c r="AS87" s="110"/>
      <c r="AT87" s="110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5"/>
      <c r="BR87" s="115"/>
      <c r="BS87" s="115"/>
      <c r="BT87" s="13"/>
      <c r="BU87" s="13"/>
      <c r="BV87" s="13"/>
      <c r="BW87" s="13"/>
      <c r="BX87" s="11"/>
      <c r="BY87" s="11"/>
      <c r="BZ87" s="11"/>
    </row>
    <row r="88" spans="1:78" ht="17.399999999999999" customHeight="1" x14ac:dyDescent="0.35">
      <c r="A88" s="129">
        <v>9</v>
      </c>
      <c r="B88" s="129">
        <v>11</v>
      </c>
      <c r="C88" s="128">
        <f>IF((M88*0.2)&gt;N88,C87+1,C87)</f>
        <v>3</v>
      </c>
      <c r="D88" s="128">
        <f t="shared" si="27"/>
        <v>15</v>
      </c>
      <c r="E88" s="42"/>
      <c r="F88" s="74" t="s">
        <v>111</v>
      </c>
      <c r="G88" s="139">
        <f>MIN($P88:BO88)</f>
        <v>159.99</v>
      </c>
      <c r="H88" s="140">
        <f>MAX($P88:BO88)</f>
        <v>199.99</v>
      </c>
      <c r="I88" s="145">
        <f>MIN($BP88:YH88)</f>
        <v>0</v>
      </c>
      <c r="J88" s="140">
        <f>MAX($BP88:YH88)</f>
        <v>0</v>
      </c>
      <c r="K88" s="146">
        <f t="shared" si="16"/>
        <v>159.99</v>
      </c>
      <c r="L88" s="119">
        <f t="shared" si="26"/>
        <v>0</v>
      </c>
      <c r="M88" s="39">
        <v>11</v>
      </c>
      <c r="N88" s="34">
        <v>11</v>
      </c>
      <c r="O88" s="137"/>
      <c r="P88" s="110"/>
      <c r="Q88" s="114"/>
      <c r="R88" s="114"/>
      <c r="S88" s="114"/>
      <c r="T88" s="114"/>
      <c r="U88" s="110"/>
      <c r="V88" s="110"/>
      <c r="W88" s="110"/>
      <c r="X88" s="110"/>
      <c r="Y88" s="110"/>
      <c r="Z88" s="110"/>
      <c r="AA88" s="110"/>
      <c r="AB88" s="110"/>
      <c r="AC88" s="110">
        <v>169.15</v>
      </c>
      <c r="AD88" s="110"/>
      <c r="AE88" s="110"/>
      <c r="AF88" s="110"/>
      <c r="AG88" s="110"/>
      <c r="AH88" s="110"/>
      <c r="AI88" s="110"/>
      <c r="AJ88" s="110"/>
      <c r="AK88" s="110"/>
      <c r="AL88" s="110"/>
      <c r="AM88" s="110">
        <v>199.99</v>
      </c>
      <c r="AN88" s="110"/>
      <c r="AO88" s="110"/>
      <c r="AP88" s="110"/>
      <c r="AQ88" s="110"/>
      <c r="AR88" s="110"/>
      <c r="AS88" s="110">
        <v>159.99</v>
      </c>
      <c r="AT88" s="110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3"/>
      <c r="BU88" s="13"/>
      <c r="BV88" s="13"/>
      <c r="BW88" s="13"/>
      <c r="BX88" s="11"/>
      <c r="BY88" s="11"/>
      <c r="BZ88" s="11"/>
    </row>
    <row r="89" spans="1:78" ht="17.399999999999999" customHeight="1" x14ac:dyDescent="0.35">
      <c r="A89" s="129">
        <v>9</v>
      </c>
      <c r="B89" s="129">
        <v>12</v>
      </c>
      <c r="C89" s="128">
        <f>C88</f>
        <v>3</v>
      </c>
      <c r="D89" s="128">
        <f>D88</f>
        <v>15</v>
      </c>
      <c r="E89" s="42"/>
      <c r="F89" s="45" t="s">
        <v>112</v>
      </c>
      <c r="G89" s="139">
        <f>MIN($P89:BO89)</f>
        <v>109.99</v>
      </c>
      <c r="H89" s="140">
        <f>MAX($P89:BO89)</f>
        <v>159.99</v>
      </c>
      <c r="I89" s="145">
        <f>MIN($BP89:YH89)</f>
        <v>0</v>
      </c>
      <c r="J89" s="140">
        <f>MAX($BP89:YH89)</f>
        <v>0</v>
      </c>
      <c r="K89" s="146">
        <f t="shared" si="16"/>
        <v>159.99</v>
      </c>
      <c r="L89" s="119">
        <f t="shared" si="26"/>
        <v>2</v>
      </c>
      <c r="M89" s="39">
        <v>2</v>
      </c>
      <c r="N89" s="34"/>
      <c r="O89" s="137"/>
      <c r="P89" s="110"/>
      <c r="Q89" s="114">
        <v>109.99</v>
      </c>
      <c r="R89" s="114"/>
      <c r="S89" s="114"/>
      <c r="T89" s="114"/>
      <c r="U89" s="110"/>
      <c r="V89" s="110"/>
      <c r="W89" s="110"/>
      <c r="X89" s="110"/>
      <c r="Y89" s="110"/>
      <c r="Z89" s="110"/>
      <c r="AA89" s="110"/>
      <c r="AB89" s="110">
        <v>109.99</v>
      </c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>
        <v>159.99</v>
      </c>
      <c r="AQ89" s="110"/>
      <c r="AR89" s="110"/>
      <c r="AS89" s="110"/>
      <c r="AT89" s="110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3"/>
      <c r="BU89" s="13"/>
      <c r="BV89" s="13"/>
      <c r="BW89" s="13"/>
      <c r="BX89" s="11"/>
      <c r="BY89" s="11"/>
      <c r="BZ89" s="11"/>
    </row>
    <row r="90" spans="1:78" ht="17.399999999999999" customHeight="1" x14ac:dyDescent="0.35">
      <c r="A90" s="129">
        <v>9</v>
      </c>
      <c r="B90" s="129">
        <v>12</v>
      </c>
      <c r="C90" s="128">
        <f>IF((M90*0.2)&gt;N90,C89+1,C89)</f>
        <v>3</v>
      </c>
      <c r="D90" s="128">
        <f t="shared" si="27"/>
        <v>15</v>
      </c>
      <c r="E90" s="42"/>
      <c r="F90" s="74" t="s">
        <v>113</v>
      </c>
      <c r="G90" s="139">
        <f>MIN($P90:BO90)</f>
        <v>46.99</v>
      </c>
      <c r="H90" s="140">
        <f>MAX($P90:BO90)</f>
        <v>46.99</v>
      </c>
      <c r="I90" s="145">
        <f>MIN($BP90:YH90)</f>
        <v>0</v>
      </c>
      <c r="J90" s="140">
        <f>MAX($BP90:YH90)</f>
        <v>0</v>
      </c>
      <c r="K90" s="146">
        <f t="shared" si="16"/>
        <v>46.99</v>
      </c>
      <c r="L90" s="119">
        <f t="shared" si="26"/>
        <v>-6</v>
      </c>
      <c r="M90" s="39">
        <v>10</v>
      </c>
      <c r="N90" s="34">
        <v>16</v>
      </c>
      <c r="O90" s="137"/>
      <c r="P90" s="110"/>
      <c r="Q90" s="114"/>
      <c r="R90" s="114"/>
      <c r="S90" s="114"/>
      <c r="T90" s="114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>
        <v>46.99</v>
      </c>
      <c r="AQ90" s="110"/>
      <c r="AR90" s="110"/>
      <c r="AS90" s="110"/>
      <c r="AT90" s="110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3"/>
      <c r="BU90" s="13"/>
      <c r="BV90" s="13"/>
      <c r="BW90" s="13"/>
      <c r="BX90" s="11"/>
      <c r="BY90" s="11"/>
      <c r="BZ90" s="11"/>
    </row>
    <row r="91" spans="1:78" ht="17.399999999999999" customHeight="1" x14ac:dyDescent="0.35">
      <c r="A91" s="129">
        <v>9</v>
      </c>
      <c r="B91" s="129">
        <v>13</v>
      </c>
      <c r="C91" s="128">
        <f>C90</f>
        <v>3</v>
      </c>
      <c r="D91" s="128">
        <f>D90</f>
        <v>15</v>
      </c>
      <c r="E91" s="42"/>
      <c r="F91" s="45" t="s">
        <v>114</v>
      </c>
      <c r="G91" s="139">
        <f>MIN($P91:BO91)</f>
        <v>0</v>
      </c>
      <c r="H91" s="140">
        <f>MAX($P91:BO91)</f>
        <v>0</v>
      </c>
      <c r="I91" s="145">
        <f>MIN($BP91:YH91)</f>
        <v>0</v>
      </c>
      <c r="J91" s="140">
        <f>MAX($BP91:YH91)</f>
        <v>0</v>
      </c>
      <c r="K91" s="146">
        <f t="shared" si="16"/>
        <v>0</v>
      </c>
      <c r="L91" s="119">
        <f t="shared" si="26"/>
        <v>3</v>
      </c>
      <c r="M91" s="39">
        <v>3</v>
      </c>
      <c r="N91" s="34"/>
      <c r="O91" s="137"/>
      <c r="P91" s="110"/>
      <c r="Q91" s="114"/>
      <c r="R91" s="114"/>
      <c r="S91" s="114"/>
      <c r="T91" s="114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3"/>
      <c r="BU91" s="13"/>
      <c r="BV91" s="13"/>
      <c r="BW91" s="13"/>
      <c r="BX91" s="11"/>
      <c r="BY91" s="11"/>
      <c r="BZ91" s="11"/>
    </row>
    <row r="92" spans="1:78" ht="17.399999999999999" customHeight="1" x14ac:dyDescent="0.35">
      <c r="A92" s="129">
        <v>9</v>
      </c>
      <c r="B92" s="129">
        <v>13</v>
      </c>
      <c r="C92" s="128">
        <f>IF((M92*0.2)&gt;N92,C91+1,C91)</f>
        <v>3</v>
      </c>
      <c r="D92" s="128">
        <f t="shared" si="27"/>
        <v>15</v>
      </c>
      <c r="E92" s="42"/>
      <c r="F92" s="74" t="s">
        <v>115</v>
      </c>
      <c r="G92" s="139">
        <f>MIN($P92:BO92)</f>
        <v>55.99</v>
      </c>
      <c r="H92" s="140">
        <f>MAX($P92:BO92)</f>
        <v>55.99</v>
      </c>
      <c r="I92" s="145">
        <f>MIN($BP92:YH92)</f>
        <v>0</v>
      </c>
      <c r="J92" s="140">
        <f>MAX($BP92:YH92)</f>
        <v>0</v>
      </c>
      <c r="K92" s="146">
        <f t="shared" si="16"/>
        <v>55.99</v>
      </c>
      <c r="L92" s="119">
        <f t="shared" si="26"/>
        <v>-1</v>
      </c>
      <c r="M92" s="39">
        <v>1</v>
      </c>
      <c r="N92" s="34">
        <v>2</v>
      </c>
      <c r="O92" s="137"/>
      <c r="P92" s="110"/>
      <c r="Q92" s="114"/>
      <c r="R92" s="114"/>
      <c r="S92" s="114"/>
      <c r="T92" s="114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>
        <v>55.99</v>
      </c>
      <c r="AQ92" s="110"/>
      <c r="AR92" s="110"/>
      <c r="AS92" s="110"/>
      <c r="AT92" s="110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5"/>
      <c r="BR92" s="115"/>
      <c r="BS92" s="115"/>
      <c r="BT92" s="13"/>
      <c r="BU92" s="13"/>
      <c r="BV92" s="13"/>
      <c r="BW92" s="13"/>
      <c r="BX92" s="11"/>
      <c r="BY92" s="11"/>
      <c r="BZ92" s="11"/>
    </row>
    <row r="93" spans="1:78" ht="17.399999999999999" customHeight="1" x14ac:dyDescent="0.35">
      <c r="A93" s="129">
        <v>9</v>
      </c>
      <c r="B93" s="129">
        <v>13</v>
      </c>
      <c r="C93" s="128">
        <f>IF((M93*0.2)&gt;N93,C92+1,C92)</f>
        <v>3</v>
      </c>
      <c r="D93" s="128">
        <f t="shared" si="27"/>
        <v>15</v>
      </c>
      <c r="E93" s="42"/>
      <c r="F93" s="45" t="s">
        <v>116</v>
      </c>
      <c r="G93" s="139">
        <f>MIN($P93:BO93)</f>
        <v>127.99</v>
      </c>
      <c r="H93" s="140">
        <f>MAX($P93:BO93)</f>
        <v>127.99</v>
      </c>
      <c r="I93" s="145">
        <f>MIN($BP93:YH93)</f>
        <v>0</v>
      </c>
      <c r="J93" s="140">
        <f>MAX($BP93:YH93)</f>
        <v>0</v>
      </c>
      <c r="K93" s="146">
        <f t="shared" si="16"/>
        <v>127.99</v>
      </c>
      <c r="L93" s="119">
        <f t="shared" si="26"/>
        <v>0</v>
      </c>
      <c r="M93" s="39">
        <v>10</v>
      </c>
      <c r="N93" s="34">
        <v>10</v>
      </c>
      <c r="O93" s="137"/>
      <c r="P93" s="110"/>
      <c r="Q93" s="114"/>
      <c r="R93" s="114"/>
      <c r="S93" s="114"/>
      <c r="T93" s="114">
        <v>127.99</v>
      </c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>
        <v>127.99</v>
      </c>
      <c r="AT93" s="110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15"/>
      <c r="BS93" s="115"/>
      <c r="BT93" s="13"/>
      <c r="BU93" s="13"/>
      <c r="BV93" s="13"/>
      <c r="BW93" s="13"/>
      <c r="BX93" s="11"/>
      <c r="BY93" s="11"/>
      <c r="BZ93" s="11"/>
    </row>
    <row r="94" spans="1:78" ht="17.399999999999999" customHeight="1" x14ac:dyDescent="0.35">
      <c r="A94" s="129">
        <v>9</v>
      </c>
      <c r="B94" s="129">
        <v>13</v>
      </c>
      <c r="C94" s="128">
        <f>IF(((M94+M95+M96)*0.2)&gt;(N94+N95+N96),C93+1,C93)</f>
        <v>4</v>
      </c>
      <c r="D94" s="128">
        <f>IF((M94+M95+M96)&gt;(N94+N95+N96),D93+1,D93)</f>
        <v>16</v>
      </c>
      <c r="E94" s="178"/>
      <c r="F94" s="74" t="s">
        <v>117</v>
      </c>
      <c r="G94" s="139">
        <f>MIN($P94:BO94)</f>
        <v>309.99</v>
      </c>
      <c r="H94" s="140">
        <f>MAX($P94:BO94)</f>
        <v>319.99</v>
      </c>
      <c r="I94" s="145">
        <f>MIN($BP94:YH94)</f>
        <v>0</v>
      </c>
      <c r="J94" s="140">
        <f>MAX($BP94:YH94)</f>
        <v>0</v>
      </c>
      <c r="K94" s="146">
        <f t="shared" si="16"/>
        <v>319.99</v>
      </c>
      <c r="L94" s="119">
        <f t="shared" si="26"/>
        <v>1</v>
      </c>
      <c r="M94" s="39">
        <v>1</v>
      </c>
      <c r="N94" s="34"/>
      <c r="O94" s="137"/>
      <c r="P94" s="110"/>
      <c r="Q94" s="114"/>
      <c r="R94" s="114"/>
      <c r="S94" s="114"/>
      <c r="T94" s="114"/>
      <c r="U94" s="110"/>
      <c r="V94" s="110"/>
      <c r="W94" s="110"/>
      <c r="X94" s="110"/>
      <c r="Y94" s="110"/>
      <c r="Z94" s="110"/>
      <c r="AA94" s="110"/>
      <c r="AB94" s="110"/>
      <c r="AC94" s="110"/>
      <c r="AD94" s="110">
        <v>309.99</v>
      </c>
      <c r="AE94" s="110"/>
      <c r="AF94" s="110"/>
      <c r="AG94" s="110">
        <v>319.99</v>
      </c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3"/>
      <c r="BU94" s="13"/>
      <c r="BV94" s="13"/>
      <c r="BW94" s="13"/>
      <c r="BX94" s="11"/>
      <c r="BY94" s="11"/>
      <c r="BZ94" s="11"/>
    </row>
    <row r="95" spans="1:78" ht="17.399999999999999" customHeight="1" x14ac:dyDescent="0.35">
      <c r="A95" s="129">
        <v>9</v>
      </c>
      <c r="B95" s="129">
        <v>13</v>
      </c>
      <c r="C95" s="128">
        <f t="shared" ref="C95:D99" si="28">C94</f>
        <v>4</v>
      </c>
      <c r="D95" s="128">
        <f t="shared" si="28"/>
        <v>16</v>
      </c>
      <c r="E95" s="179"/>
      <c r="F95" s="45" t="s">
        <v>118</v>
      </c>
      <c r="G95" s="139">
        <f>MIN($P95:BO95)</f>
        <v>239.99</v>
      </c>
      <c r="H95" s="140">
        <f>MAX($P95:BO95)</f>
        <v>319.98</v>
      </c>
      <c r="I95" s="145">
        <f>MIN($BP95:YH95)</f>
        <v>0</v>
      </c>
      <c r="J95" s="140">
        <f>MAX($BP95:YH95)</f>
        <v>0</v>
      </c>
      <c r="K95" s="146">
        <f t="shared" si="16"/>
        <v>239.99</v>
      </c>
      <c r="L95" s="119">
        <f t="shared" si="26"/>
        <v>1</v>
      </c>
      <c r="M95" s="39">
        <v>1</v>
      </c>
      <c r="N95" s="34"/>
      <c r="O95" s="137"/>
      <c r="P95" s="110"/>
      <c r="Q95" s="114"/>
      <c r="R95" s="114"/>
      <c r="S95" s="114"/>
      <c r="T95" s="114"/>
      <c r="U95" s="110">
        <v>279.99</v>
      </c>
      <c r="V95" s="110"/>
      <c r="W95" s="110"/>
      <c r="X95" s="110">
        <v>319.98</v>
      </c>
      <c r="Y95" s="110"/>
      <c r="Z95" s="110"/>
      <c r="AA95" s="110"/>
      <c r="AB95" s="110"/>
      <c r="AC95" s="110">
        <v>239.99</v>
      </c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3"/>
      <c r="BU95" s="13"/>
      <c r="BV95" s="13"/>
      <c r="BW95" s="13"/>
      <c r="BX95" s="11"/>
      <c r="BY95" s="11"/>
      <c r="BZ95" s="11"/>
    </row>
    <row r="96" spans="1:78" ht="17.399999999999999" customHeight="1" x14ac:dyDescent="0.35">
      <c r="A96" s="129">
        <v>9</v>
      </c>
      <c r="B96" s="129">
        <v>13</v>
      </c>
      <c r="C96" s="128">
        <f t="shared" si="28"/>
        <v>4</v>
      </c>
      <c r="D96" s="128">
        <f t="shared" si="28"/>
        <v>16</v>
      </c>
      <c r="E96" s="180"/>
      <c r="F96" s="74" t="s">
        <v>119</v>
      </c>
      <c r="G96" s="139">
        <f>MIN($P96:BO96)</f>
        <v>479.99</v>
      </c>
      <c r="H96" s="140">
        <f>MAX($P96:BO96)</f>
        <v>599.99</v>
      </c>
      <c r="I96" s="145">
        <f>MIN($BP96:YH96)</f>
        <v>0</v>
      </c>
      <c r="J96" s="140">
        <f>MAX($BP96:YH96)</f>
        <v>0</v>
      </c>
      <c r="K96" s="146">
        <f t="shared" si="16"/>
        <v>539.99</v>
      </c>
      <c r="L96" s="119">
        <f t="shared" si="26"/>
        <v>1</v>
      </c>
      <c r="M96" s="39">
        <v>1</v>
      </c>
      <c r="N96" s="34"/>
      <c r="O96" s="137"/>
      <c r="P96" s="110"/>
      <c r="Q96" s="114"/>
      <c r="R96" s="114"/>
      <c r="S96" s="114"/>
      <c r="T96" s="114"/>
      <c r="U96" s="110"/>
      <c r="V96" s="110"/>
      <c r="W96" s="110"/>
      <c r="X96" s="110"/>
      <c r="Y96" s="110">
        <v>591.98</v>
      </c>
      <c r="Z96" s="110"/>
      <c r="AA96" s="110"/>
      <c r="AB96" s="110"/>
      <c r="AC96" s="110"/>
      <c r="AD96" s="110">
        <v>599.99</v>
      </c>
      <c r="AE96" s="110">
        <v>479.99</v>
      </c>
      <c r="AF96" s="110"/>
      <c r="AG96" s="110"/>
      <c r="AH96" s="110"/>
      <c r="AI96" s="110">
        <v>479.99</v>
      </c>
      <c r="AJ96" s="110"/>
      <c r="AK96" s="110"/>
      <c r="AL96" s="110">
        <v>539.99</v>
      </c>
      <c r="AM96" s="110"/>
      <c r="AN96" s="110"/>
      <c r="AO96" s="110">
        <v>539.99</v>
      </c>
      <c r="AP96" s="110"/>
      <c r="AQ96" s="110">
        <v>539.99</v>
      </c>
      <c r="AR96" s="110"/>
      <c r="AS96" s="110"/>
      <c r="AT96" s="110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3"/>
      <c r="BU96" s="13"/>
      <c r="BV96" s="13"/>
      <c r="BW96" s="13"/>
      <c r="BX96" s="11"/>
      <c r="BY96" s="11"/>
      <c r="BZ96" s="11"/>
    </row>
    <row r="97" spans="1:78" ht="17.399999999999999" customHeight="1" x14ac:dyDescent="0.35">
      <c r="A97" s="129">
        <v>9</v>
      </c>
      <c r="B97" s="129">
        <v>13</v>
      </c>
      <c r="C97" s="128">
        <f t="shared" si="28"/>
        <v>4</v>
      </c>
      <c r="D97" s="128">
        <f t="shared" si="28"/>
        <v>16</v>
      </c>
      <c r="E97" s="42"/>
      <c r="F97" s="45" t="s">
        <v>120</v>
      </c>
      <c r="G97" s="139">
        <f>MIN($P97:BO97)</f>
        <v>0</v>
      </c>
      <c r="H97" s="140">
        <f>MAX($P97:BO97)</f>
        <v>0</v>
      </c>
      <c r="I97" s="145">
        <f>MIN($BP97:YH97)</f>
        <v>0</v>
      </c>
      <c r="J97" s="140">
        <f>MAX($BP97:YH97)</f>
        <v>0</v>
      </c>
      <c r="K97" s="146">
        <f t="shared" si="16"/>
        <v>0</v>
      </c>
      <c r="L97" s="119">
        <f t="shared" ref="L97" si="29">SUM(M97-N97)</f>
        <v>10</v>
      </c>
      <c r="M97" s="39">
        <v>10</v>
      </c>
      <c r="N97" s="34"/>
      <c r="O97" s="137"/>
      <c r="P97" s="110"/>
      <c r="Q97" s="114"/>
      <c r="R97" s="114"/>
      <c r="S97" s="114"/>
      <c r="T97" s="114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3"/>
      <c r="BU97" s="13"/>
      <c r="BV97" s="13"/>
      <c r="BW97" s="13"/>
      <c r="BX97" s="11"/>
      <c r="BY97" s="11"/>
      <c r="BZ97" s="11"/>
    </row>
    <row r="98" spans="1:78" ht="17.399999999999999" customHeight="1" x14ac:dyDescent="0.35">
      <c r="A98" s="129">
        <v>9</v>
      </c>
      <c r="B98" s="129">
        <v>13</v>
      </c>
      <c r="C98" s="128">
        <f t="shared" si="28"/>
        <v>4</v>
      </c>
      <c r="D98" s="128">
        <f t="shared" si="28"/>
        <v>16</v>
      </c>
      <c r="E98" s="42"/>
      <c r="F98" s="74" t="s">
        <v>121</v>
      </c>
      <c r="G98" s="139">
        <f>MIN($P98:BO98)</f>
        <v>123.99</v>
      </c>
      <c r="H98" s="140">
        <f>MAX($P98:BO98)</f>
        <v>123.99</v>
      </c>
      <c r="I98" s="145">
        <f>MIN($BP98:YH98)</f>
        <v>0</v>
      </c>
      <c r="J98" s="140">
        <f>MAX($BP98:YH98)</f>
        <v>0</v>
      </c>
      <c r="K98" s="146">
        <f t="shared" si="16"/>
        <v>123.99</v>
      </c>
      <c r="L98" s="119">
        <f t="shared" si="26"/>
        <v>2</v>
      </c>
      <c r="M98" s="39">
        <v>2</v>
      </c>
      <c r="N98" s="34"/>
      <c r="O98" s="137"/>
      <c r="P98" s="110"/>
      <c r="Q98" s="114"/>
      <c r="R98" s="114"/>
      <c r="S98" s="114"/>
      <c r="T98" s="114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>
        <v>123.99</v>
      </c>
      <c r="AP98" s="110"/>
      <c r="AQ98" s="110"/>
      <c r="AR98" s="110"/>
      <c r="AS98" s="110"/>
      <c r="AT98" s="110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3"/>
      <c r="BU98" s="13"/>
      <c r="BV98" s="13"/>
      <c r="BW98" s="13"/>
      <c r="BX98" s="11"/>
      <c r="BY98" s="11"/>
      <c r="BZ98" s="11"/>
    </row>
    <row r="99" spans="1:78" ht="17.399999999999999" customHeight="1" x14ac:dyDescent="0.35">
      <c r="A99" s="129">
        <v>9</v>
      </c>
      <c r="B99" s="129">
        <v>13</v>
      </c>
      <c r="C99" s="128">
        <f t="shared" si="28"/>
        <v>4</v>
      </c>
      <c r="D99" s="128">
        <f t="shared" si="28"/>
        <v>16</v>
      </c>
      <c r="E99" s="42"/>
      <c r="F99" s="45" t="s">
        <v>122</v>
      </c>
      <c r="G99" s="139">
        <f>MIN($P99:BO99)</f>
        <v>0</v>
      </c>
      <c r="H99" s="140">
        <f>MAX($P99:BO99)</f>
        <v>0</v>
      </c>
      <c r="I99" s="145">
        <f>MIN($BP99:YH99)</f>
        <v>0</v>
      </c>
      <c r="J99" s="140">
        <f>MAX($BP99:YH99)</f>
        <v>0</v>
      </c>
      <c r="K99" s="146">
        <f t="shared" si="16"/>
        <v>0</v>
      </c>
      <c r="L99" s="119">
        <f t="shared" si="26"/>
        <v>1</v>
      </c>
      <c r="M99" s="39">
        <v>1</v>
      </c>
      <c r="N99" s="34"/>
      <c r="O99" s="137"/>
      <c r="P99" s="110"/>
      <c r="Q99" s="114"/>
      <c r="R99" s="114"/>
      <c r="S99" s="114"/>
      <c r="T99" s="114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3"/>
      <c r="BU99" s="13"/>
      <c r="BV99" s="13"/>
      <c r="BW99" s="13"/>
      <c r="BX99" s="11"/>
      <c r="BY99" s="11"/>
      <c r="BZ99" s="11"/>
    </row>
    <row r="100" spans="1:78" ht="17.399999999999999" customHeight="1" x14ac:dyDescent="0.35">
      <c r="A100" s="129">
        <v>9</v>
      </c>
      <c r="B100" s="129">
        <v>13</v>
      </c>
      <c r="C100" s="128">
        <f>IF((M100*0.2)&gt;N100,C99+1,C99)</f>
        <v>4</v>
      </c>
      <c r="D100" s="128">
        <f t="shared" si="27"/>
        <v>16</v>
      </c>
      <c r="E100" s="42"/>
      <c r="F100" s="74" t="s">
        <v>123</v>
      </c>
      <c r="G100" s="139">
        <f>MIN($P100:BO100)</f>
        <v>31.99</v>
      </c>
      <c r="H100" s="140">
        <f>MAX($P100:BO100)</f>
        <v>39.99</v>
      </c>
      <c r="I100" s="145">
        <f>MIN($BP100:YH100)</f>
        <v>0</v>
      </c>
      <c r="J100" s="140">
        <f>MAX($BP100:YH100)</f>
        <v>0</v>
      </c>
      <c r="K100" s="146">
        <f t="shared" si="16"/>
        <v>31.99</v>
      </c>
      <c r="L100" s="119">
        <f t="shared" si="26"/>
        <v>-5</v>
      </c>
      <c r="M100" s="39">
        <v>20</v>
      </c>
      <c r="N100" s="34">
        <v>25</v>
      </c>
      <c r="O100" s="137"/>
      <c r="P100" s="110"/>
      <c r="Q100" s="114"/>
      <c r="R100" s="114"/>
      <c r="S100" s="114"/>
      <c r="T100" s="114"/>
      <c r="U100" s="110"/>
      <c r="V100" s="110"/>
      <c r="W100" s="110"/>
      <c r="X100" s="110"/>
      <c r="Y100" s="110"/>
      <c r="Z100" s="110"/>
      <c r="AA100" s="110"/>
      <c r="AB100" s="110"/>
      <c r="AC100" s="110">
        <v>39.99</v>
      </c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>
        <v>31.99</v>
      </c>
      <c r="AQ100" s="110"/>
      <c r="AR100" s="110"/>
      <c r="AS100" s="110"/>
      <c r="AT100" s="110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3"/>
      <c r="BU100" s="13"/>
      <c r="BV100" s="13"/>
      <c r="BW100" s="13"/>
      <c r="BX100" s="11"/>
      <c r="BY100" s="11"/>
      <c r="BZ100" s="11"/>
    </row>
    <row r="101" spans="1:78" ht="17.399999999999999" customHeight="1" x14ac:dyDescent="0.35">
      <c r="A101" s="129">
        <v>9</v>
      </c>
      <c r="B101" s="129">
        <v>13</v>
      </c>
      <c r="C101" s="128">
        <f>IF(((M101+M102+M103)*0.2)&gt;(N101+N102+N103),C100+1,C100)</f>
        <v>4</v>
      </c>
      <c r="D101" s="128">
        <f>IF((M101+M102+M103)&gt;(N101+N102+N103),D100+1,D100)</f>
        <v>16</v>
      </c>
      <c r="E101" s="177"/>
      <c r="F101" s="45" t="s">
        <v>124</v>
      </c>
      <c r="G101" s="141">
        <f>MIN($P101:BO101)</f>
        <v>189.99</v>
      </c>
      <c r="H101" s="142">
        <f>MAX($P101:BO101)</f>
        <v>189.99</v>
      </c>
      <c r="I101" s="147">
        <f>MIN($BP101:YH101)</f>
        <v>0</v>
      </c>
      <c r="J101" s="142">
        <f>MAX($BP101:YH101)</f>
        <v>0</v>
      </c>
      <c r="K101" s="146">
        <f t="shared" si="16"/>
        <v>189.99</v>
      </c>
      <c r="L101" s="119">
        <f t="shared" si="26"/>
        <v>1</v>
      </c>
      <c r="M101" s="39">
        <v>1</v>
      </c>
      <c r="N101" s="34"/>
      <c r="O101" s="137"/>
      <c r="P101" s="110"/>
      <c r="Q101" s="116"/>
      <c r="R101" s="116"/>
      <c r="S101" s="116"/>
      <c r="T101" s="116"/>
      <c r="U101" s="117"/>
      <c r="V101" s="117"/>
      <c r="W101" s="117"/>
      <c r="X101" s="117"/>
      <c r="Y101" s="117"/>
      <c r="Z101" s="117"/>
      <c r="AA101" s="117"/>
      <c r="AB101" s="117"/>
      <c r="AC101" s="117">
        <v>189.99</v>
      </c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3"/>
      <c r="BU101" s="13"/>
      <c r="BV101" s="13"/>
      <c r="BW101" s="13"/>
      <c r="BX101" s="11"/>
      <c r="BY101" s="11"/>
      <c r="BZ101" s="11"/>
    </row>
    <row r="102" spans="1:78" s="19" customFormat="1" ht="17.399999999999999" customHeight="1" x14ac:dyDescent="0.35">
      <c r="A102" s="129">
        <v>9</v>
      </c>
      <c r="B102" s="130">
        <v>13</v>
      </c>
      <c r="C102" s="128">
        <f>C101</f>
        <v>4</v>
      </c>
      <c r="D102" s="128">
        <f>D101</f>
        <v>16</v>
      </c>
      <c r="E102" s="177"/>
      <c r="F102" s="74" t="s">
        <v>125</v>
      </c>
      <c r="G102" s="143">
        <f>MIN($P102:BO102)</f>
        <v>89.99</v>
      </c>
      <c r="H102" s="144">
        <f>MAX($P102:BO102)</f>
        <v>89.99</v>
      </c>
      <c r="I102" s="148">
        <f>MIN($BP102:YH102)</f>
        <v>0</v>
      </c>
      <c r="J102" s="144">
        <f>MAX($BP102:YH102)</f>
        <v>0</v>
      </c>
      <c r="K102" s="146">
        <f t="shared" si="16"/>
        <v>89.99</v>
      </c>
      <c r="L102" s="119">
        <f t="shared" si="26"/>
        <v>-4</v>
      </c>
      <c r="M102" s="39">
        <v>1</v>
      </c>
      <c r="N102" s="34">
        <v>5</v>
      </c>
      <c r="O102" s="137"/>
      <c r="P102" s="110"/>
      <c r="Q102" s="114"/>
      <c r="R102" s="114"/>
      <c r="S102" s="114"/>
      <c r="T102" s="114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>
        <v>89.99</v>
      </c>
      <c r="AQ102" s="110"/>
      <c r="AR102" s="110"/>
      <c r="AS102" s="110"/>
      <c r="AT102" s="110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7"/>
      <c r="BU102" s="17"/>
      <c r="BV102" s="17"/>
      <c r="BW102" s="17"/>
      <c r="BX102" s="18"/>
      <c r="BY102" s="18"/>
      <c r="BZ102" s="18"/>
    </row>
    <row r="103" spans="1:78" s="25" customFormat="1" ht="17.399999999999999" customHeight="1" x14ac:dyDescent="0.35">
      <c r="A103" s="129">
        <v>9</v>
      </c>
      <c r="B103" s="130">
        <v>13</v>
      </c>
      <c r="C103" s="128">
        <f>C102</f>
        <v>4</v>
      </c>
      <c r="D103" s="128">
        <f>D102</f>
        <v>16</v>
      </c>
      <c r="E103" s="177"/>
      <c r="F103" s="45" t="s">
        <v>126</v>
      </c>
      <c r="G103" s="139">
        <f>MIN($P103:BO103)</f>
        <v>244.99</v>
      </c>
      <c r="H103" s="140">
        <f>MAX($P103:BO103)</f>
        <v>244.99</v>
      </c>
      <c r="I103" s="145">
        <f>MIN($BP103:YH103)</f>
        <v>0</v>
      </c>
      <c r="J103" s="140">
        <f>MAX($BP103:YH103)</f>
        <v>0</v>
      </c>
      <c r="K103" s="146">
        <f t="shared" si="16"/>
        <v>244.99</v>
      </c>
      <c r="L103" s="119">
        <f t="shared" si="26"/>
        <v>1</v>
      </c>
      <c r="M103" s="39">
        <v>1</v>
      </c>
      <c r="N103" s="34"/>
      <c r="O103" s="137"/>
      <c r="P103" s="110"/>
      <c r="Q103" s="114"/>
      <c r="R103" s="114"/>
      <c r="S103" s="114"/>
      <c r="T103" s="114"/>
      <c r="U103" s="110"/>
      <c r="V103" s="110"/>
      <c r="W103" s="110"/>
      <c r="X103" s="110">
        <v>244.99</v>
      </c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23"/>
      <c r="BU103" s="23"/>
      <c r="BV103" s="23"/>
      <c r="BW103" s="23"/>
      <c r="BX103" s="24"/>
      <c r="BY103" s="24"/>
      <c r="BZ103" s="24"/>
    </row>
    <row r="104" spans="1:78" s="25" customFormat="1" ht="17.399999999999999" customHeight="1" x14ac:dyDescent="0.35">
      <c r="A104" s="129">
        <v>9</v>
      </c>
      <c r="B104" s="130">
        <v>13</v>
      </c>
      <c r="C104" s="128">
        <f>IF((M104*0.2)&gt;N104,C103+1,C103)</f>
        <v>4</v>
      </c>
      <c r="D104" s="128">
        <f t="shared" si="27"/>
        <v>17</v>
      </c>
      <c r="E104" s="42"/>
      <c r="F104" s="74" t="s">
        <v>127</v>
      </c>
      <c r="G104" s="139">
        <f>MIN($P104:BO104)</f>
        <v>60</v>
      </c>
      <c r="H104" s="140">
        <f>MAX($P104:BO104)</f>
        <v>60</v>
      </c>
      <c r="I104" s="145">
        <f>MIN($BP104:YH104)</f>
        <v>0</v>
      </c>
      <c r="J104" s="140">
        <f>MAX($BP104:YH104)</f>
        <v>0</v>
      </c>
      <c r="K104" s="146">
        <f t="shared" si="16"/>
        <v>60</v>
      </c>
      <c r="L104" s="119">
        <f t="shared" si="26"/>
        <v>7</v>
      </c>
      <c r="M104" s="39">
        <v>10</v>
      </c>
      <c r="N104" s="34">
        <v>3</v>
      </c>
      <c r="O104" s="137"/>
      <c r="P104" s="110"/>
      <c r="Q104" s="114"/>
      <c r="R104" s="114"/>
      <c r="S104" s="114"/>
      <c r="T104" s="114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>
        <v>60</v>
      </c>
      <c r="AS104" s="110"/>
      <c r="AT104" s="110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23"/>
      <c r="BU104" s="23"/>
      <c r="BV104" s="23"/>
      <c r="BW104" s="23"/>
      <c r="BX104" s="24"/>
      <c r="BY104" s="24"/>
      <c r="BZ104" s="24"/>
    </row>
    <row r="105" spans="1:78" s="25" customFormat="1" ht="17.399999999999999" customHeight="1" x14ac:dyDescent="0.35">
      <c r="A105" s="129">
        <v>9</v>
      </c>
      <c r="B105" s="130">
        <v>13</v>
      </c>
      <c r="C105" s="128">
        <f>IF((M105*0.2)&gt;N105,C104+1,C104)</f>
        <v>4</v>
      </c>
      <c r="D105" s="128">
        <f t="shared" si="27"/>
        <v>17</v>
      </c>
      <c r="E105" s="42"/>
      <c r="F105" s="45" t="s">
        <v>128</v>
      </c>
      <c r="G105" s="139">
        <f>MIN($P105:BO105)</f>
        <v>67.989999999999995</v>
      </c>
      <c r="H105" s="140">
        <f>MAX($P105:BO105)</f>
        <v>67.989999999999995</v>
      </c>
      <c r="I105" s="145">
        <f>MIN($BP105:YH105)</f>
        <v>0</v>
      </c>
      <c r="J105" s="140">
        <f>MAX($BP105:YH105)</f>
        <v>0</v>
      </c>
      <c r="K105" s="146">
        <f t="shared" si="16"/>
        <v>67.989999999999995</v>
      </c>
      <c r="L105" s="119">
        <f t="shared" si="26"/>
        <v>0</v>
      </c>
      <c r="M105" s="39">
        <v>50</v>
      </c>
      <c r="N105" s="34">
        <v>50</v>
      </c>
      <c r="O105" s="137"/>
      <c r="P105" s="110"/>
      <c r="Q105" s="114"/>
      <c r="R105" s="114"/>
      <c r="S105" s="114"/>
      <c r="T105" s="114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>
        <v>67.989999999999995</v>
      </c>
      <c r="AQ105" s="110"/>
      <c r="AR105" s="110"/>
      <c r="AS105" s="110"/>
      <c r="AT105" s="110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23"/>
      <c r="BU105" s="23"/>
      <c r="BV105" s="23"/>
      <c r="BW105" s="23"/>
      <c r="BX105" s="24"/>
      <c r="BY105" s="24"/>
      <c r="BZ105" s="24"/>
    </row>
    <row r="106" spans="1:78" s="25" customFormat="1" ht="17.399999999999999" customHeight="1" x14ac:dyDescent="0.35">
      <c r="A106" s="129">
        <v>9</v>
      </c>
      <c r="B106" s="130">
        <v>14</v>
      </c>
      <c r="C106" s="128">
        <f>C105</f>
        <v>4</v>
      </c>
      <c r="D106" s="128">
        <f>D105</f>
        <v>17</v>
      </c>
      <c r="E106" s="42"/>
      <c r="F106" s="74" t="s">
        <v>129</v>
      </c>
      <c r="G106" s="139">
        <f>MIN($P106:BO106)</f>
        <v>139.99</v>
      </c>
      <c r="H106" s="140">
        <f>MAX($P106:BO106)</f>
        <v>139.99</v>
      </c>
      <c r="I106" s="145">
        <f>MIN($BP106:YH106)</f>
        <v>0</v>
      </c>
      <c r="J106" s="140">
        <f>MAX($BP106:YH106)</f>
        <v>0</v>
      </c>
      <c r="K106" s="146">
        <f t="shared" si="16"/>
        <v>139.99</v>
      </c>
      <c r="L106" s="119">
        <f t="shared" si="26"/>
        <v>3</v>
      </c>
      <c r="M106" s="39">
        <v>3</v>
      </c>
      <c r="N106" s="34"/>
      <c r="O106" s="137"/>
      <c r="P106" s="110"/>
      <c r="Q106" s="114"/>
      <c r="R106" s="114"/>
      <c r="S106" s="114"/>
      <c r="T106" s="114">
        <v>139.99</v>
      </c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  <c r="BO106" s="115"/>
      <c r="BP106" s="115"/>
      <c r="BQ106" s="115"/>
      <c r="BR106" s="115"/>
      <c r="BS106" s="115"/>
      <c r="BT106" s="23"/>
      <c r="BU106" s="23"/>
      <c r="BV106" s="23"/>
      <c r="BW106" s="23"/>
      <c r="BX106" s="24"/>
      <c r="BY106" s="24"/>
      <c r="BZ106" s="24"/>
    </row>
    <row r="107" spans="1:78" s="25" customFormat="1" ht="17.399999999999999" customHeight="1" x14ac:dyDescent="0.35">
      <c r="A107" s="129">
        <v>9</v>
      </c>
      <c r="B107" s="130">
        <v>14</v>
      </c>
      <c r="C107" s="128">
        <f>IF((M107*0.2)&gt;N107,C106+1,C106)</f>
        <v>4</v>
      </c>
      <c r="D107" s="128">
        <f t="shared" si="27"/>
        <v>18</v>
      </c>
      <c r="E107" s="42"/>
      <c r="F107" s="45" t="s">
        <v>130</v>
      </c>
      <c r="G107" s="139">
        <f>MIN($P107:BO107)</f>
        <v>119.99</v>
      </c>
      <c r="H107" s="140">
        <f>MAX($P107:BO107)</f>
        <v>149.99</v>
      </c>
      <c r="I107" s="145">
        <f>MIN($BP107:YH107)</f>
        <v>0</v>
      </c>
      <c r="J107" s="140">
        <f>MAX($BP107:YH107)</f>
        <v>0</v>
      </c>
      <c r="K107" s="146">
        <f t="shared" si="16"/>
        <v>119.99</v>
      </c>
      <c r="L107" s="119">
        <f t="shared" si="26"/>
        <v>1</v>
      </c>
      <c r="M107" s="39">
        <v>2</v>
      </c>
      <c r="N107" s="34">
        <v>1</v>
      </c>
      <c r="O107" s="137"/>
      <c r="P107" s="110"/>
      <c r="Q107" s="114"/>
      <c r="R107" s="114"/>
      <c r="S107" s="114"/>
      <c r="T107" s="114"/>
      <c r="U107" s="110"/>
      <c r="V107" s="110"/>
      <c r="W107" s="110"/>
      <c r="X107" s="110"/>
      <c r="Y107" s="110"/>
      <c r="Z107" s="110"/>
      <c r="AA107" s="110"/>
      <c r="AB107" s="110"/>
      <c r="AC107" s="110">
        <v>149.99</v>
      </c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>
        <v>149.99</v>
      </c>
      <c r="AQ107" s="110">
        <v>119.99</v>
      </c>
      <c r="AR107" s="110"/>
      <c r="AS107" s="110"/>
      <c r="AT107" s="110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23"/>
      <c r="BU107" s="23"/>
      <c r="BV107" s="23"/>
      <c r="BW107" s="23"/>
      <c r="BX107" s="24"/>
      <c r="BY107" s="24"/>
      <c r="BZ107" s="24"/>
    </row>
    <row r="108" spans="1:78" s="25" customFormat="1" ht="17.399999999999999" customHeight="1" x14ac:dyDescent="0.35">
      <c r="A108" s="129">
        <v>9</v>
      </c>
      <c r="B108" s="130">
        <v>14</v>
      </c>
      <c r="C108" s="128">
        <f>C107</f>
        <v>4</v>
      </c>
      <c r="D108" s="128">
        <f>D107</f>
        <v>18</v>
      </c>
      <c r="E108" s="42"/>
      <c r="F108" s="74" t="s">
        <v>131</v>
      </c>
      <c r="G108" s="139">
        <f>MIN($P108:BO108)</f>
        <v>0</v>
      </c>
      <c r="H108" s="140">
        <f>MAX($P108:BO108)</f>
        <v>0</v>
      </c>
      <c r="I108" s="145">
        <f>MIN($BP108:YH108)</f>
        <v>0</v>
      </c>
      <c r="J108" s="140">
        <f>MAX($BP108:YH108)</f>
        <v>0</v>
      </c>
      <c r="K108" s="146">
        <f t="shared" si="16"/>
        <v>0</v>
      </c>
      <c r="L108" s="119">
        <f t="shared" si="26"/>
        <v>5</v>
      </c>
      <c r="M108" s="39">
        <v>5</v>
      </c>
      <c r="N108" s="34"/>
      <c r="O108" s="137"/>
      <c r="P108" s="110"/>
      <c r="Q108" s="114"/>
      <c r="R108" s="114"/>
      <c r="S108" s="114"/>
      <c r="T108" s="114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23"/>
      <c r="BU108" s="23"/>
      <c r="BV108" s="23"/>
      <c r="BW108" s="23"/>
      <c r="BX108" s="24"/>
      <c r="BY108" s="24"/>
      <c r="BZ108" s="24"/>
    </row>
    <row r="109" spans="1:78" s="22" customFormat="1" ht="17.399999999999999" customHeight="1" x14ac:dyDescent="0.35">
      <c r="A109" s="129">
        <v>9</v>
      </c>
      <c r="B109" s="130">
        <v>14</v>
      </c>
      <c r="C109" s="128">
        <f>IF((M109*0.2)&gt;N109,C108+1,C108)</f>
        <v>4</v>
      </c>
      <c r="D109" s="128">
        <f t="shared" si="27"/>
        <v>18</v>
      </c>
      <c r="E109" s="42"/>
      <c r="F109" s="45" t="s">
        <v>132</v>
      </c>
      <c r="G109" s="139">
        <f>MIN($P109:BO109)</f>
        <v>44.99</v>
      </c>
      <c r="H109" s="140">
        <f>MAX($P109:BO109)</f>
        <v>44.99</v>
      </c>
      <c r="I109" s="145">
        <f>MIN($BP109:YH109)</f>
        <v>0</v>
      </c>
      <c r="J109" s="140">
        <f>MAX($BP109:YH109)</f>
        <v>0</v>
      </c>
      <c r="K109" s="146">
        <f t="shared" si="16"/>
        <v>44.99</v>
      </c>
      <c r="L109" s="119">
        <f t="shared" si="26"/>
        <v>-2</v>
      </c>
      <c r="M109" s="39">
        <v>20</v>
      </c>
      <c r="N109" s="34">
        <v>22</v>
      </c>
      <c r="O109" s="137"/>
      <c r="P109" s="110"/>
      <c r="Q109" s="114"/>
      <c r="R109" s="114"/>
      <c r="S109" s="114"/>
      <c r="T109" s="114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>
        <v>44.99</v>
      </c>
      <c r="AF109" s="110"/>
      <c r="AG109" s="110"/>
      <c r="AH109" s="110"/>
      <c r="AI109" s="110"/>
      <c r="AJ109" s="110"/>
      <c r="AK109" s="110">
        <v>44.99</v>
      </c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20"/>
      <c r="BU109" s="20"/>
      <c r="BV109" s="20"/>
      <c r="BW109" s="20"/>
      <c r="BX109" s="21"/>
      <c r="BY109" s="21"/>
      <c r="BZ109" s="21"/>
    </row>
    <row r="110" spans="1:78" ht="17.399999999999999" customHeight="1" x14ac:dyDescent="0.35">
      <c r="A110" s="129">
        <v>9</v>
      </c>
      <c r="B110" s="129">
        <v>14</v>
      </c>
      <c r="C110" s="128">
        <f>IF((M110*0.2)&gt;N110,C109+1,C109)</f>
        <v>4</v>
      </c>
      <c r="D110" s="128">
        <f t="shared" si="27"/>
        <v>18</v>
      </c>
      <c r="E110" s="42"/>
      <c r="F110" s="74" t="s">
        <v>133</v>
      </c>
      <c r="G110" s="139">
        <f>MIN($P110:BO110)</f>
        <v>44.99</v>
      </c>
      <c r="H110" s="140">
        <f>MAX($P110:BO110)</f>
        <v>84.99</v>
      </c>
      <c r="I110" s="145">
        <f>MIN($BP110:YH110)</f>
        <v>0</v>
      </c>
      <c r="J110" s="140">
        <f>MAX($BP110:YH110)</f>
        <v>0</v>
      </c>
      <c r="K110" s="146">
        <f t="shared" si="16"/>
        <v>84.99</v>
      </c>
      <c r="L110" s="119">
        <f t="shared" si="26"/>
        <v>0</v>
      </c>
      <c r="M110" s="39">
        <v>20</v>
      </c>
      <c r="N110" s="34">
        <v>20</v>
      </c>
      <c r="O110" s="137"/>
      <c r="P110" s="110">
        <v>44.99</v>
      </c>
      <c r="Q110" s="112"/>
      <c r="R110" s="112"/>
      <c r="S110" s="112"/>
      <c r="T110" s="112"/>
      <c r="U110" s="111"/>
      <c r="V110" s="111"/>
      <c r="W110" s="111">
        <v>84.99</v>
      </c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3"/>
      <c r="BU110" s="13"/>
      <c r="BV110" s="13"/>
      <c r="BW110" s="13"/>
      <c r="BX110" s="11"/>
      <c r="BY110" s="11"/>
      <c r="BZ110" s="11"/>
    </row>
    <row r="111" spans="1:78" ht="17.399999999999999" customHeight="1" x14ac:dyDescent="0.35">
      <c r="A111" s="129">
        <v>9</v>
      </c>
      <c r="B111" s="129">
        <v>14</v>
      </c>
      <c r="C111" s="128">
        <f>IF(((M111+M112)*0.2)&gt;(N111+N112),C110+1,C110)</f>
        <v>4</v>
      </c>
      <c r="D111" s="128">
        <f>IF((M111+M112)&gt;(N111+N112),D110+1,D110)</f>
        <v>19</v>
      </c>
      <c r="E111" s="177"/>
      <c r="F111" s="45" t="s">
        <v>134</v>
      </c>
      <c r="G111" s="139">
        <f>MIN($P111:BO111)</f>
        <v>74.989999999999995</v>
      </c>
      <c r="H111" s="140">
        <f>MAX($P111:BO111)</f>
        <v>89.99</v>
      </c>
      <c r="I111" s="145">
        <f>MIN($BP111:YH111)</f>
        <v>0</v>
      </c>
      <c r="J111" s="140">
        <f>MAX($BP111:YH111)</f>
        <v>0</v>
      </c>
      <c r="K111" s="146">
        <f t="shared" si="16"/>
        <v>89.99</v>
      </c>
      <c r="L111" s="119">
        <f t="shared" si="26"/>
        <v>-2</v>
      </c>
      <c r="M111" s="39">
        <v>5</v>
      </c>
      <c r="N111" s="34">
        <v>7</v>
      </c>
      <c r="O111" s="137"/>
      <c r="P111" s="110"/>
      <c r="Q111" s="114"/>
      <c r="R111" s="114"/>
      <c r="S111" s="114"/>
      <c r="T111" s="114"/>
      <c r="U111" s="110"/>
      <c r="V111" s="110"/>
      <c r="W111" s="110"/>
      <c r="X111" s="110"/>
      <c r="Y111" s="110">
        <v>79.989999999999995</v>
      </c>
      <c r="Z111" s="110"/>
      <c r="AA111" s="110"/>
      <c r="AB111" s="110"/>
      <c r="AC111" s="110">
        <v>77.989999999999995</v>
      </c>
      <c r="AD111" s="110"/>
      <c r="AE111" s="110"/>
      <c r="AF111" s="110">
        <v>79.989999999999995</v>
      </c>
      <c r="AG111" s="110"/>
      <c r="AH111" s="110"/>
      <c r="AI111" s="110"/>
      <c r="AJ111" s="110"/>
      <c r="AK111" s="110"/>
      <c r="AL111" s="110"/>
      <c r="AM111" s="110"/>
      <c r="AN111" s="110">
        <v>74.989999999999995</v>
      </c>
      <c r="AO111" s="110">
        <v>89.99</v>
      </c>
      <c r="AP111" s="110"/>
      <c r="AQ111" s="110"/>
      <c r="AR111" s="110"/>
      <c r="AS111" s="110"/>
      <c r="AT111" s="110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3"/>
      <c r="BU111" s="13"/>
      <c r="BV111" s="13"/>
      <c r="BW111" s="13"/>
      <c r="BX111" s="11"/>
      <c r="BY111" s="11"/>
      <c r="BZ111" s="11"/>
    </row>
    <row r="112" spans="1:78" ht="17.399999999999999" customHeight="1" x14ac:dyDescent="0.35">
      <c r="A112" s="129">
        <v>9</v>
      </c>
      <c r="B112" s="129">
        <v>14</v>
      </c>
      <c r="C112" s="128">
        <f t="shared" ref="C112:C113" si="30">IF(((M112+M113)*0.2)&gt;(N112+N113),C111+1,C111)</f>
        <v>4</v>
      </c>
      <c r="D112" s="128">
        <f>D111</f>
        <v>19</v>
      </c>
      <c r="E112" s="177"/>
      <c r="F112" s="74" t="s">
        <v>135</v>
      </c>
      <c r="G112" s="139">
        <f>MIN($P112:BO112)</f>
        <v>114.99</v>
      </c>
      <c r="H112" s="140">
        <f>MAX($P112:BO112)</f>
        <v>149.99</v>
      </c>
      <c r="I112" s="145">
        <f>MIN($BP112:YH112)</f>
        <v>0</v>
      </c>
      <c r="J112" s="140">
        <f>MAX($BP112:YH112)</f>
        <v>0</v>
      </c>
      <c r="K112" s="146">
        <f t="shared" si="16"/>
        <v>114.99</v>
      </c>
      <c r="L112" s="119">
        <f t="shared" si="26"/>
        <v>5</v>
      </c>
      <c r="M112" s="39">
        <v>5</v>
      </c>
      <c r="N112" s="34"/>
      <c r="O112" s="137"/>
      <c r="P112" s="110"/>
      <c r="Q112" s="114"/>
      <c r="R112" s="114">
        <v>149.99</v>
      </c>
      <c r="S112" s="114">
        <v>124.99</v>
      </c>
      <c r="T112" s="114"/>
      <c r="U112" s="110"/>
      <c r="V112" s="110"/>
      <c r="W112" s="110">
        <v>119.99</v>
      </c>
      <c r="X112" s="110"/>
      <c r="Y112" s="110"/>
      <c r="Z112" s="110"/>
      <c r="AA112" s="110">
        <v>127.48</v>
      </c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>
        <v>114.99</v>
      </c>
      <c r="AM112" s="110"/>
      <c r="AN112" s="110"/>
      <c r="AO112" s="110"/>
      <c r="AP112" s="110">
        <v>114.99</v>
      </c>
      <c r="AQ112" s="110"/>
      <c r="AR112" s="110"/>
      <c r="AS112" s="110"/>
      <c r="AT112" s="110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3"/>
      <c r="BU112" s="13"/>
      <c r="BV112" s="13"/>
      <c r="BW112" s="13"/>
      <c r="BX112" s="11"/>
      <c r="BY112" s="11"/>
      <c r="BZ112" s="11"/>
    </row>
    <row r="113" spans="1:78" ht="17.399999999999999" customHeight="1" x14ac:dyDescent="0.35">
      <c r="A113" s="129">
        <v>9</v>
      </c>
      <c r="B113" s="129">
        <v>14</v>
      </c>
      <c r="C113" s="128">
        <f t="shared" si="30"/>
        <v>4</v>
      </c>
      <c r="D113" s="128">
        <f t="shared" si="27"/>
        <v>19</v>
      </c>
      <c r="E113" s="42"/>
      <c r="F113" s="45" t="s">
        <v>136</v>
      </c>
      <c r="G113" s="139">
        <f>MIN($P113:BO113)</f>
        <v>179.94</v>
      </c>
      <c r="H113" s="140">
        <f>MAX($P113:BO113)</f>
        <v>189.9</v>
      </c>
      <c r="I113" s="145">
        <f>MIN($BP113:YH113)</f>
        <v>0</v>
      </c>
      <c r="J113" s="140">
        <f>MAX($BP113:YH113)</f>
        <v>0</v>
      </c>
      <c r="K113" s="146">
        <f t="shared" si="16"/>
        <v>179.94</v>
      </c>
      <c r="L113" s="119">
        <f t="shared" si="26"/>
        <v>0</v>
      </c>
      <c r="M113" s="39">
        <v>4</v>
      </c>
      <c r="N113" s="34">
        <v>4</v>
      </c>
      <c r="O113" s="137"/>
      <c r="P113" s="110"/>
      <c r="Q113" s="114"/>
      <c r="R113" s="114"/>
      <c r="S113" s="114"/>
      <c r="T113" s="114"/>
      <c r="U113" s="110">
        <v>189.9</v>
      </c>
      <c r="V113" s="110"/>
      <c r="W113" s="110"/>
      <c r="X113" s="110"/>
      <c r="Y113" s="110"/>
      <c r="Z113" s="110"/>
      <c r="AA113" s="110"/>
      <c r="AB113" s="110"/>
      <c r="AC113" s="110">
        <v>179.94</v>
      </c>
      <c r="AD113" s="110"/>
      <c r="AE113" s="110"/>
      <c r="AF113" s="110"/>
      <c r="AG113" s="110"/>
      <c r="AH113" s="110"/>
      <c r="AI113" s="110">
        <v>179.94</v>
      </c>
      <c r="AJ113" s="110"/>
      <c r="AK113" s="110"/>
      <c r="AL113" s="110"/>
      <c r="AM113" s="110"/>
      <c r="AN113" s="110"/>
      <c r="AO113" s="110">
        <v>179.94</v>
      </c>
      <c r="AP113" s="110"/>
      <c r="AQ113" s="110"/>
      <c r="AR113" s="110"/>
      <c r="AS113" s="110">
        <v>179.94</v>
      </c>
      <c r="AT113" s="110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3"/>
      <c r="BU113" s="13"/>
      <c r="BV113" s="13"/>
      <c r="BW113" s="13"/>
      <c r="BX113" s="11"/>
      <c r="BY113" s="11"/>
      <c r="BZ113" s="11"/>
    </row>
    <row r="114" spans="1:78" ht="17.399999999999999" customHeight="1" x14ac:dyDescent="0.35">
      <c r="A114" s="129">
        <v>9</v>
      </c>
      <c r="B114" s="129">
        <v>15</v>
      </c>
      <c r="C114" s="128">
        <f>C113</f>
        <v>4</v>
      </c>
      <c r="D114" s="128">
        <f>D113</f>
        <v>19</v>
      </c>
      <c r="E114" s="42"/>
      <c r="F114" s="74" t="s">
        <v>137</v>
      </c>
      <c r="G114" s="139">
        <f>MIN($P114:BO114)</f>
        <v>239.99</v>
      </c>
      <c r="H114" s="140">
        <f>MAX($P114:BO114)</f>
        <v>239.99</v>
      </c>
      <c r="I114" s="145">
        <f>MIN($BP114:YH114)</f>
        <v>0</v>
      </c>
      <c r="J114" s="140">
        <f>MAX($BP114:YH114)</f>
        <v>0</v>
      </c>
      <c r="K114" s="146">
        <f t="shared" si="16"/>
        <v>239.99</v>
      </c>
      <c r="L114" s="119">
        <f t="shared" ref="L114" si="31">SUM(M114-N114)</f>
        <v>3</v>
      </c>
      <c r="M114" s="39">
        <v>3</v>
      </c>
      <c r="N114" s="34"/>
      <c r="O114" s="137"/>
      <c r="P114" s="110"/>
      <c r="Q114" s="114"/>
      <c r="R114" s="114"/>
      <c r="S114" s="114"/>
      <c r="T114" s="114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>
        <v>239.99</v>
      </c>
      <c r="AT114" s="110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3"/>
      <c r="BU114" s="13"/>
      <c r="BV114" s="13"/>
      <c r="BW114" s="13"/>
      <c r="BX114" s="11"/>
      <c r="BY114" s="11"/>
      <c r="BZ114" s="11"/>
    </row>
    <row r="115" spans="1:78" ht="17.399999999999999" customHeight="1" x14ac:dyDescent="0.35">
      <c r="A115" s="129">
        <v>9</v>
      </c>
      <c r="B115" s="129">
        <v>16</v>
      </c>
      <c r="C115" s="128">
        <f t="shared" ref="C115:D115" si="32">C114</f>
        <v>4</v>
      </c>
      <c r="D115" s="128">
        <f t="shared" si="32"/>
        <v>19</v>
      </c>
      <c r="E115" s="42"/>
      <c r="F115" s="45" t="s">
        <v>138</v>
      </c>
      <c r="G115" s="139">
        <f>MIN($P115:BO115)</f>
        <v>47.99</v>
      </c>
      <c r="H115" s="140">
        <f>MAX($P115:BO115)</f>
        <v>74.989999999999995</v>
      </c>
      <c r="I115" s="145">
        <f>MIN($BP115:YH115)</f>
        <v>0</v>
      </c>
      <c r="J115" s="140">
        <f>MAX($BP115:YH115)</f>
        <v>0</v>
      </c>
      <c r="K115" s="146">
        <f t="shared" si="16"/>
        <v>59.99</v>
      </c>
      <c r="L115" s="119">
        <f t="shared" si="26"/>
        <v>5</v>
      </c>
      <c r="M115" s="39">
        <v>5</v>
      </c>
      <c r="N115" s="34"/>
      <c r="O115" s="137"/>
      <c r="P115" s="110"/>
      <c r="Q115" s="114">
        <v>49.99</v>
      </c>
      <c r="R115" s="114"/>
      <c r="S115" s="114">
        <v>49.99</v>
      </c>
      <c r="T115" s="114"/>
      <c r="U115" s="110"/>
      <c r="V115" s="110"/>
      <c r="W115" s="110"/>
      <c r="X115" s="110"/>
      <c r="Y115" s="110">
        <v>47.99</v>
      </c>
      <c r="Z115" s="110"/>
      <c r="AA115" s="110">
        <v>54.99</v>
      </c>
      <c r="AB115" s="110"/>
      <c r="AC115" s="110">
        <v>49.99</v>
      </c>
      <c r="AD115" s="110"/>
      <c r="AE115" s="110"/>
      <c r="AF115" s="110"/>
      <c r="AG115" s="110"/>
      <c r="AH115" s="110"/>
      <c r="AI115" s="110"/>
      <c r="AJ115" s="110"/>
      <c r="AK115" s="110">
        <v>74.989999999999995</v>
      </c>
      <c r="AL115" s="110"/>
      <c r="AM115" s="110"/>
      <c r="AN115" s="110"/>
      <c r="AO115" s="110">
        <v>59.99</v>
      </c>
      <c r="AP115" s="110"/>
      <c r="AQ115" s="110"/>
      <c r="AR115" s="110"/>
      <c r="AS115" s="110"/>
      <c r="AT115" s="110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3"/>
      <c r="BU115" s="13"/>
      <c r="BV115" s="13"/>
      <c r="BW115" s="13"/>
      <c r="BX115" s="11"/>
      <c r="BY115" s="11"/>
      <c r="BZ115" s="11"/>
    </row>
    <row r="116" spans="1:78" ht="17.399999999999999" customHeight="1" x14ac:dyDescent="0.35">
      <c r="A116" s="129">
        <v>9</v>
      </c>
      <c r="B116" s="129">
        <v>16</v>
      </c>
      <c r="C116" s="128">
        <f>IF((M116*0.2)&gt;N116,C115+1,C115)</f>
        <v>4</v>
      </c>
      <c r="D116" s="128">
        <f t="shared" si="27"/>
        <v>19</v>
      </c>
      <c r="E116" s="42"/>
      <c r="F116" s="74" t="s">
        <v>139</v>
      </c>
      <c r="G116" s="139">
        <f>MIN($P116:BO116)</f>
        <v>89.99</v>
      </c>
      <c r="H116" s="140">
        <f>MAX($P116:BO116)</f>
        <v>89.99</v>
      </c>
      <c r="I116" s="145">
        <f>MIN($BP116:YH116)</f>
        <v>0</v>
      </c>
      <c r="J116" s="140">
        <f>MAX($BP116:YH116)</f>
        <v>0</v>
      </c>
      <c r="K116" s="146">
        <f t="shared" si="16"/>
        <v>89.99</v>
      </c>
      <c r="L116" s="119">
        <f t="shared" si="26"/>
        <v>-3</v>
      </c>
      <c r="M116" s="39">
        <v>40</v>
      </c>
      <c r="N116" s="34">
        <v>43</v>
      </c>
      <c r="O116" s="137"/>
      <c r="P116" s="110"/>
      <c r="Q116" s="114"/>
      <c r="R116" s="114"/>
      <c r="S116" s="114"/>
      <c r="T116" s="114"/>
      <c r="U116" s="110"/>
      <c r="V116" s="110"/>
      <c r="W116" s="110"/>
      <c r="X116" s="110"/>
      <c r="Y116" s="110">
        <v>89.99</v>
      </c>
      <c r="Z116" s="110"/>
      <c r="AA116" s="110"/>
      <c r="AB116" s="110"/>
      <c r="AC116" s="110">
        <v>89.99</v>
      </c>
      <c r="AD116" s="110"/>
      <c r="AE116" s="110"/>
      <c r="AF116" s="110"/>
      <c r="AG116" s="110"/>
      <c r="AH116" s="110"/>
      <c r="AI116" s="110"/>
      <c r="AJ116" s="110"/>
      <c r="AK116" s="110">
        <v>89.99</v>
      </c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3"/>
      <c r="BU116" s="13"/>
      <c r="BV116" s="13"/>
      <c r="BW116" s="13"/>
      <c r="BX116" s="11"/>
      <c r="BY116" s="11"/>
      <c r="BZ116" s="11"/>
    </row>
    <row r="117" spans="1:78" ht="17.399999999999999" customHeight="1" x14ac:dyDescent="0.35">
      <c r="A117" s="129">
        <v>9</v>
      </c>
      <c r="B117" s="129">
        <v>16</v>
      </c>
      <c r="C117" s="128">
        <f>IF((M117*0.2)&gt;N117,C116+1,C116)</f>
        <v>4</v>
      </c>
      <c r="D117" s="128">
        <f t="shared" si="27"/>
        <v>20</v>
      </c>
      <c r="E117" s="42"/>
      <c r="F117" s="45" t="s">
        <v>140</v>
      </c>
      <c r="G117" s="139">
        <f>MIN($P117:BO117)</f>
        <v>399.99</v>
      </c>
      <c r="H117" s="140">
        <f>MAX($P117:BO117)</f>
        <v>399.99</v>
      </c>
      <c r="I117" s="145">
        <f>MIN($BP117:YH117)</f>
        <v>0</v>
      </c>
      <c r="J117" s="140">
        <f>MAX($BP117:YH117)</f>
        <v>0</v>
      </c>
      <c r="K117" s="146">
        <f t="shared" si="16"/>
        <v>399.99</v>
      </c>
      <c r="L117" s="119">
        <f t="shared" si="26"/>
        <v>3</v>
      </c>
      <c r="M117" s="39">
        <v>12</v>
      </c>
      <c r="N117" s="34">
        <v>9</v>
      </c>
      <c r="O117" s="137"/>
      <c r="P117" s="110"/>
      <c r="Q117" s="114"/>
      <c r="R117" s="114"/>
      <c r="S117" s="114"/>
      <c r="T117" s="114"/>
      <c r="U117" s="114"/>
      <c r="V117" s="114"/>
      <c r="W117" s="114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>
        <v>399.99</v>
      </c>
      <c r="AQ117" s="110"/>
      <c r="AR117" s="110"/>
      <c r="AS117" s="110"/>
      <c r="AT117" s="110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3"/>
      <c r="BU117" s="13"/>
      <c r="BV117" s="13"/>
      <c r="BW117" s="13"/>
      <c r="BX117" s="11"/>
      <c r="BY117" s="11"/>
      <c r="BZ117" s="11"/>
    </row>
    <row r="118" spans="1:78" ht="17.399999999999999" customHeight="1" x14ac:dyDescent="0.35">
      <c r="A118" s="129">
        <v>9</v>
      </c>
      <c r="B118" s="129">
        <v>17</v>
      </c>
      <c r="C118" s="128">
        <f>C117</f>
        <v>4</v>
      </c>
      <c r="D118" s="128">
        <f>D117</f>
        <v>20</v>
      </c>
      <c r="E118" s="42"/>
      <c r="F118" s="74" t="s">
        <v>141</v>
      </c>
      <c r="G118" s="139">
        <f>MIN($P118:BO118)</f>
        <v>79.989999999999995</v>
      </c>
      <c r="H118" s="140">
        <f>MAX($P118:BO118)</f>
        <v>139.99</v>
      </c>
      <c r="I118" s="145">
        <f>MIN($BP118:YH118)</f>
        <v>0</v>
      </c>
      <c r="J118" s="140">
        <f>MAX($BP118:YH118)</f>
        <v>0</v>
      </c>
      <c r="K118" s="146">
        <f t="shared" si="16"/>
        <v>119.99</v>
      </c>
      <c r="L118" s="119">
        <f t="shared" si="26"/>
        <v>3</v>
      </c>
      <c r="M118" s="39">
        <v>3</v>
      </c>
      <c r="N118" s="34"/>
      <c r="O118" s="137"/>
      <c r="P118" s="110"/>
      <c r="Q118" s="114">
        <v>99.99</v>
      </c>
      <c r="R118" s="114">
        <v>99.99</v>
      </c>
      <c r="S118" s="114"/>
      <c r="T118" s="114">
        <v>89.99</v>
      </c>
      <c r="U118" s="114"/>
      <c r="V118" s="114"/>
      <c r="W118" s="114">
        <v>89.99</v>
      </c>
      <c r="X118" s="110">
        <v>79.989999999999995</v>
      </c>
      <c r="Y118" s="110">
        <v>139.99</v>
      </c>
      <c r="Z118" s="110"/>
      <c r="AA118" s="110">
        <v>119.99</v>
      </c>
      <c r="AB118" s="110">
        <v>109.99</v>
      </c>
      <c r="AC118" s="110">
        <v>104.99</v>
      </c>
      <c r="AD118" s="110"/>
      <c r="AE118" s="110">
        <v>109.99</v>
      </c>
      <c r="AF118" s="110"/>
      <c r="AG118" s="110"/>
      <c r="AH118" s="110"/>
      <c r="AI118" s="110">
        <v>119.99</v>
      </c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3"/>
      <c r="BU118" s="13"/>
      <c r="BV118" s="13"/>
      <c r="BW118" s="13"/>
      <c r="BX118" s="11"/>
      <c r="BY118" s="11"/>
      <c r="BZ118" s="11"/>
    </row>
    <row r="119" spans="1:78" ht="17.399999999999999" customHeight="1" x14ac:dyDescent="0.35">
      <c r="A119" s="129">
        <v>9</v>
      </c>
      <c r="B119" s="129">
        <v>17</v>
      </c>
      <c r="C119" s="128">
        <f>IF((M119*0.2)&gt;N119,C118+1,C118)</f>
        <v>4</v>
      </c>
      <c r="D119" s="128">
        <f t="shared" si="27"/>
        <v>20</v>
      </c>
      <c r="E119" s="42"/>
      <c r="F119" s="45" t="s">
        <v>142</v>
      </c>
      <c r="G119" s="139">
        <f>MIN($P119:BO119)</f>
        <v>19.989999999999998</v>
      </c>
      <c r="H119" s="140">
        <f>MAX($P119:BO119)</f>
        <v>22.99</v>
      </c>
      <c r="I119" s="145">
        <f>MIN($BP119:YH119)</f>
        <v>0</v>
      </c>
      <c r="J119" s="140">
        <f>MAX($BP119:YH119)</f>
        <v>0</v>
      </c>
      <c r="K119" s="146">
        <f t="shared" si="16"/>
        <v>19.989999999999998</v>
      </c>
      <c r="L119" s="119">
        <f t="shared" si="26"/>
        <v>0</v>
      </c>
      <c r="M119" s="39">
        <v>20</v>
      </c>
      <c r="N119" s="34">
        <v>20</v>
      </c>
      <c r="O119" s="137"/>
      <c r="P119" s="110"/>
      <c r="Q119" s="114"/>
      <c r="R119" s="114">
        <v>22.99</v>
      </c>
      <c r="S119" s="114"/>
      <c r="T119" s="114"/>
      <c r="U119" s="114"/>
      <c r="V119" s="114"/>
      <c r="W119" s="114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>
        <v>19.989999999999998</v>
      </c>
      <c r="AP119" s="110"/>
      <c r="AQ119" s="110"/>
      <c r="AR119" s="110"/>
      <c r="AS119" s="110"/>
      <c r="AT119" s="110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3"/>
      <c r="BU119" s="13"/>
      <c r="BV119" s="13"/>
      <c r="BW119" s="13"/>
      <c r="BX119" s="11"/>
      <c r="BY119" s="11"/>
      <c r="BZ119" s="11"/>
    </row>
    <row r="120" spans="1:78" ht="17.399999999999999" customHeight="1" x14ac:dyDescent="0.35">
      <c r="A120" s="129">
        <v>9</v>
      </c>
      <c r="B120" s="129">
        <v>17</v>
      </c>
      <c r="C120" s="128">
        <f>C119</f>
        <v>4</v>
      </c>
      <c r="D120" s="128">
        <f>D119</f>
        <v>20</v>
      </c>
      <c r="E120" s="42"/>
      <c r="F120" s="74" t="s">
        <v>143</v>
      </c>
      <c r="G120" s="139">
        <f>MIN($P120:BO120)</f>
        <v>0</v>
      </c>
      <c r="H120" s="140">
        <f>MAX($P120:BO120)</f>
        <v>0</v>
      </c>
      <c r="I120" s="145">
        <f>MIN($BP120:YH120)</f>
        <v>0</v>
      </c>
      <c r="J120" s="140">
        <f>MAX($BP120:YH120)</f>
        <v>0</v>
      </c>
      <c r="K120" s="146">
        <f t="shared" si="16"/>
        <v>0</v>
      </c>
      <c r="L120" s="119">
        <f t="shared" si="26"/>
        <v>2</v>
      </c>
      <c r="M120" s="39">
        <v>2</v>
      </c>
      <c r="N120" s="34"/>
      <c r="O120" s="137"/>
      <c r="P120" s="110"/>
      <c r="Q120" s="114"/>
      <c r="R120" s="114"/>
      <c r="S120" s="114"/>
      <c r="T120" s="114"/>
      <c r="U120" s="114"/>
      <c r="V120" s="114"/>
      <c r="W120" s="114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3"/>
      <c r="BU120" s="13"/>
      <c r="BV120" s="13"/>
      <c r="BW120" s="13"/>
      <c r="BX120" s="11"/>
      <c r="BY120" s="11"/>
      <c r="BZ120" s="11"/>
    </row>
    <row r="121" spans="1:78" ht="17.399999999999999" customHeight="1" x14ac:dyDescent="0.35">
      <c r="A121" s="129">
        <v>9</v>
      </c>
      <c r="B121" s="129">
        <v>17</v>
      </c>
      <c r="C121" s="128">
        <f>IF((M121*0.2)&gt;N121,C120+1,C120)</f>
        <v>4</v>
      </c>
      <c r="D121" s="128">
        <f t="shared" si="27"/>
        <v>20</v>
      </c>
      <c r="E121" s="42"/>
      <c r="F121" s="45" t="s">
        <v>144</v>
      </c>
      <c r="G121" s="139">
        <f>MIN($P121:BO121)</f>
        <v>219.99</v>
      </c>
      <c r="H121" s="140">
        <f>MAX($P121:BO121)</f>
        <v>219.99</v>
      </c>
      <c r="I121" s="145">
        <f>MIN($BP121:YH121)</f>
        <v>0</v>
      </c>
      <c r="J121" s="140">
        <f>MAX($BP121:YH121)</f>
        <v>0</v>
      </c>
      <c r="K121" s="146">
        <f t="shared" si="16"/>
        <v>219.99</v>
      </c>
      <c r="L121" s="119">
        <f t="shared" si="26"/>
        <v>0</v>
      </c>
      <c r="M121" s="39">
        <v>8</v>
      </c>
      <c r="N121" s="34">
        <v>8</v>
      </c>
      <c r="O121" s="137"/>
      <c r="P121" s="110"/>
      <c r="Q121" s="114"/>
      <c r="R121" s="114"/>
      <c r="S121" s="114"/>
      <c r="T121" s="114"/>
      <c r="U121" s="114"/>
      <c r="V121" s="114"/>
      <c r="W121" s="114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>
        <v>219.99</v>
      </c>
      <c r="AS121" s="110"/>
      <c r="AT121" s="110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115"/>
      <c r="BO121" s="115"/>
      <c r="BP121" s="115"/>
      <c r="BQ121" s="115"/>
      <c r="BR121" s="115"/>
      <c r="BS121" s="115"/>
      <c r="BT121" s="13"/>
      <c r="BU121" s="13"/>
      <c r="BV121" s="13"/>
      <c r="BW121" s="13"/>
      <c r="BX121" s="11"/>
      <c r="BY121" s="11"/>
      <c r="BZ121" s="11"/>
    </row>
    <row r="122" spans="1:78" ht="17.399999999999999" customHeight="1" x14ac:dyDescent="0.35">
      <c r="A122" s="129">
        <v>9</v>
      </c>
      <c r="B122" s="129">
        <v>18</v>
      </c>
      <c r="C122" s="128">
        <f t="shared" ref="C122:D125" si="33">C121</f>
        <v>4</v>
      </c>
      <c r="D122" s="128">
        <f t="shared" si="33"/>
        <v>20</v>
      </c>
      <c r="E122" s="42"/>
      <c r="F122" s="74" t="s">
        <v>145</v>
      </c>
      <c r="G122" s="139">
        <f>MIN($P122:BO122)</f>
        <v>169.99</v>
      </c>
      <c r="H122" s="140">
        <f>MAX($P122:BO122)</f>
        <v>199.99</v>
      </c>
      <c r="I122" s="145">
        <f>MIN($BP122:YH122)</f>
        <v>0</v>
      </c>
      <c r="J122" s="140">
        <f>MAX($BP122:YH122)</f>
        <v>0</v>
      </c>
      <c r="K122" s="146">
        <f t="shared" si="16"/>
        <v>169.99</v>
      </c>
      <c r="L122" s="119">
        <f t="shared" si="26"/>
        <v>3</v>
      </c>
      <c r="M122" s="39">
        <v>3</v>
      </c>
      <c r="N122" s="34"/>
      <c r="O122" s="137"/>
      <c r="P122" s="110"/>
      <c r="Q122" s="114"/>
      <c r="R122" s="114"/>
      <c r="S122" s="114"/>
      <c r="T122" s="114"/>
      <c r="U122" s="114"/>
      <c r="V122" s="114"/>
      <c r="W122" s="114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>
        <v>199.99</v>
      </c>
      <c r="AN122" s="110"/>
      <c r="AO122" s="110">
        <v>169.99</v>
      </c>
      <c r="AP122" s="110"/>
      <c r="AQ122" s="110"/>
      <c r="AR122" s="110"/>
      <c r="AS122" s="110"/>
      <c r="AT122" s="110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5"/>
      <c r="BQ122" s="115"/>
      <c r="BR122" s="115"/>
      <c r="BS122" s="115"/>
      <c r="BT122" s="13"/>
      <c r="BU122" s="13"/>
      <c r="BV122" s="13"/>
      <c r="BW122" s="13"/>
      <c r="BX122" s="11"/>
      <c r="BY122" s="11"/>
      <c r="BZ122" s="11"/>
    </row>
    <row r="123" spans="1:78" ht="17.399999999999999" customHeight="1" x14ac:dyDescent="0.35">
      <c r="A123" s="129">
        <v>9</v>
      </c>
      <c r="B123" s="129">
        <v>19</v>
      </c>
      <c r="C123" s="128">
        <f t="shared" si="33"/>
        <v>4</v>
      </c>
      <c r="D123" s="128">
        <f t="shared" si="33"/>
        <v>20</v>
      </c>
      <c r="E123" s="42"/>
      <c r="F123" s="45" t="s">
        <v>146</v>
      </c>
      <c r="G123" s="139">
        <f>MIN($P123:BO123)</f>
        <v>229.99</v>
      </c>
      <c r="H123" s="140">
        <f>MAX($P123:BO123)</f>
        <v>449.99</v>
      </c>
      <c r="I123" s="145">
        <f>MIN($BP123:YH123)</f>
        <v>0</v>
      </c>
      <c r="J123" s="140">
        <f>MAX($BP123:YH123)</f>
        <v>0</v>
      </c>
      <c r="K123" s="146">
        <f t="shared" si="16"/>
        <v>229.99</v>
      </c>
      <c r="L123" s="119">
        <f t="shared" si="26"/>
        <v>3</v>
      </c>
      <c r="M123" s="39">
        <v>3</v>
      </c>
      <c r="N123" s="34"/>
      <c r="O123" s="137"/>
      <c r="P123" s="110"/>
      <c r="Q123" s="114"/>
      <c r="R123" s="114"/>
      <c r="S123" s="114"/>
      <c r="T123" s="114"/>
      <c r="U123" s="114"/>
      <c r="V123" s="114"/>
      <c r="W123" s="114"/>
      <c r="X123" s="110"/>
      <c r="Y123" s="110"/>
      <c r="Z123" s="110"/>
      <c r="AA123" s="110"/>
      <c r="AB123" s="110"/>
      <c r="AC123" s="110">
        <v>449.99</v>
      </c>
      <c r="AD123" s="110"/>
      <c r="AE123" s="110"/>
      <c r="AF123" s="110"/>
      <c r="AG123" s="110"/>
      <c r="AH123" s="110">
        <v>329.99</v>
      </c>
      <c r="AI123" s="110"/>
      <c r="AJ123" s="110"/>
      <c r="AK123" s="110">
        <v>229.99</v>
      </c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3"/>
      <c r="BU123" s="13"/>
      <c r="BV123" s="13"/>
      <c r="BW123" s="13"/>
      <c r="BX123" s="11"/>
      <c r="BY123" s="11"/>
      <c r="BZ123" s="11"/>
    </row>
    <row r="124" spans="1:78" ht="17.399999999999999" customHeight="1" x14ac:dyDescent="0.35">
      <c r="A124" s="129">
        <v>9</v>
      </c>
      <c r="B124" s="129">
        <v>20</v>
      </c>
      <c r="C124" s="128">
        <f t="shared" si="33"/>
        <v>4</v>
      </c>
      <c r="D124" s="128">
        <f t="shared" si="33"/>
        <v>20</v>
      </c>
      <c r="E124" s="42"/>
      <c r="F124" s="74" t="s">
        <v>147</v>
      </c>
      <c r="G124" s="139">
        <f>MIN($P124:BO124)</f>
        <v>169.99</v>
      </c>
      <c r="H124" s="140">
        <f>MAX($P124:BO124)</f>
        <v>519.99</v>
      </c>
      <c r="I124" s="145">
        <f>MIN($BP124:YH124)</f>
        <v>0</v>
      </c>
      <c r="J124" s="140">
        <f>MAX($BP124:YH124)</f>
        <v>0</v>
      </c>
      <c r="K124" s="146">
        <f t="shared" si="16"/>
        <v>229.99</v>
      </c>
      <c r="L124" s="119">
        <f t="shared" si="26"/>
        <v>3</v>
      </c>
      <c r="M124" s="39">
        <v>3</v>
      </c>
      <c r="N124" s="34"/>
      <c r="O124" s="137"/>
      <c r="P124" s="110"/>
      <c r="Q124" s="114"/>
      <c r="R124" s="114"/>
      <c r="S124" s="114"/>
      <c r="T124" s="114">
        <v>169.99</v>
      </c>
      <c r="U124" s="110"/>
      <c r="V124" s="110"/>
      <c r="W124" s="110"/>
      <c r="X124" s="110"/>
      <c r="Y124" s="110"/>
      <c r="Z124" s="110"/>
      <c r="AA124" s="110"/>
      <c r="AB124" s="110"/>
      <c r="AC124" s="110">
        <v>519.99</v>
      </c>
      <c r="AD124" s="110"/>
      <c r="AE124" s="110"/>
      <c r="AF124" s="110"/>
      <c r="AG124" s="110">
        <v>369.99</v>
      </c>
      <c r="AH124" s="110"/>
      <c r="AI124" s="110">
        <v>369.99</v>
      </c>
      <c r="AJ124" s="110"/>
      <c r="AK124" s="110"/>
      <c r="AL124" s="110"/>
      <c r="AM124" s="110"/>
      <c r="AN124" s="110"/>
      <c r="AO124" s="110"/>
      <c r="AP124" s="110">
        <v>229.99</v>
      </c>
      <c r="AQ124" s="110"/>
      <c r="AR124" s="110"/>
      <c r="AS124" s="110"/>
      <c r="AT124" s="110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3"/>
      <c r="BU124" s="13"/>
      <c r="BV124" s="13"/>
      <c r="BW124" s="13"/>
      <c r="BX124" s="11"/>
      <c r="BY124" s="11"/>
      <c r="BZ124" s="11"/>
    </row>
    <row r="125" spans="1:78" ht="17.399999999999999" customHeight="1" x14ac:dyDescent="0.35">
      <c r="A125" s="129">
        <v>9</v>
      </c>
      <c r="B125" s="129">
        <v>21</v>
      </c>
      <c r="C125" s="128">
        <f t="shared" si="33"/>
        <v>4</v>
      </c>
      <c r="D125" s="128">
        <f t="shared" si="33"/>
        <v>20</v>
      </c>
      <c r="E125" s="42"/>
      <c r="F125" s="45" t="s">
        <v>148</v>
      </c>
      <c r="G125" s="139">
        <f>MIN($P125:BO125)</f>
        <v>0</v>
      </c>
      <c r="H125" s="140">
        <f>MAX($P125:BO125)</f>
        <v>0</v>
      </c>
      <c r="I125" s="145">
        <f>MIN($BP125:YH125)</f>
        <v>0</v>
      </c>
      <c r="J125" s="140">
        <f>MAX($BP125:YH125)</f>
        <v>0</v>
      </c>
      <c r="K125" s="146">
        <f t="shared" si="16"/>
        <v>0</v>
      </c>
      <c r="L125" s="119">
        <f t="shared" ref="L125" si="34">SUM(M125-N125)</f>
        <v>1</v>
      </c>
      <c r="M125" s="39">
        <v>1</v>
      </c>
      <c r="N125" s="34"/>
      <c r="O125" s="137"/>
      <c r="P125" s="110"/>
      <c r="Q125" s="114"/>
      <c r="R125" s="114"/>
      <c r="S125" s="114"/>
      <c r="T125" s="114"/>
      <c r="U125" s="114"/>
      <c r="V125" s="114"/>
      <c r="W125" s="114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3"/>
      <c r="BU125" s="13"/>
      <c r="BV125" s="13"/>
      <c r="BW125" s="13"/>
      <c r="BX125" s="11"/>
      <c r="BY125" s="11"/>
      <c r="BZ125" s="11"/>
    </row>
    <row r="126" spans="1:78" ht="17.399999999999999" customHeight="1" x14ac:dyDescent="0.35">
      <c r="A126" s="129">
        <v>9</v>
      </c>
      <c r="B126" s="129">
        <v>21</v>
      </c>
      <c r="C126" s="128">
        <f>IF((M126*0.2)&gt;N126,C125+1,C125)</f>
        <v>4</v>
      </c>
      <c r="D126" s="128">
        <f t="shared" si="27"/>
        <v>20</v>
      </c>
      <c r="E126" s="42"/>
      <c r="F126" s="74" t="s">
        <v>149</v>
      </c>
      <c r="G126" s="139">
        <f>MIN($P126:BO126)</f>
        <v>134.99</v>
      </c>
      <c r="H126" s="140">
        <f>MAX($P126:BO126)</f>
        <v>134.99</v>
      </c>
      <c r="I126" s="145">
        <f>MIN($BP126:YH126)</f>
        <v>0</v>
      </c>
      <c r="J126" s="140">
        <f>MAX($BP126:YH126)</f>
        <v>0</v>
      </c>
      <c r="K126" s="146">
        <f t="shared" si="16"/>
        <v>134.99</v>
      </c>
      <c r="L126" s="119">
        <f t="shared" si="26"/>
        <v>-3</v>
      </c>
      <c r="M126" s="39">
        <v>15</v>
      </c>
      <c r="N126" s="34">
        <v>18</v>
      </c>
      <c r="O126" s="137"/>
      <c r="P126" s="110"/>
      <c r="Q126" s="114"/>
      <c r="R126" s="114"/>
      <c r="S126" s="114"/>
      <c r="T126" s="114"/>
      <c r="U126" s="114"/>
      <c r="V126" s="114"/>
      <c r="W126" s="114"/>
      <c r="X126" s="110"/>
      <c r="Y126" s="110"/>
      <c r="Z126" s="110"/>
      <c r="AA126" s="110"/>
      <c r="AB126" s="110"/>
      <c r="AC126" s="110"/>
      <c r="AD126" s="110"/>
      <c r="AE126" s="110">
        <v>134.99</v>
      </c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>
        <v>134.99</v>
      </c>
      <c r="AP126" s="110"/>
      <c r="AQ126" s="110"/>
      <c r="AR126" s="110"/>
      <c r="AS126" s="110"/>
      <c r="AT126" s="110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3"/>
      <c r="BU126" s="13"/>
      <c r="BV126" s="13"/>
      <c r="BW126" s="13"/>
      <c r="BX126" s="11"/>
      <c r="BY126" s="11"/>
      <c r="BZ126" s="11"/>
    </row>
    <row r="127" spans="1:78" ht="17.399999999999999" customHeight="1" x14ac:dyDescent="0.35">
      <c r="A127" s="129">
        <v>9</v>
      </c>
      <c r="B127" s="129">
        <v>21</v>
      </c>
      <c r="C127" s="128">
        <f>IF((M127*0.2)&gt;N127,C126+1,C126)</f>
        <v>4</v>
      </c>
      <c r="D127" s="128">
        <f t="shared" si="27"/>
        <v>20</v>
      </c>
      <c r="E127" s="42"/>
      <c r="F127" s="45" t="s">
        <v>150</v>
      </c>
      <c r="G127" s="139">
        <f>MIN($P127:BO127)</f>
        <v>0</v>
      </c>
      <c r="H127" s="140">
        <f>MAX($P127:BO127)</f>
        <v>0</v>
      </c>
      <c r="I127" s="145">
        <f>MIN($BP127:YH127)</f>
        <v>0</v>
      </c>
      <c r="J127" s="140">
        <f>MAX($BP127:YH127)</f>
        <v>0</v>
      </c>
      <c r="K127" s="146">
        <f t="shared" si="16"/>
        <v>0</v>
      </c>
      <c r="L127" s="119">
        <f t="shared" si="26"/>
        <v>-1</v>
      </c>
      <c r="M127" s="39">
        <v>1</v>
      </c>
      <c r="N127" s="34">
        <v>2</v>
      </c>
      <c r="O127" s="137"/>
      <c r="P127" s="110"/>
      <c r="Q127" s="114"/>
      <c r="R127" s="114"/>
      <c r="S127" s="114"/>
      <c r="T127" s="114"/>
      <c r="U127" s="114"/>
      <c r="V127" s="114"/>
      <c r="W127" s="114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3"/>
      <c r="BU127" s="13"/>
      <c r="BV127" s="13"/>
      <c r="BW127" s="13"/>
      <c r="BX127" s="11"/>
      <c r="BY127" s="11"/>
      <c r="BZ127" s="11"/>
    </row>
    <row r="128" spans="1:78" ht="17.399999999999999" customHeight="1" x14ac:dyDescent="0.35">
      <c r="A128" s="129">
        <v>9</v>
      </c>
      <c r="B128" s="129">
        <v>22</v>
      </c>
      <c r="C128" s="128">
        <f>C127</f>
        <v>4</v>
      </c>
      <c r="D128" s="128">
        <f>D127</f>
        <v>20</v>
      </c>
      <c r="E128" s="42"/>
      <c r="F128" s="74" t="s">
        <v>151</v>
      </c>
      <c r="G128" s="139">
        <f>MIN($P128:BO128)</f>
        <v>119.99</v>
      </c>
      <c r="H128" s="140">
        <f>MAX($P128:BO128)</f>
        <v>179.99</v>
      </c>
      <c r="I128" s="145">
        <f>MIN($BP128:YH128)</f>
        <v>0</v>
      </c>
      <c r="J128" s="140">
        <f>MAX($BP128:YH128)</f>
        <v>0</v>
      </c>
      <c r="K128" s="146">
        <f t="shared" si="16"/>
        <v>119.99</v>
      </c>
      <c r="L128" s="119">
        <f t="shared" si="26"/>
        <v>2</v>
      </c>
      <c r="M128" s="39">
        <v>2</v>
      </c>
      <c r="N128" s="34"/>
      <c r="O128" s="137"/>
      <c r="P128" s="110"/>
      <c r="Q128" s="114"/>
      <c r="R128" s="114"/>
      <c r="S128" s="114"/>
      <c r="T128" s="114"/>
      <c r="U128" s="110"/>
      <c r="V128" s="110"/>
      <c r="W128" s="110"/>
      <c r="X128" s="110"/>
      <c r="Y128" s="110"/>
      <c r="Z128" s="110"/>
      <c r="AA128" s="110"/>
      <c r="AB128" s="110"/>
      <c r="AC128" s="110">
        <v>179.99</v>
      </c>
      <c r="AD128" s="110"/>
      <c r="AE128" s="110"/>
      <c r="AF128" s="110"/>
      <c r="AG128" s="110"/>
      <c r="AH128" s="110">
        <v>159.99</v>
      </c>
      <c r="AI128" s="110"/>
      <c r="AJ128" s="110"/>
      <c r="AK128" s="110"/>
      <c r="AL128" s="110"/>
      <c r="AM128" s="110">
        <v>149.99</v>
      </c>
      <c r="AN128" s="110"/>
      <c r="AO128" s="110"/>
      <c r="AP128" s="110"/>
      <c r="AQ128" s="110">
        <v>119.99</v>
      </c>
      <c r="AR128" s="110"/>
      <c r="AS128" s="110"/>
      <c r="AT128" s="110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  <c r="BO128" s="115"/>
      <c r="BP128" s="115"/>
      <c r="BQ128" s="115"/>
      <c r="BR128" s="115"/>
      <c r="BS128" s="115"/>
      <c r="BT128" s="13"/>
      <c r="BU128" s="13"/>
      <c r="BV128" s="13"/>
      <c r="BW128" s="13"/>
      <c r="BX128" s="11"/>
      <c r="BY128" s="11"/>
      <c r="BZ128" s="11"/>
    </row>
    <row r="129" spans="1:78" ht="17.399999999999999" customHeight="1" x14ac:dyDescent="0.35">
      <c r="A129" s="129">
        <v>9</v>
      </c>
      <c r="B129" s="129">
        <v>22</v>
      </c>
      <c r="C129" s="128">
        <f>IF((M129*0.2)&gt;N129,C128+1,C128)</f>
        <v>5</v>
      </c>
      <c r="D129" s="128">
        <f>IF((M129+M130)&gt;(N129+N130),D128+1,D128)</f>
        <v>21</v>
      </c>
      <c r="E129" s="177"/>
      <c r="F129" s="45" t="s">
        <v>152</v>
      </c>
      <c r="G129" s="139">
        <f>MIN($P129:BO129)</f>
        <v>189.99</v>
      </c>
      <c r="H129" s="140">
        <f>MAX($P129:BO129)</f>
        <v>249.99</v>
      </c>
      <c r="I129" s="145">
        <f>MIN($BP129:YH129)</f>
        <v>0</v>
      </c>
      <c r="J129" s="140">
        <f>MAX($BP129:YH129)</f>
        <v>0</v>
      </c>
      <c r="K129" s="146">
        <f t="shared" si="16"/>
        <v>189.99</v>
      </c>
      <c r="L129" s="119">
        <f t="shared" si="26"/>
        <v>1</v>
      </c>
      <c r="M129" s="39">
        <v>1</v>
      </c>
      <c r="N129" s="34"/>
      <c r="O129" s="137"/>
      <c r="P129" s="110"/>
      <c r="Q129" s="114"/>
      <c r="R129" s="114">
        <v>249.99</v>
      </c>
      <c r="S129" s="114"/>
      <c r="T129" s="114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>
        <v>189.99</v>
      </c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3"/>
      <c r="BU129" s="13"/>
      <c r="BV129" s="13"/>
      <c r="BW129" s="13"/>
      <c r="BX129" s="11"/>
      <c r="BY129" s="11"/>
      <c r="BZ129" s="11"/>
    </row>
    <row r="130" spans="1:78" ht="17.399999999999999" customHeight="1" x14ac:dyDescent="0.35">
      <c r="A130" s="129">
        <v>9</v>
      </c>
      <c r="B130" s="129">
        <v>22</v>
      </c>
      <c r="C130" s="128">
        <f>C129</f>
        <v>5</v>
      </c>
      <c r="D130" s="128">
        <f>D129</f>
        <v>21</v>
      </c>
      <c r="E130" s="177"/>
      <c r="F130" s="74" t="s">
        <v>153</v>
      </c>
      <c r="G130" s="139">
        <f>MIN($P130:BO130)</f>
        <v>283.41000000000003</v>
      </c>
      <c r="H130" s="140">
        <f>MAX($P130:BO130)</f>
        <v>283.41000000000003</v>
      </c>
      <c r="I130" s="145">
        <f>MIN($BP130:YH130)</f>
        <v>0</v>
      </c>
      <c r="J130" s="140">
        <f>MAX($BP130:YH130)</f>
        <v>0</v>
      </c>
      <c r="K130" s="146">
        <f t="shared" si="16"/>
        <v>283.41000000000003</v>
      </c>
      <c r="L130" s="119">
        <f t="shared" si="26"/>
        <v>1</v>
      </c>
      <c r="M130" s="39">
        <v>1</v>
      </c>
      <c r="N130" s="34"/>
      <c r="O130" s="137"/>
      <c r="P130" s="110"/>
      <c r="Q130" s="114">
        <v>283.41000000000003</v>
      </c>
      <c r="R130" s="114"/>
      <c r="S130" s="114"/>
      <c r="T130" s="114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3"/>
      <c r="BU130" s="13"/>
      <c r="BV130" s="13"/>
      <c r="BW130" s="13"/>
      <c r="BX130" s="11"/>
      <c r="BY130" s="11"/>
      <c r="BZ130" s="11"/>
    </row>
    <row r="131" spans="1:78" ht="17.399999999999999" customHeight="1" x14ac:dyDescent="0.35">
      <c r="A131" s="129">
        <v>9</v>
      </c>
      <c r="B131" s="129">
        <v>22</v>
      </c>
      <c r="C131" s="128">
        <f>IF((M131*0.2)&gt;N131,C130+1,C130)</f>
        <v>5</v>
      </c>
      <c r="D131" s="128">
        <f t="shared" si="27"/>
        <v>21</v>
      </c>
      <c r="E131" s="42"/>
      <c r="F131" s="45" t="s">
        <v>154</v>
      </c>
      <c r="G131" s="139">
        <f>MIN($P131:BO131)</f>
        <v>179.99</v>
      </c>
      <c r="H131" s="140">
        <f>MAX($P131:BO131)</f>
        <v>179.99</v>
      </c>
      <c r="I131" s="145">
        <f>MIN($BP131:YH131)</f>
        <v>0</v>
      </c>
      <c r="J131" s="140">
        <f>MAX($BP131:YH131)</f>
        <v>0</v>
      </c>
      <c r="K131" s="146">
        <f t="shared" si="16"/>
        <v>179.99</v>
      </c>
      <c r="L131" s="119">
        <f t="shared" si="26"/>
        <v>0</v>
      </c>
      <c r="M131" s="39">
        <v>1</v>
      </c>
      <c r="N131" s="34">
        <v>1</v>
      </c>
      <c r="O131" s="137"/>
      <c r="P131" s="110"/>
      <c r="Q131" s="114"/>
      <c r="R131" s="114"/>
      <c r="S131" s="114"/>
      <c r="T131" s="114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>
        <v>179.99</v>
      </c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3"/>
      <c r="BU131" s="13"/>
      <c r="BV131" s="13"/>
      <c r="BW131" s="13"/>
      <c r="BX131" s="11"/>
      <c r="BY131" s="11"/>
      <c r="BZ131" s="11"/>
    </row>
    <row r="132" spans="1:78" ht="17.399999999999999" customHeight="1" x14ac:dyDescent="0.35">
      <c r="A132" s="129">
        <v>9</v>
      </c>
      <c r="B132" s="129">
        <v>22</v>
      </c>
      <c r="C132" s="128">
        <f>C131</f>
        <v>5</v>
      </c>
      <c r="D132" s="128">
        <f t="shared" si="27"/>
        <v>22</v>
      </c>
      <c r="E132" s="174"/>
      <c r="F132" s="74" t="s">
        <v>155</v>
      </c>
      <c r="G132" s="139">
        <f>MIN($P132:BO132)</f>
        <v>0</v>
      </c>
      <c r="H132" s="140">
        <f>MAX($P132:BO132)</f>
        <v>0</v>
      </c>
      <c r="I132" s="145">
        <f>MIN($BP132:YH132)</f>
        <v>0</v>
      </c>
      <c r="J132" s="140">
        <f>MAX($BP132:YH132)</f>
        <v>0</v>
      </c>
      <c r="K132" s="146">
        <f t="shared" ref="K132" si="35">IFERROR(LOOKUP(100000,P132:YH132),0)</f>
        <v>0</v>
      </c>
      <c r="L132" s="119">
        <f t="shared" ref="L132" si="36">SUM(M132-N132)</f>
        <v>3</v>
      </c>
      <c r="M132" s="39">
        <v>3</v>
      </c>
      <c r="N132" s="34"/>
      <c r="O132" s="137"/>
      <c r="P132" s="110"/>
      <c r="Q132" s="114"/>
      <c r="R132" s="114"/>
      <c r="S132" s="114"/>
      <c r="T132" s="114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3"/>
      <c r="BU132" s="13"/>
      <c r="BV132" s="13"/>
      <c r="BW132" s="13"/>
      <c r="BX132" s="11"/>
      <c r="BY132" s="11"/>
      <c r="BZ132" s="11"/>
    </row>
    <row r="133" spans="1:78" ht="17.399999999999999" customHeight="1" x14ac:dyDescent="0.35">
      <c r="A133" s="129">
        <v>9</v>
      </c>
      <c r="B133" s="129">
        <v>23</v>
      </c>
      <c r="C133" s="128">
        <f>C132</f>
        <v>5</v>
      </c>
      <c r="D133" s="128">
        <f>D132</f>
        <v>22</v>
      </c>
      <c r="E133" s="42"/>
      <c r="F133" s="45" t="s">
        <v>156</v>
      </c>
      <c r="G133" s="139">
        <f>MIN($P133:BO133)</f>
        <v>99.99</v>
      </c>
      <c r="H133" s="140">
        <f>MAX($P133:BO133)</f>
        <v>99.99</v>
      </c>
      <c r="I133" s="145">
        <f>MIN($BP133:YH133)</f>
        <v>0</v>
      </c>
      <c r="J133" s="140">
        <f>MAX($BP133:YH133)</f>
        <v>0</v>
      </c>
      <c r="K133" s="146">
        <f t="shared" si="16"/>
        <v>99.99</v>
      </c>
      <c r="L133" s="119">
        <f t="shared" si="26"/>
        <v>1</v>
      </c>
      <c r="M133" s="39">
        <v>1</v>
      </c>
      <c r="N133" s="34"/>
      <c r="O133" s="137"/>
      <c r="P133" s="110"/>
      <c r="Q133" s="114"/>
      <c r="R133" s="114"/>
      <c r="S133" s="114"/>
      <c r="T133" s="114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>
        <v>99.99</v>
      </c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115"/>
      <c r="BM133" s="115"/>
      <c r="BN133" s="115"/>
      <c r="BO133" s="115"/>
      <c r="BP133" s="115"/>
      <c r="BQ133" s="115"/>
      <c r="BR133" s="115"/>
      <c r="BS133" s="115"/>
      <c r="BT133" s="13"/>
      <c r="BU133" s="13"/>
      <c r="BV133" s="13"/>
      <c r="BW133" s="13"/>
      <c r="BX133" s="11"/>
      <c r="BY133" s="11"/>
      <c r="BZ133" s="11"/>
    </row>
    <row r="134" spans="1:78" ht="17.399999999999999" customHeight="1" x14ac:dyDescent="0.35">
      <c r="A134" s="129">
        <v>9</v>
      </c>
      <c r="B134" s="129">
        <v>23</v>
      </c>
      <c r="C134" s="128">
        <f>IF((M134*0.2)&gt;N134,C133+1,C133)</f>
        <v>5</v>
      </c>
      <c r="D134" s="128">
        <f t="shared" si="27"/>
        <v>22</v>
      </c>
      <c r="E134" s="42"/>
      <c r="F134" s="74" t="s">
        <v>157</v>
      </c>
      <c r="G134" s="139">
        <f>MIN($P134:BO134)</f>
        <v>169.99</v>
      </c>
      <c r="H134" s="140">
        <f>MAX($P134:BO134)</f>
        <v>199.99</v>
      </c>
      <c r="I134" s="145">
        <f>MIN($BP134:YH134)</f>
        <v>0</v>
      </c>
      <c r="J134" s="140">
        <f>MAX($BP134:YH134)</f>
        <v>0</v>
      </c>
      <c r="K134" s="146">
        <f t="shared" si="16"/>
        <v>169.99</v>
      </c>
      <c r="L134" s="119">
        <f t="shared" si="26"/>
        <v>-2</v>
      </c>
      <c r="M134" s="39">
        <v>5</v>
      </c>
      <c r="N134" s="34">
        <v>7</v>
      </c>
      <c r="O134" s="137"/>
      <c r="P134" s="110"/>
      <c r="Q134" s="114"/>
      <c r="R134" s="114"/>
      <c r="S134" s="114"/>
      <c r="T134" s="114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>
        <v>199.99</v>
      </c>
      <c r="AN134" s="110">
        <v>169.99</v>
      </c>
      <c r="AO134" s="110"/>
      <c r="AP134" s="110"/>
      <c r="AQ134" s="110"/>
      <c r="AR134" s="110"/>
      <c r="AS134" s="110"/>
      <c r="AT134" s="110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3"/>
      <c r="BU134" s="13"/>
      <c r="BV134" s="13"/>
      <c r="BW134" s="13"/>
      <c r="BX134" s="11"/>
      <c r="BY134" s="11"/>
      <c r="BZ134" s="11"/>
    </row>
    <row r="135" spans="1:78" ht="17.399999999999999" customHeight="1" x14ac:dyDescent="0.35">
      <c r="A135" s="129">
        <v>9</v>
      </c>
      <c r="B135" s="129">
        <v>24</v>
      </c>
      <c r="C135" s="128">
        <f>C134</f>
        <v>5</v>
      </c>
      <c r="D135" s="128">
        <f>D134</f>
        <v>22</v>
      </c>
      <c r="E135" s="42"/>
      <c r="F135" s="45" t="s">
        <v>158</v>
      </c>
      <c r="G135" s="139">
        <f>MIN($P135:BO135)</f>
        <v>112.49</v>
      </c>
      <c r="H135" s="140">
        <f>MAX($P135:BO135)</f>
        <v>219.99</v>
      </c>
      <c r="I135" s="145">
        <f>MIN($BP135:YH135)</f>
        <v>0</v>
      </c>
      <c r="J135" s="140">
        <f>MAX($BP135:YH135)</f>
        <v>0</v>
      </c>
      <c r="K135" s="146">
        <f t="shared" si="16"/>
        <v>219.99</v>
      </c>
      <c r="L135" s="119">
        <f t="shared" si="26"/>
        <v>3</v>
      </c>
      <c r="M135" s="39">
        <v>3</v>
      </c>
      <c r="N135" s="34"/>
      <c r="O135" s="137"/>
      <c r="P135" s="110"/>
      <c r="Q135" s="114"/>
      <c r="R135" s="114"/>
      <c r="S135" s="114"/>
      <c r="T135" s="114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>
        <v>219.99</v>
      </c>
      <c r="AP135" s="110">
        <v>219.99</v>
      </c>
      <c r="AQ135" s="110">
        <v>112.49</v>
      </c>
      <c r="AR135" s="110"/>
      <c r="AS135" s="110">
        <v>219.99</v>
      </c>
      <c r="AT135" s="110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3"/>
      <c r="BU135" s="13"/>
      <c r="BV135" s="13"/>
      <c r="BW135" s="13"/>
      <c r="BX135" s="11"/>
      <c r="BY135" s="11"/>
      <c r="BZ135" s="11"/>
    </row>
    <row r="136" spans="1:78" ht="17.399999999999999" customHeight="1" x14ac:dyDescent="0.35">
      <c r="A136" s="129">
        <v>9</v>
      </c>
      <c r="B136" s="129">
        <v>24</v>
      </c>
      <c r="C136" s="128">
        <f>IF((M136*0.2)&gt;N136,C135+1,C135)</f>
        <v>5</v>
      </c>
      <c r="D136" s="128">
        <f t="shared" si="27"/>
        <v>23</v>
      </c>
      <c r="E136" s="42"/>
      <c r="F136" s="74" t="s">
        <v>159</v>
      </c>
      <c r="G136" s="139">
        <f>MIN($P136:BO136)</f>
        <v>229.99</v>
      </c>
      <c r="H136" s="140">
        <f>MAX($P136:BO136)</f>
        <v>229.99</v>
      </c>
      <c r="I136" s="145">
        <f>MIN($BP136:YH136)</f>
        <v>0</v>
      </c>
      <c r="J136" s="140">
        <f>MAX($BP136:YH136)</f>
        <v>0</v>
      </c>
      <c r="K136" s="146">
        <f t="shared" ref="K136:K198" si="37">IFERROR(LOOKUP(100000,P136:YH136),0)</f>
        <v>229.99</v>
      </c>
      <c r="L136" s="119">
        <f t="shared" si="26"/>
        <v>1</v>
      </c>
      <c r="M136" s="39">
        <v>8</v>
      </c>
      <c r="N136" s="34">
        <v>7</v>
      </c>
      <c r="O136" s="137"/>
      <c r="P136" s="110"/>
      <c r="Q136" s="114"/>
      <c r="R136" s="114"/>
      <c r="S136" s="114"/>
      <c r="T136" s="114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>
        <v>229.99</v>
      </c>
      <c r="AQ136" s="110"/>
      <c r="AR136" s="110"/>
      <c r="AS136" s="110"/>
      <c r="AT136" s="110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3"/>
      <c r="BU136" s="13"/>
      <c r="BV136" s="13"/>
      <c r="BW136" s="13"/>
      <c r="BX136" s="11"/>
      <c r="BY136" s="11"/>
      <c r="BZ136" s="11"/>
    </row>
    <row r="137" spans="1:78" ht="17.399999999999999" customHeight="1" x14ac:dyDescent="0.35">
      <c r="A137" s="129">
        <v>9</v>
      </c>
      <c r="B137" s="129">
        <v>24</v>
      </c>
      <c r="C137" s="128">
        <f>IF((M137*0.2)&gt;N137,C136+1,C136)</f>
        <v>5</v>
      </c>
      <c r="D137" s="128">
        <f t="shared" si="27"/>
        <v>23</v>
      </c>
      <c r="E137" s="42"/>
      <c r="F137" s="45" t="s">
        <v>160</v>
      </c>
      <c r="G137" s="139">
        <f>MIN($P137:BO137)</f>
        <v>0</v>
      </c>
      <c r="H137" s="140">
        <f>MAX($P137:BO137)</f>
        <v>0</v>
      </c>
      <c r="I137" s="145">
        <f>MIN($BP137:YH137)</f>
        <v>0</v>
      </c>
      <c r="J137" s="140">
        <f>MAX($BP137:YH137)</f>
        <v>0</v>
      </c>
      <c r="K137" s="146">
        <f t="shared" si="37"/>
        <v>0</v>
      </c>
      <c r="L137" s="119">
        <f t="shared" si="26"/>
        <v>0</v>
      </c>
      <c r="M137" s="39">
        <v>2</v>
      </c>
      <c r="N137" s="34">
        <v>2</v>
      </c>
      <c r="O137" s="137"/>
      <c r="P137" s="110"/>
      <c r="Q137" s="114"/>
      <c r="R137" s="114"/>
      <c r="S137" s="114"/>
      <c r="T137" s="114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  <c r="BO137" s="115"/>
      <c r="BP137" s="115"/>
      <c r="BQ137" s="115"/>
      <c r="BR137" s="115"/>
      <c r="BS137" s="115"/>
      <c r="BT137" s="13"/>
      <c r="BU137" s="13"/>
      <c r="BV137" s="13"/>
      <c r="BW137" s="13"/>
      <c r="BX137" s="11"/>
      <c r="BY137" s="11"/>
      <c r="BZ137" s="11"/>
    </row>
    <row r="138" spans="1:78" ht="17.399999999999999" customHeight="1" x14ac:dyDescent="0.35">
      <c r="A138" s="129">
        <v>9</v>
      </c>
      <c r="B138" s="129">
        <v>24</v>
      </c>
      <c r="C138" s="128">
        <f>IF((M138*0.2)&gt;N138,C137+1,C137)</f>
        <v>5</v>
      </c>
      <c r="D138" s="128">
        <f t="shared" ref="D138:D197" si="38">IF(M138&gt;N138,D137+1,D137)</f>
        <v>23</v>
      </c>
      <c r="E138" s="42"/>
      <c r="F138" s="74" t="s">
        <v>161</v>
      </c>
      <c r="G138" s="139">
        <f>MIN($P138:BO138)</f>
        <v>194.99</v>
      </c>
      <c r="H138" s="140">
        <f>MAX($P138:BO138)</f>
        <v>209.99</v>
      </c>
      <c r="I138" s="145">
        <f>MIN($BP138:YH138)</f>
        <v>0</v>
      </c>
      <c r="J138" s="140">
        <f>MAX($BP138:YH138)</f>
        <v>0</v>
      </c>
      <c r="K138" s="146">
        <f t="shared" si="37"/>
        <v>209.99</v>
      </c>
      <c r="L138" s="119">
        <f t="shared" si="26"/>
        <v>0</v>
      </c>
      <c r="M138" s="39">
        <v>2</v>
      </c>
      <c r="N138" s="34">
        <v>2</v>
      </c>
      <c r="O138" s="137"/>
      <c r="P138" s="110"/>
      <c r="Q138" s="114"/>
      <c r="R138" s="114"/>
      <c r="S138" s="114"/>
      <c r="T138" s="114">
        <v>194.99</v>
      </c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>
        <v>199.99</v>
      </c>
      <c r="AE138" s="110"/>
      <c r="AF138" s="110"/>
      <c r="AG138" s="110"/>
      <c r="AH138" s="110"/>
      <c r="AI138" s="110"/>
      <c r="AJ138" s="110"/>
      <c r="AK138" s="110"/>
      <c r="AL138" s="110"/>
      <c r="AM138" s="110">
        <v>199.99</v>
      </c>
      <c r="AN138" s="110"/>
      <c r="AO138" s="110"/>
      <c r="AP138" s="110"/>
      <c r="AQ138" s="110"/>
      <c r="AR138" s="110"/>
      <c r="AS138" s="110">
        <v>209.99</v>
      </c>
      <c r="AT138" s="110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  <c r="BO138" s="115"/>
      <c r="BP138" s="115"/>
      <c r="BQ138" s="115"/>
      <c r="BR138" s="115"/>
      <c r="BS138" s="115"/>
      <c r="BT138" s="13"/>
      <c r="BU138" s="13"/>
      <c r="BV138" s="13"/>
      <c r="BW138" s="13"/>
      <c r="BX138" s="11"/>
      <c r="BY138" s="11"/>
      <c r="BZ138" s="11"/>
    </row>
    <row r="139" spans="1:78" ht="17.399999999999999" customHeight="1" x14ac:dyDescent="0.35">
      <c r="A139" s="129">
        <v>9</v>
      </c>
      <c r="B139" s="129">
        <v>24</v>
      </c>
      <c r="C139" s="128">
        <f>IF((M139*0.2)&gt;N139,C138+1,C138)</f>
        <v>5</v>
      </c>
      <c r="D139" s="128">
        <f>D138</f>
        <v>23</v>
      </c>
      <c r="E139" s="42"/>
      <c r="F139" s="45" t="s">
        <v>162</v>
      </c>
      <c r="G139" s="139">
        <f>MIN($P139:BO139)</f>
        <v>0</v>
      </c>
      <c r="H139" s="140">
        <f>MAX($P139:BO139)</f>
        <v>0</v>
      </c>
      <c r="I139" s="145">
        <f>MIN($BP139:YH139)</f>
        <v>0</v>
      </c>
      <c r="J139" s="140">
        <f>MAX($BP139:YH139)</f>
        <v>0</v>
      </c>
      <c r="K139" s="146">
        <f t="shared" si="37"/>
        <v>0</v>
      </c>
      <c r="L139" s="119">
        <f t="shared" si="26"/>
        <v>0</v>
      </c>
      <c r="M139" s="39">
        <v>4</v>
      </c>
      <c r="N139" s="34">
        <v>4</v>
      </c>
      <c r="O139" s="137"/>
      <c r="P139" s="110"/>
      <c r="Q139" s="114"/>
      <c r="R139" s="114"/>
      <c r="S139" s="114"/>
      <c r="T139" s="114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  <c r="BL139" s="115"/>
      <c r="BM139" s="115"/>
      <c r="BN139" s="115"/>
      <c r="BO139" s="115"/>
      <c r="BP139" s="115"/>
      <c r="BQ139" s="115"/>
      <c r="BR139" s="115"/>
      <c r="BS139" s="115"/>
      <c r="BT139" s="13"/>
      <c r="BU139" s="13"/>
      <c r="BV139" s="13"/>
      <c r="BW139" s="13"/>
      <c r="BX139" s="11"/>
      <c r="BY139" s="11"/>
      <c r="BZ139" s="11"/>
    </row>
    <row r="140" spans="1:78" ht="17.399999999999999" customHeight="1" x14ac:dyDescent="0.35">
      <c r="A140" s="129">
        <v>10</v>
      </c>
      <c r="B140" s="129">
        <v>25</v>
      </c>
      <c r="C140" s="128">
        <f>C139</f>
        <v>5</v>
      </c>
      <c r="D140" s="128">
        <f>D139</f>
        <v>23</v>
      </c>
      <c r="E140" s="152"/>
      <c r="F140" s="74" t="s">
        <v>163</v>
      </c>
      <c r="G140" s="139">
        <f>MIN($P140:BO140)</f>
        <v>0</v>
      </c>
      <c r="H140" s="140">
        <f>MAX($P140:BO140)</f>
        <v>0</v>
      </c>
      <c r="I140" s="145">
        <f>MIN($BP140:YH140)</f>
        <v>0</v>
      </c>
      <c r="J140" s="140">
        <f>MAX($BP140:YH140)</f>
        <v>0</v>
      </c>
      <c r="K140" s="146">
        <f t="shared" ref="K140:K141" si="39">IFERROR(LOOKUP(100000,P140:YH140),0)</f>
        <v>0</v>
      </c>
      <c r="L140" s="119">
        <f t="shared" si="26"/>
        <v>1</v>
      </c>
      <c r="M140" s="39">
        <v>1</v>
      </c>
      <c r="N140" s="34"/>
      <c r="O140" s="137"/>
      <c r="P140" s="110"/>
      <c r="Q140" s="114"/>
      <c r="R140" s="114"/>
      <c r="S140" s="114"/>
      <c r="T140" s="114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115"/>
      <c r="BR140" s="115"/>
      <c r="BS140" s="115"/>
      <c r="BT140" s="13"/>
      <c r="BU140" s="13"/>
      <c r="BV140" s="13"/>
      <c r="BW140" s="13"/>
      <c r="BX140" s="11"/>
      <c r="BY140" s="11"/>
      <c r="BZ140" s="11"/>
    </row>
    <row r="141" spans="1:78" ht="17.399999999999999" customHeight="1" x14ac:dyDescent="0.35">
      <c r="A141" s="129">
        <v>11</v>
      </c>
      <c r="B141" s="129">
        <v>25</v>
      </c>
      <c r="C141" s="128">
        <f>C140</f>
        <v>5</v>
      </c>
      <c r="D141" s="128">
        <f>D140</f>
        <v>23</v>
      </c>
      <c r="E141" s="152"/>
      <c r="F141" s="45" t="s">
        <v>164</v>
      </c>
      <c r="G141" s="139">
        <f>MIN($P141:BO141)</f>
        <v>449.99</v>
      </c>
      <c r="H141" s="140">
        <f>MAX($P141:BO141)</f>
        <v>449.99</v>
      </c>
      <c r="I141" s="145">
        <f>MIN($BP141:YH141)</f>
        <v>0</v>
      </c>
      <c r="J141" s="140">
        <f>MAX($BP141:YH141)</f>
        <v>0</v>
      </c>
      <c r="K141" s="146">
        <f t="shared" si="39"/>
        <v>449.99</v>
      </c>
      <c r="L141" s="119">
        <f t="shared" si="26"/>
        <v>1</v>
      </c>
      <c r="M141" s="39">
        <v>1</v>
      </c>
      <c r="N141" s="34"/>
      <c r="O141" s="137"/>
      <c r="P141" s="110"/>
      <c r="Q141" s="114"/>
      <c r="R141" s="114"/>
      <c r="S141" s="114"/>
      <c r="T141" s="114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>
        <v>449.99</v>
      </c>
      <c r="AT141" s="110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3"/>
      <c r="BU141" s="13"/>
      <c r="BV141" s="13"/>
      <c r="BW141" s="13"/>
      <c r="BX141" s="11"/>
      <c r="BY141" s="11"/>
      <c r="BZ141" s="11"/>
    </row>
    <row r="142" spans="1:78" ht="17.399999999999999" customHeight="1" x14ac:dyDescent="0.35">
      <c r="A142" s="129">
        <v>11</v>
      </c>
      <c r="B142" s="129">
        <v>25</v>
      </c>
      <c r="C142" s="128">
        <f>C139</f>
        <v>5</v>
      </c>
      <c r="D142" s="128">
        <f>D141</f>
        <v>23</v>
      </c>
      <c r="E142" s="42"/>
      <c r="F142" s="74" t="s">
        <v>165</v>
      </c>
      <c r="G142" s="139">
        <f>MIN($P142:BO142)</f>
        <v>39.99</v>
      </c>
      <c r="H142" s="140">
        <f>MAX($P142:BO142)</f>
        <v>89.99</v>
      </c>
      <c r="I142" s="145">
        <f>MIN($BP142:YH142)</f>
        <v>0</v>
      </c>
      <c r="J142" s="140">
        <f>MAX($BP142:YH142)</f>
        <v>0</v>
      </c>
      <c r="K142" s="146">
        <f t="shared" si="37"/>
        <v>79.989999999999995</v>
      </c>
      <c r="L142" s="119">
        <f t="shared" si="26"/>
        <v>3</v>
      </c>
      <c r="M142" s="39">
        <v>3</v>
      </c>
      <c r="N142" s="34"/>
      <c r="O142" s="137"/>
      <c r="P142" s="110"/>
      <c r="Q142" s="114"/>
      <c r="R142" s="114"/>
      <c r="S142" s="114"/>
      <c r="T142" s="114"/>
      <c r="U142" s="110"/>
      <c r="V142" s="110"/>
      <c r="W142" s="110"/>
      <c r="X142" s="110"/>
      <c r="Y142" s="110"/>
      <c r="Z142" s="110"/>
      <c r="AA142" s="110"/>
      <c r="AB142" s="110">
        <v>39.99</v>
      </c>
      <c r="AC142" s="110"/>
      <c r="AD142" s="110"/>
      <c r="AE142" s="110">
        <v>89.99</v>
      </c>
      <c r="AF142" s="110"/>
      <c r="AG142" s="110"/>
      <c r="AH142" s="110"/>
      <c r="AI142" s="110"/>
      <c r="AJ142" s="110"/>
      <c r="AK142" s="110"/>
      <c r="AL142" s="110"/>
      <c r="AM142" s="110">
        <v>79.989999999999995</v>
      </c>
      <c r="AN142" s="110"/>
      <c r="AO142" s="110"/>
      <c r="AP142" s="110"/>
      <c r="AQ142" s="110"/>
      <c r="AR142" s="110">
        <v>79.989999999999995</v>
      </c>
      <c r="AS142" s="110"/>
      <c r="AT142" s="110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3"/>
      <c r="BU142" s="13"/>
      <c r="BV142" s="13"/>
      <c r="BW142" s="13"/>
      <c r="BX142" s="11"/>
      <c r="BY142" s="11"/>
      <c r="BZ142" s="11"/>
    </row>
    <row r="143" spans="1:78" ht="17.399999999999999" customHeight="1" x14ac:dyDescent="0.35">
      <c r="A143" s="129">
        <v>11</v>
      </c>
      <c r="B143" s="129">
        <v>25</v>
      </c>
      <c r="C143" s="128">
        <f>IF((M143*0.2)&gt;N143,C142+1,C142)</f>
        <v>5</v>
      </c>
      <c r="D143" s="128">
        <f t="shared" si="38"/>
        <v>23</v>
      </c>
      <c r="E143" s="42"/>
      <c r="F143" s="45" t="s">
        <v>166</v>
      </c>
      <c r="G143" s="139">
        <f>MIN($P143:BO143)</f>
        <v>119.99</v>
      </c>
      <c r="H143" s="140">
        <f>MAX($P143:BO143)</f>
        <v>129.99</v>
      </c>
      <c r="I143" s="145">
        <f>MIN($BP143:YH143)</f>
        <v>0</v>
      </c>
      <c r="J143" s="140">
        <f>MAX($BP143:YH143)</f>
        <v>0</v>
      </c>
      <c r="K143" s="146">
        <f t="shared" si="37"/>
        <v>119.99</v>
      </c>
      <c r="L143" s="119">
        <f t="shared" si="26"/>
        <v>-6</v>
      </c>
      <c r="M143" s="39">
        <v>20</v>
      </c>
      <c r="N143" s="34">
        <v>26</v>
      </c>
      <c r="O143" s="137"/>
      <c r="P143" s="110"/>
      <c r="Q143" s="114"/>
      <c r="R143" s="114"/>
      <c r="S143" s="114"/>
      <c r="T143" s="114"/>
      <c r="U143" s="110"/>
      <c r="V143" s="110"/>
      <c r="W143" s="110"/>
      <c r="X143" s="110"/>
      <c r="Y143" s="110"/>
      <c r="Z143" s="110"/>
      <c r="AA143" s="110"/>
      <c r="AB143" s="110">
        <v>119.99</v>
      </c>
      <c r="AC143" s="110"/>
      <c r="AD143" s="110"/>
      <c r="AE143" s="110">
        <v>129.99</v>
      </c>
      <c r="AF143" s="110"/>
      <c r="AG143" s="110"/>
      <c r="AH143" s="110"/>
      <c r="AI143" s="110">
        <v>119.99</v>
      </c>
      <c r="AJ143" s="110"/>
      <c r="AK143" s="110"/>
      <c r="AL143" s="110"/>
      <c r="AM143" s="110"/>
      <c r="AN143" s="110"/>
      <c r="AO143" s="110">
        <v>119.99</v>
      </c>
      <c r="AP143" s="110"/>
      <c r="AQ143" s="110"/>
      <c r="AR143" s="110"/>
      <c r="AS143" s="110"/>
      <c r="AT143" s="110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3"/>
      <c r="BU143" s="13"/>
      <c r="BV143" s="13"/>
      <c r="BW143" s="13"/>
      <c r="BX143" s="11"/>
      <c r="BY143" s="11"/>
      <c r="BZ143" s="11"/>
    </row>
    <row r="144" spans="1:78" ht="17.399999999999999" customHeight="1" x14ac:dyDescent="0.35">
      <c r="A144" s="129">
        <v>11</v>
      </c>
      <c r="B144" s="129">
        <v>25</v>
      </c>
      <c r="C144" s="128">
        <f>IF((M144*0.2)&gt;N144,C143+1,C143)</f>
        <v>5</v>
      </c>
      <c r="D144" s="128">
        <f t="shared" si="38"/>
        <v>23</v>
      </c>
      <c r="E144" s="42"/>
      <c r="F144" s="74" t="s">
        <v>167</v>
      </c>
      <c r="G144" s="139">
        <f>MIN($P144:BO144)</f>
        <v>129.99</v>
      </c>
      <c r="H144" s="140">
        <f>MAX($P144:BO144)</f>
        <v>144.99</v>
      </c>
      <c r="I144" s="145">
        <f>MIN($BP144:YH144)</f>
        <v>0</v>
      </c>
      <c r="J144" s="140">
        <f>MAX($BP144:YH144)</f>
        <v>0</v>
      </c>
      <c r="K144" s="146">
        <f t="shared" si="37"/>
        <v>139.99</v>
      </c>
      <c r="L144" s="119">
        <f t="shared" si="26"/>
        <v>0</v>
      </c>
      <c r="M144" s="39">
        <v>15</v>
      </c>
      <c r="N144" s="34">
        <v>15</v>
      </c>
      <c r="O144" s="137"/>
      <c r="P144" s="110"/>
      <c r="Q144" s="114"/>
      <c r="R144" s="114"/>
      <c r="S144" s="114"/>
      <c r="T144" s="114">
        <v>144.99</v>
      </c>
      <c r="U144" s="110"/>
      <c r="V144" s="110"/>
      <c r="W144" s="110">
        <v>144.99</v>
      </c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>
        <v>129.99</v>
      </c>
      <c r="AH144" s="110"/>
      <c r="AI144" s="110"/>
      <c r="AJ144" s="110"/>
      <c r="AK144" s="110"/>
      <c r="AL144" s="110"/>
      <c r="AM144" s="110">
        <v>139.99</v>
      </c>
      <c r="AN144" s="110"/>
      <c r="AO144" s="110"/>
      <c r="AP144" s="110"/>
      <c r="AQ144" s="110"/>
      <c r="AR144" s="110"/>
      <c r="AS144" s="110"/>
      <c r="AT144" s="110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3"/>
      <c r="BU144" s="13"/>
      <c r="BV144" s="13"/>
      <c r="BW144" s="13"/>
      <c r="BX144" s="11"/>
      <c r="BY144" s="11"/>
      <c r="BZ144" s="11"/>
    </row>
    <row r="145" spans="1:78" ht="17.399999999999999" customHeight="1" x14ac:dyDescent="0.35">
      <c r="A145" s="129">
        <v>11</v>
      </c>
      <c r="B145" s="129">
        <v>25</v>
      </c>
      <c r="C145" s="128">
        <f>IF((M145*0.2)&gt;N145,C144+1,C144)</f>
        <v>5</v>
      </c>
      <c r="D145" s="128">
        <f t="shared" si="38"/>
        <v>23</v>
      </c>
      <c r="E145" s="42"/>
      <c r="F145" s="45" t="s">
        <v>168</v>
      </c>
      <c r="G145" s="139">
        <f>MIN($P145:BO145)</f>
        <v>99.99</v>
      </c>
      <c r="H145" s="140">
        <f>MAX($P145:BO145)</f>
        <v>129.99</v>
      </c>
      <c r="I145" s="145">
        <f>MIN($BP145:YH145)</f>
        <v>0</v>
      </c>
      <c r="J145" s="140">
        <f>MAX($BP145:YH145)</f>
        <v>0</v>
      </c>
      <c r="K145" s="146">
        <f t="shared" si="37"/>
        <v>129.99</v>
      </c>
      <c r="L145" s="119">
        <f t="shared" si="26"/>
        <v>0</v>
      </c>
      <c r="M145" s="39">
        <v>10</v>
      </c>
      <c r="N145" s="34">
        <v>10</v>
      </c>
      <c r="O145" s="137"/>
      <c r="P145" s="110"/>
      <c r="Q145" s="114"/>
      <c r="R145" s="114"/>
      <c r="S145" s="114"/>
      <c r="T145" s="114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>
        <v>99.99</v>
      </c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>
        <v>129.99</v>
      </c>
      <c r="AS145" s="110"/>
      <c r="AT145" s="110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3"/>
      <c r="BU145" s="13"/>
      <c r="BV145" s="13"/>
      <c r="BW145" s="13"/>
      <c r="BX145" s="11"/>
      <c r="BY145" s="11"/>
      <c r="BZ145" s="11"/>
    </row>
    <row r="146" spans="1:78" ht="17.399999999999999" customHeight="1" x14ac:dyDescent="0.35">
      <c r="A146" s="129">
        <v>11</v>
      </c>
      <c r="B146" s="129">
        <v>26</v>
      </c>
      <c r="C146" s="128">
        <f>C145</f>
        <v>5</v>
      </c>
      <c r="D146" s="128">
        <f>D145</f>
        <v>23</v>
      </c>
      <c r="E146" s="42"/>
      <c r="F146" s="74" t="s">
        <v>169</v>
      </c>
      <c r="G146" s="139">
        <f>MIN($P146:BO146)</f>
        <v>0</v>
      </c>
      <c r="H146" s="140">
        <f>MAX($P146:BO146)</f>
        <v>0</v>
      </c>
      <c r="I146" s="145">
        <f>MIN($BP146:YH146)</f>
        <v>0</v>
      </c>
      <c r="J146" s="140">
        <f>MAX($BP146:YH146)</f>
        <v>0</v>
      </c>
      <c r="K146" s="146">
        <f t="shared" si="37"/>
        <v>0</v>
      </c>
      <c r="L146" s="119">
        <f t="shared" si="26"/>
        <v>2</v>
      </c>
      <c r="M146" s="39">
        <v>2</v>
      </c>
      <c r="N146" s="34"/>
      <c r="O146" s="137"/>
      <c r="P146" s="110"/>
      <c r="Q146" s="114"/>
      <c r="R146" s="114"/>
      <c r="S146" s="114"/>
      <c r="T146" s="114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3"/>
      <c r="BU146" s="13"/>
      <c r="BV146" s="13"/>
      <c r="BW146" s="13"/>
      <c r="BX146" s="11"/>
      <c r="BY146" s="11"/>
      <c r="BZ146" s="11"/>
    </row>
    <row r="147" spans="1:78" ht="17.399999999999999" customHeight="1" x14ac:dyDescent="0.35">
      <c r="A147" s="129">
        <v>11</v>
      </c>
      <c r="B147" s="129">
        <v>26</v>
      </c>
      <c r="C147" s="128">
        <f>IF((M147*0.2)&gt;N147,C146+1,C146)</f>
        <v>5</v>
      </c>
      <c r="D147" s="128">
        <f t="shared" si="38"/>
        <v>23</v>
      </c>
      <c r="E147" s="42"/>
      <c r="F147" s="45" t="s">
        <v>170</v>
      </c>
      <c r="G147" s="139">
        <f>MIN($P147:BO147)</f>
        <v>129.99</v>
      </c>
      <c r="H147" s="140">
        <f>MAX($P147:BO147)</f>
        <v>129.99</v>
      </c>
      <c r="I147" s="145">
        <f>MIN($BP147:YH147)</f>
        <v>0</v>
      </c>
      <c r="J147" s="140">
        <f>MAX($BP147:YH147)</f>
        <v>0</v>
      </c>
      <c r="K147" s="146">
        <f t="shared" si="37"/>
        <v>129.99</v>
      </c>
      <c r="L147" s="119">
        <f t="shared" si="26"/>
        <v>0</v>
      </c>
      <c r="M147" s="39">
        <v>14</v>
      </c>
      <c r="N147" s="34">
        <v>14</v>
      </c>
      <c r="O147" s="137"/>
      <c r="P147" s="110"/>
      <c r="Q147" s="114"/>
      <c r="R147" s="114"/>
      <c r="S147" s="114"/>
      <c r="T147" s="114">
        <v>129.99</v>
      </c>
      <c r="U147" s="110"/>
      <c r="V147" s="110"/>
      <c r="W147" s="110">
        <v>129.99</v>
      </c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115"/>
      <c r="BR147" s="115"/>
      <c r="BS147" s="115"/>
      <c r="BT147" s="13"/>
      <c r="BU147" s="13"/>
      <c r="BV147" s="13"/>
      <c r="BW147" s="13"/>
      <c r="BX147" s="11"/>
      <c r="BY147" s="11"/>
      <c r="BZ147" s="11"/>
    </row>
    <row r="148" spans="1:78" ht="17.399999999999999" customHeight="1" x14ac:dyDescent="0.35">
      <c r="A148" s="129">
        <v>11</v>
      </c>
      <c r="B148" s="129">
        <v>26</v>
      </c>
      <c r="C148" s="128">
        <f>IF((M148*0.2)&gt;N148,C147+1,C147)</f>
        <v>5</v>
      </c>
      <c r="D148" s="128">
        <f t="shared" si="38"/>
        <v>23</v>
      </c>
      <c r="E148" s="44"/>
      <c r="F148" s="74" t="s">
        <v>171</v>
      </c>
      <c r="G148" s="139">
        <f>MIN($P148:BO148)</f>
        <v>149.99</v>
      </c>
      <c r="H148" s="140">
        <f>MAX($P148:BO148)</f>
        <v>174.99</v>
      </c>
      <c r="I148" s="145">
        <f>MIN($BP148:YH148)</f>
        <v>0</v>
      </c>
      <c r="J148" s="140">
        <f>MAX($BP148:YH148)</f>
        <v>0</v>
      </c>
      <c r="K148" s="146">
        <f t="shared" si="37"/>
        <v>149.99</v>
      </c>
      <c r="L148" s="119">
        <f t="shared" ref="L148:L198" si="40">SUM(M148-N148)</f>
        <v>-1</v>
      </c>
      <c r="M148" s="39">
        <v>1</v>
      </c>
      <c r="N148" s="34">
        <v>2</v>
      </c>
      <c r="O148" s="137"/>
      <c r="P148" s="110"/>
      <c r="Q148" s="114"/>
      <c r="R148" s="114"/>
      <c r="S148" s="114"/>
      <c r="T148" s="114"/>
      <c r="U148" s="110"/>
      <c r="V148" s="110"/>
      <c r="W148" s="110"/>
      <c r="X148" s="110"/>
      <c r="Y148" s="110">
        <v>174.99</v>
      </c>
      <c r="Z148" s="110"/>
      <c r="AA148" s="110"/>
      <c r="AB148" s="110"/>
      <c r="AC148" s="110"/>
      <c r="AD148" s="110"/>
      <c r="AE148" s="110"/>
      <c r="AF148" s="110"/>
      <c r="AG148" s="110">
        <v>149.99</v>
      </c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BS148" s="115"/>
      <c r="BT148" s="13"/>
      <c r="BU148" s="13"/>
      <c r="BV148" s="13"/>
      <c r="BW148" s="13"/>
      <c r="BX148" s="11"/>
      <c r="BY148" s="11"/>
      <c r="BZ148" s="11"/>
    </row>
    <row r="149" spans="1:78" ht="17.399999999999999" customHeight="1" x14ac:dyDescent="0.35">
      <c r="A149" s="129">
        <v>11</v>
      </c>
      <c r="B149" s="129">
        <v>26</v>
      </c>
      <c r="C149" s="128">
        <f>IF((M149*0.2)&gt;N149,C148+1,C148)</f>
        <v>5</v>
      </c>
      <c r="D149" s="128">
        <f>D148</f>
        <v>23</v>
      </c>
      <c r="E149" s="44"/>
      <c r="F149" s="45" t="s">
        <v>172</v>
      </c>
      <c r="G149" s="139">
        <f>MIN($P149:BO149)</f>
        <v>179.99</v>
      </c>
      <c r="H149" s="140">
        <f>MAX($P149:BO149)</f>
        <v>219.99</v>
      </c>
      <c r="I149" s="145">
        <f>MIN($BP149:YH149)</f>
        <v>0</v>
      </c>
      <c r="J149" s="140">
        <f>MAX($BP149:YH149)</f>
        <v>0</v>
      </c>
      <c r="K149" s="146">
        <f t="shared" si="37"/>
        <v>179.99</v>
      </c>
      <c r="L149" s="119">
        <f t="shared" si="40"/>
        <v>0</v>
      </c>
      <c r="M149" s="39">
        <v>1</v>
      </c>
      <c r="N149" s="34">
        <v>1</v>
      </c>
      <c r="O149" s="137"/>
      <c r="P149" s="110"/>
      <c r="Q149" s="114"/>
      <c r="R149" s="114"/>
      <c r="S149" s="114"/>
      <c r="T149" s="114"/>
      <c r="U149" s="110"/>
      <c r="V149" s="110"/>
      <c r="W149" s="110"/>
      <c r="X149" s="110"/>
      <c r="Y149" s="110"/>
      <c r="Z149" s="110"/>
      <c r="AA149" s="110"/>
      <c r="AB149" s="110">
        <v>219.99</v>
      </c>
      <c r="AC149" s="110"/>
      <c r="AD149" s="110">
        <v>179.99</v>
      </c>
      <c r="AE149" s="110">
        <v>179.99</v>
      </c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3"/>
      <c r="BU149" s="13"/>
      <c r="BV149" s="13"/>
      <c r="BW149" s="13"/>
      <c r="BX149" s="11"/>
      <c r="BY149" s="11"/>
      <c r="BZ149" s="11"/>
    </row>
    <row r="150" spans="1:78" ht="17.399999999999999" customHeight="1" x14ac:dyDescent="0.35">
      <c r="A150" s="129">
        <v>11</v>
      </c>
      <c r="B150" s="129">
        <v>26</v>
      </c>
      <c r="C150" s="128">
        <f>C149</f>
        <v>5</v>
      </c>
      <c r="D150" s="128">
        <f t="shared" si="38"/>
        <v>24</v>
      </c>
      <c r="E150" s="44"/>
      <c r="F150" s="74" t="s">
        <v>173</v>
      </c>
      <c r="G150" s="139">
        <f>MIN($P150:BO150)</f>
        <v>27.99</v>
      </c>
      <c r="H150" s="140">
        <f>MAX($P150:BO150)</f>
        <v>27.99</v>
      </c>
      <c r="I150" s="145">
        <f>MIN($BP150:YH150)</f>
        <v>0</v>
      </c>
      <c r="J150" s="140">
        <f>MAX($BP150:YH150)</f>
        <v>0</v>
      </c>
      <c r="K150" s="146">
        <f t="shared" si="37"/>
        <v>27.99</v>
      </c>
      <c r="L150" s="119">
        <f t="shared" ref="L150:L151" si="41">SUM(M150-N150)</f>
        <v>2</v>
      </c>
      <c r="M150" s="39">
        <v>2</v>
      </c>
      <c r="N150" s="34"/>
      <c r="O150" s="137"/>
      <c r="P150" s="110"/>
      <c r="Q150" s="114"/>
      <c r="R150" s="114"/>
      <c r="S150" s="114"/>
      <c r="T150" s="114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>
        <v>27.99</v>
      </c>
      <c r="AS150" s="110"/>
      <c r="AT150" s="110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3"/>
      <c r="BU150" s="13"/>
      <c r="BV150" s="13"/>
      <c r="BW150" s="13"/>
      <c r="BX150" s="11"/>
      <c r="BY150" s="11"/>
      <c r="BZ150" s="11"/>
    </row>
    <row r="151" spans="1:78" ht="17.399999999999999" customHeight="1" x14ac:dyDescent="0.35">
      <c r="A151" s="129">
        <v>11</v>
      </c>
      <c r="B151" s="129">
        <v>26</v>
      </c>
      <c r="C151" s="128">
        <f>C150</f>
        <v>5</v>
      </c>
      <c r="D151" s="128">
        <f>D150</f>
        <v>24</v>
      </c>
      <c r="E151" s="44"/>
      <c r="F151" s="45" t="s">
        <v>174</v>
      </c>
      <c r="G151" s="139">
        <f>MIN($P151:BO151)</f>
        <v>59.99</v>
      </c>
      <c r="H151" s="140">
        <f>MAX($P151:BO151)</f>
        <v>59.99</v>
      </c>
      <c r="I151" s="145">
        <f>MIN($BP151:YH151)</f>
        <v>0</v>
      </c>
      <c r="J151" s="140">
        <f>MAX($BP151:YH151)</f>
        <v>0</v>
      </c>
      <c r="K151" s="146">
        <f t="shared" si="37"/>
        <v>59.99</v>
      </c>
      <c r="L151" s="119">
        <f t="shared" si="41"/>
        <v>1</v>
      </c>
      <c r="M151" s="39">
        <v>1</v>
      </c>
      <c r="N151" s="34"/>
      <c r="O151" s="137"/>
      <c r="P151" s="110"/>
      <c r="Q151" s="114"/>
      <c r="R151" s="114"/>
      <c r="S151" s="114"/>
      <c r="T151" s="114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  <c r="AQ151" s="110"/>
      <c r="AR151" s="110">
        <v>59.99</v>
      </c>
      <c r="AS151" s="110"/>
      <c r="AT151" s="110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/>
      <c r="BP151" s="115"/>
      <c r="BQ151" s="115"/>
      <c r="BR151" s="115"/>
      <c r="BS151" s="115"/>
      <c r="BT151" s="13"/>
      <c r="BU151" s="13"/>
      <c r="BV151" s="13"/>
      <c r="BW151" s="13"/>
      <c r="BX151" s="11"/>
      <c r="BY151" s="11"/>
      <c r="BZ151" s="11"/>
    </row>
    <row r="152" spans="1:78" ht="17.399999999999999" customHeight="1" x14ac:dyDescent="0.35">
      <c r="A152" s="129">
        <v>11</v>
      </c>
      <c r="B152" s="129">
        <v>26</v>
      </c>
      <c r="C152" s="128">
        <f>IF((M152*0.2)&gt;N152,C150+1,C150)</f>
        <v>6</v>
      </c>
      <c r="D152" s="128">
        <f t="shared" si="38"/>
        <v>25</v>
      </c>
      <c r="E152" s="76"/>
      <c r="F152" s="74" t="s">
        <v>175</v>
      </c>
      <c r="G152" s="139">
        <f>MIN($P152:BO152)</f>
        <v>0</v>
      </c>
      <c r="H152" s="140">
        <f>MAX($P152:BO152)</f>
        <v>0</v>
      </c>
      <c r="I152" s="145">
        <f>MIN($BP152:YH152)</f>
        <v>0</v>
      </c>
      <c r="J152" s="140">
        <f>MAX($BP152:YH152)</f>
        <v>0</v>
      </c>
      <c r="K152" s="146">
        <f t="shared" ref="K152" si="42">IFERROR(LOOKUP(100000,P152:YH152),0)</f>
        <v>0</v>
      </c>
      <c r="L152" s="119">
        <f t="shared" ref="L152" si="43">SUM(M152-N152)</f>
        <v>2</v>
      </c>
      <c r="M152" s="39">
        <v>2</v>
      </c>
      <c r="N152" s="34"/>
      <c r="O152" s="137"/>
      <c r="P152" s="110"/>
      <c r="Q152" s="114"/>
      <c r="R152" s="114"/>
      <c r="S152" s="114"/>
      <c r="T152" s="114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3"/>
      <c r="BU152" s="13"/>
      <c r="BV152" s="13"/>
      <c r="BW152" s="13"/>
      <c r="BX152" s="11"/>
      <c r="BY152" s="11"/>
      <c r="BZ152" s="11"/>
    </row>
    <row r="153" spans="1:78" ht="17.399999999999999" customHeight="1" x14ac:dyDescent="0.35">
      <c r="A153" s="129">
        <v>11</v>
      </c>
      <c r="B153" s="129">
        <v>26</v>
      </c>
      <c r="C153" s="128">
        <f>IF((M153*0.2)&gt;N153,C151+1,C151)</f>
        <v>5</v>
      </c>
      <c r="D153" s="128">
        <f t="shared" si="38"/>
        <v>25</v>
      </c>
      <c r="E153" s="42"/>
      <c r="F153" s="45" t="s">
        <v>176</v>
      </c>
      <c r="G153" s="139">
        <f>MIN($P153:BO153)</f>
        <v>119.99</v>
      </c>
      <c r="H153" s="140">
        <f>MAX($P153:BO153)</f>
        <v>119.99</v>
      </c>
      <c r="I153" s="145">
        <f>MIN($BP153:YH153)</f>
        <v>0</v>
      </c>
      <c r="J153" s="140">
        <f>MAX($BP153:YH153)</f>
        <v>0</v>
      </c>
      <c r="K153" s="146">
        <f t="shared" si="37"/>
        <v>119.99</v>
      </c>
      <c r="L153" s="119">
        <f t="shared" si="40"/>
        <v>0</v>
      </c>
      <c r="M153" s="39">
        <v>1</v>
      </c>
      <c r="N153" s="34">
        <v>1</v>
      </c>
      <c r="O153" s="137"/>
      <c r="P153" s="110"/>
      <c r="Q153" s="114"/>
      <c r="R153" s="114"/>
      <c r="S153" s="114"/>
      <c r="T153" s="114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>
        <v>119.99</v>
      </c>
      <c r="AQ153" s="110"/>
      <c r="AR153" s="110"/>
      <c r="AS153" s="110"/>
      <c r="AT153" s="110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3"/>
      <c r="BU153" s="13"/>
      <c r="BV153" s="13"/>
      <c r="BW153" s="13"/>
      <c r="BX153" s="11"/>
      <c r="BY153" s="11"/>
      <c r="BZ153" s="11"/>
    </row>
    <row r="154" spans="1:78" ht="17.399999999999999" customHeight="1" x14ac:dyDescent="0.35">
      <c r="A154" s="129">
        <v>11</v>
      </c>
      <c r="B154" s="129">
        <v>26</v>
      </c>
      <c r="C154" s="128">
        <f t="shared" ref="C154:C162" si="44">IF((M154*0.2)&gt;N154,C153+1,C153)</f>
        <v>5</v>
      </c>
      <c r="D154" s="128">
        <f t="shared" si="38"/>
        <v>25</v>
      </c>
      <c r="E154" s="42"/>
      <c r="F154" s="74" t="s">
        <v>177</v>
      </c>
      <c r="G154" s="139">
        <f>MIN($P154:BO154)</f>
        <v>45.99</v>
      </c>
      <c r="H154" s="140">
        <f>MAX($P154:BO154)</f>
        <v>45.99</v>
      </c>
      <c r="I154" s="145">
        <f>MIN($BP154:YH154)</f>
        <v>0</v>
      </c>
      <c r="J154" s="140">
        <f>MAX($BP154:YH154)</f>
        <v>0</v>
      </c>
      <c r="K154" s="146">
        <f t="shared" si="37"/>
        <v>45.99</v>
      </c>
      <c r="L154" s="119">
        <f t="shared" si="40"/>
        <v>0</v>
      </c>
      <c r="M154" s="39">
        <v>10</v>
      </c>
      <c r="N154" s="34">
        <v>10</v>
      </c>
      <c r="O154" s="137"/>
      <c r="P154" s="110"/>
      <c r="Q154" s="114"/>
      <c r="R154" s="114"/>
      <c r="S154" s="114"/>
      <c r="T154" s="114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>
        <v>45.99</v>
      </c>
      <c r="AP154" s="110"/>
      <c r="AQ154" s="110"/>
      <c r="AR154" s="110"/>
      <c r="AS154" s="110"/>
      <c r="AT154" s="110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3"/>
      <c r="BU154" s="13"/>
      <c r="BV154" s="13"/>
      <c r="BW154" s="13"/>
      <c r="BX154" s="11"/>
      <c r="BY154" s="11"/>
      <c r="BZ154" s="11"/>
    </row>
    <row r="155" spans="1:78" ht="17.399999999999999" customHeight="1" x14ac:dyDescent="0.35">
      <c r="A155" s="129">
        <v>11</v>
      </c>
      <c r="B155" s="129">
        <v>26</v>
      </c>
      <c r="C155" s="128">
        <f t="shared" si="44"/>
        <v>5</v>
      </c>
      <c r="D155" s="128">
        <f t="shared" si="38"/>
        <v>25</v>
      </c>
      <c r="E155" s="42"/>
      <c r="F155" s="45" t="s">
        <v>178</v>
      </c>
      <c r="G155" s="139">
        <f>MIN($P155:BO155)</f>
        <v>128.99</v>
      </c>
      <c r="H155" s="140">
        <f>MAX($P155:BO155)</f>
        <v>229.99</v>
      </c>
      <c r="I155" s="145">
        <f>MIN($BP155:YH155)</f>
        <v>0</v>
      </c>
      <c r="J155" s="140">
        <f>MAX($BP155:YH155)</f>
        <v>0</v>
      </c>
      <c r="K155" s="146">
        <f t="shared" si="37"/>
        <v>128.99</v>
      </c>
      <c r="L155" s="119">
        <f t="shared" si="40"/>
        <v>0</v>
      </c>
      <c r="M155" s="39">
        <v>1</v>
      </c>
      <c r="N155" s="34">
        <v>1</v>
      </c>
      <c r="O155" s="137"/>
      <c r="P155" s="110"/>
      <c r="Q155" s="114"/>
      <c r="R155" s="114">
        <v>229.99</v>
      </c>
      <c r="S155" s="114"/>
      <c r="T155" s="114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>
        <v>128.99</v>
      </c>
      <c r="AS155" s="110"/>
      <c r="AT155" s="110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/>
      <c r="BP155" s="115"/>
      <c r="BQ155" s="115"/>
      <c r="BR155" s="115"/>
      <c r="BS155" s="115"/>
      <c r="BT155" s="13"/>
      <c r="BU155" s="13"/>
      <c r="BV155" s="13"/>
      <c r="BW155" s="13"/>
      <c r="BX155" s="11"/>
      <c r="BY155" s="11"/>
      <c r="BZ155" s="11"/>
    </row>
    <row r="156" spans="1:78" ht="17.399999999999999" customHeight="1" x14ac:dyDescent="0.35">
      <c r="A156" s="129">
        <v>11</v>
      </c>
      <c r="B156" s="129">
        <v>26</v>
      </c>
      <c r="C156" s="128">
        <f t="shared" si="44"/>
        <v>5</v>
      </c>
      <c r="D156" s="128">
        <f t="shared" si="38"/>
        <v>25</v>
      </c>
      <c r="E156" s="42"/>
      <c r="F156" s="74" t="s">
        <v>179</v>
      </c>
      <c r="G156" s="139">
        <f>MIN($P156:BO156)</f>
        <v>0</v>
      </c>
      <c r="H156" s="140">
        <f>MAX($P156:BO156)</f>
        <v>0</v>
      </c>
      <c r="I156" s="145">
        <f>MIN($BP156:YH156)</f>
        <v>0</v>
      </c>
      <c r="J156" s="140">
        <f>MAX($BP156:YH156)</f>
        <v>0</v>
      </c>
      <c r="K156" s="146">
        <f t="shared" si="37"/>
        <v>0</v>
      </c>
      <c r="L156" s="119">
        <f t="shared" si="40"/>
        <v>0</v>
      </c>
      <c r="M156" s="39">
        <v>2</v>
      </c>
      <c r="N156" s="34">
        <v>2</v>
      </c>
      <c r="O156" s="137"/>
      <c r="P156" s="110"/>
      <c r="Q156" s="114"/>
      <c r="R156" s="114"/>
      <c r="S156" s="114"/>
      <c r="T156" s="114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  <c r="AQ156" s="110"/>
      <c r="AR156" s="110"/>
      <c r="AS156" s="110"/>
      <c r="AT156" s="110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  <c r="BO156" s="115"/>
      <c r="BP156" s="115"/>
      <c r="BQ156" s="115"/>
      <c r="BR156" s="115"/>
      <c r="BS156" s="115"/>
      <c r="BT156" s="13"/>
      <c r="BU156" s="13"/>
      <c r="BV156" s="13"/>
      <c r="BW156" s="13"/>
      <c r="BX156" s="11"/>
      <c r="BY156" s="11"/>
      <c r="BZ156" s="11"/>
    </row>
    <row r="157" spans="1:78" ht="17.399999999999999" customHeight="1" x14ac:dyDescent="0.35">
      <c r="A157" s="129">
        <v>12</v>
      </c>
      <c r="B157" s="129">
        <v>26</v>
      </c>
      <c r="C157" s="128">
        <f t="shared" ref="C157:D160" si="45">C156</f>
        <v>5</v>
      </c>
      <c r="D157" s="128">
        <f t="shared" si="45"/>
        <v>25</v>
      </c>
      <c r="E157" s="79"/>
      <c r="F157" s="45" t="s">
        <v>180</v>
      </c>
      <c r="G157" s="139">
        <f>MIN($P157:BO157)</f>
        <v>479.99</v>
      </c>
      <c r="H157" s="140">
        <f>MAX($P157:BO157)</f>
        <v>629.99</v>
      </c>
      <c r="I157" s="145">
        <f>MIN($BP157:YH157)</f>
        <v>0</v>
      </c>
      <c r="J157" s="140">
        <f>MAX($BP157:YH157)</f>
        <v>0</v>
      </c>
      <c r="K157" s="146">
        <f t="shared" si="37"/>
        <v>629.99</v>
      </c>
      <c r="L157" s="119">
        <f t="shared" ref="L157:L160" si="46">SUM(M157-N157)</f>
        <v>4</v>
      </c>
      <c r="M157" s="39">
        <v>4</v>
      </c>
      <c r="N157" s="34"/>
      <c r="O157" s="137"/>
      <c r="P157" s="110"/>
      <c r="Q157" s="114"/>
      <c r="R157" s="114"/>
      <c r="S157" s="114"/>
      <c r="T157" s="114"/>
      <c r="U157" s="110"/>
      <c r="V157" s="110">
        <v>489.99</v>
      </c>
      <c r="W157" s="110"/>
      <c r="X157" s="110"/>
      <c r="Y157" s="110">
        <v>479.99</v>
      </c>
      <c r="Z157" s="110"/>
      <c r="AA157" s="110"/>
      <c r="AB157" s="110"/>
      <c r="AC157" s="110">
        <v>479.99</v>
      </c>
      <c r="AD157" s="110"/>
      <c r="AE157" s="110"/>
      <c r="AF157" s="110"/>
      <c r="AG157" s="110"/>
      <c r="AH157" s="110"/>
      <c r="AI157" s="110"/>
      <c r="AJ157" s="110"/>
      <c r="AK157" s="110">
        <v>499.99</v>
      </c>
      <c r="AL157" s="110"/>
      <c r="AM157" s="110"/>
      <c r="AN157" s="110"/>
      <c r="AO157" s="110"/>
      <c r="AP157" s="110">
        <v>629.99</v>
      </c>
      <c r="AQ157" s="110"/>
      <c r="AR157" s="110"/>
      <c r="AS157" s="110"/>
      <c r="AT157" s="110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5"/>
      <c r="BQ157" s="115"/>
      <c r="BR157" s="115"/>
      <c r="BS157" s="115"/>
      <c r="BT157" s="13"/>
      <c r="BU157" s="13"/>
      <c r="BV157" s="13"/>
      <c r="BW157" s="13"/>
      <c r="BX157" s="11"/>
      <c r="BY157" s="11"/>
      <c r="BZ157" s="11"/>
    </row>
    <row r="158" spans="1:78" ht="17.399999999999999" customHeight="1" x14ac:dyDescent="0.35">
      <c r="A158" s="129">
        <v>13</v>
      </c>
      <c r="B158" s="129">
        <v>26</v>
      </c>
      <c r="C158" s="128">
        <f t="shared" si="45"/>
        <v>5</v>
      </c>
      <c r="D158" s="128">
        <f t="shared" si="45"/>
        <v>25</v>
      </c>
      <c r="E158" s="79"/>
      <c r="F158" s="74" t="s">
        <v>181</v>
      </c>
      <c r="G158" s="139">
        <f>MIN($P158:BO158)</f>
        <v>0</v>
      </c>
      <c r="H158" s="140">
        <f>MAX($P158:BO158)</f>
        <v>0</v>
      </c>
      <c r="I158" s="145">
        <f>MIN($BP158:YH158)</f>
        <v>0</v>
      </c>
      <c r="J158" s="140">
        <f>MAX($BP158:YH158)</f>
        <v>0</v>
      </c>
      <c r="K158" s="146">
        <f t="shared" si="37"/>
        <v>0</v>
      </c>
      <c r="L158" s="119">
        <f t="shared" si="46"/>
        <v>16</v>
      </c>
      <c r="M158" s="39">
        <v>16</v>
      </c>
      <c r="N158" s="34"/>
      <c r="O158" s="137"/>
      <c r="P158" s="110"/>
      <c r="Q158" s="114"/>
      <c r="R158" s="114"/>
      <c r="S158" s="114"/>
      <c r="T158" s="114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5"/>
      <c r="BO158" s="115"/>
      <c r="BP158" s="115"/>
      <c r="BQ158" s="115"/>
      <c r="BR158" s="115"/>
      <c r="BS158" s="115"/>
      <c r="BT158" s="13"/>
      <c r="BU158" s="13"/>
      <c r="BV158" s="13"/>
      <c r="BW158" s="13"/>
      <c r="BX158" s="11"/>
      <c r="BY158" s="11"/>
      <c r="BZ158" s="11"/>
    </row>
    <row r="159" spans="1:78" ht="17.399999999999999" customHeight="1" x14ac:dyDescent="0.35">
      <c r="A159" s="129">
        <v>14</v>
      </c>
      <c r="B159" s="129">
        <v>26</v>
      </c>
      <c r="C159" s="128">
        <f t="shared" si="45"/>
        <v>5</v>
      </c>
      <c r="D159" s="128">
        <f t="shared" si="45"/>
        <v>25</v>
      </c>
      <c r="E159" s="79"/>
      <c r="F159" s="45" t="s">
        <v>182</v>
      </c>
      <c r="G159" s="139">
        <f>MIN($P159:BO159)</f>
        <v>469.99</v>
      </c>
      <c r="H159" s="140">
        <f>MAX($P159:BO159)</f>
        <v>569.99</v>
      </c>
      <c r="I159" s="145">
        <f>MIN($BP159:YH159)</f>
        <v>0</v>
      </c>
      <c r="J159" s="140">
        <f>MAX($BP159:YH159)</f>
        <v>0</v>
      </c>
      <c r="K159" s="146">
        <f t="shared" si="37"/>
        <v>569.99</v>
      </c>
      <c r="L159" s="119">
        <f t="shared" si="46"/>
        <v>1</v>
      </c>
      <c r="M159" s="39">
        <v>1</v>
      </c>
      <c r="N159" s="34"/>
      <c r="O159" s="137"/>
      <c r="P159" s="110"/>
      <c r="Q159" s="114"/>
      <c r="R159" s="114"/>
      <c r="S159" s="114"/>
      <c r="T159" s="114">
        <v>499.99</v>
      </c>
      <c r="U159" s="110"/>
      <c r="V159" s="110"/>
      <c r="W159" s="110"/>
      <c r="X159" s="110">
        <v>469.99</v>
      </c>
      <c r="Y159" s="110"/>
      <c r="Z159" s="110"/>
      <c r="AA159" s="110"/>
      <c r="AB159" s="110">
        <v>469.99</v>
      </c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>
        <v>569.99</v>
      </c>
      <c r="AO159" s="110"/>
      <c r="AP159" s="110"/>
      <c r="AQ159" s="110"/>
      <c r="AR159" s="110"/>
      <c r="AS159" s="110"/>
      <c r="AT159" s="110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  <c r="BL159" s="115"/>
      <c r="BM159" s="115"/>
      <c r="BN159" s="115"/>
      <c r="BO159" s="115"/>
      <c r="BP159" s="115"/>
      <c r="BQ159" s="115"/>
      <c r="BR159" s="115"/>
      <c r="BS159" s="115"/>
      <c r="BT159" s="13"/>
      <c r="BU159" s="13"/>
      <c r="BV159" s="13"/>
      <c r="BW159" s="13"/>
      <c r="BX159" s="11"/>
      <c r="BY159" s="11"/>
      <c r="BZ159" s="11"/>
    </row>
    <row r="160" spans="1:78" ht="17.399999999999999" customHeight="1" x14ac:dyDescent="0.35">
      <c r="A160" s="129">
        <v>15</v>
      </c>
      <c r="B160" s="129">
        <v>26</v>
      </c>
      <c r="C160" s="128">
        <f t="shared" si="45"/>
        <v>5</v>
      </c>
      <c r="D160" s="128">
        <f t="shared" si="45"/>
        <v>25</v>
      </c>
      <c r="E160" s="79"/>
      <c r="F160" s="74" t="s">
        <v>183</v>
      </c>
      <c r="G160" s="139">
        <f>MIN($P160:BO160)</f>
        <v>0</v>
      </c>
      <c r="H160" s="140">
        <f>MAX($P160:BO160)</f>
        <v>0</v>
      </c>
      <c r="I160" s="145">
        <f>MIN($BP160:YH160)</f>
        <v>0</v>
      </c>
      <c r="J160" s="140">
        <f>MAX($BP160:YH160)</f>
        <v>0</v>
      </c>
      <c r="K160" s="146">
        <f t="shared" si="37"/>
        <v>0</v>
      </c>
      <c r="L160" s="119">
        <f t="shared" si="46"/>
        <v>1</v>
      </c>
      <c r="M160" s="39">
        <v>1</v>
      </c>
      <c r="N160" s="34"/>
      <c r="O160" s="137"/>
      <c r="P160" s="110"/>
      <c r="Q160" s="114"/>
      <c r="R160" s="114"/>
      <c r="S160" s="114"/>
      <c r="T160" s="114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  <c r="BO160" s="115"/>
      <c r="BP160" s="115"/>
      <c r="BQ160" s="115"/>
      <c r="BR160" s="115"/>
      <c r="BS160" s="115"/>
      <c r="BT160" s="13"/>
      <c r="BU160" s="13"/>
      <c r="BV160" s="13"/>
      <c r="BW160" s="13"/>
      <c r="BX160" s="11"/>
      <c r="BY160" s="11"/>
      <c r="BZ160" s="11"/>
    </row>
    <row r="161" spans="1:78" ht="17.399999999999999" customHeight="1" x14ac:dyDescent="0.35">
      <c r="A161" s="129">
        <v>15</v>
      </c>
      <c r="B161" s="129">
        <v>26</v>
      </c>
      <c r="C161" s="128">
        <f>IF((M161*0.2)&gt;N161,C156+1,C156)</f>
        <v>5</v>
      </c>
      <c r="D161" s="128">
        <f t="shared" si="38"/>
        <v>25</v>
      </c>
      <c r="E161" s="42"/>
      <c r="F161" s="45" t="s">
        <v>184</v>
      </c>
      <c r="G161" s="139">
        <f>MIN($P161:BO161)</f>
        <v>99.99</v>
      </c>
      <c r="H161" s="140">
        <f>MAX($P161:BO161)</f>
        <v>129.99</v>
      </c>
      <c r="I161" s="145">
        <f>MIN($BP161:YH161)</f>
        <v>0</v>
      </c>
      <c r="J161" s="140">
        <f>MAX($BP161:YH161)</f>
        <v>0</v>
      </c>
      <c r="K161" s="146">
        <f t="shared" si="37"/>
        <v>129.99</v>
      </c>
      <c r="L161" s="119">
        <f t="shared" si="40"/>
        <v>0</v>
      </c>
      <c r="M161" s="39">
        <v>3</v>
      </c>
      <c r="N161" s="34">
        <v>3</v>
      </c>
      <c r="O161" s="137"/>
      <c r="P161" s="110">
        <v>99.99</v>
      </c>
      <c r="Q161" s="114"/>
      <c r="R161" s="114"/>
      <c r="S161" s="114"/>
      <c r="T161" s="114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>
        <v>99.99</v>
      </c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>
        <v>129.99</v>
      </c>
      <c r="AR161" s="110"/>
      <c r="AS161" s="110"/>
      <c r="AT161" s="110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15"/>
      <c r="BQ161" s="115"/>
      <c r="BR161" s="115"/>
      <c r="BS161" s="115"/>
      <c r="BT161" s="13"/>
      <c r="BU161" s="13"/>
      <c r="BV161" s="13"/>
      <c r="BW161" s="13"/>
      <c r="BX161" s="11"/>
      <c r="BY161" s="11"/>
      <c r="BZ161" s="11"/>
    </row>
    <row r="162" spans="1:78" ht="17.399999999999999" customHeight="1" x14ac:dyDescent="0.35">
      <c r="A162" s="129">
        <v>15</v>
      </c>
      <c r="B162" s="129">
        <v>26</v>
      </c>
      <c r="C162" s="128">
        <f t="shared" si="44"/>
        <v>5</v>
      </c>
      <c r="D162" s="128">
        <f>IF((M162+M163)&gt;(N162+N163),D161+1,D161)</f>
        <v>25</v>
      </c>
      <c r="E162" s="177"/>
      <c r="F162" s="74" t="s">
        <v>185</v>
      </c>
      <c r="G162" s="139">
        <f>MIN($P162:BO162)</f>
        <v>343.68</v>
      </c>
      <c r="H162" s="140">
        <f>MAX($P162:BO162)</f>
        <v>399.99</v>
      </c>
      <c r="I162" s="145">
        <f>MIN($BP162:YH162)</f>
        <v>0</v>
      </c>
      <c r="J162" s="140">
        <f>MAX($BP162:YH162)</f>
        <v>0</v>
      </c>
      <c r="K162" s="146">
        <f t="shared" si="37"/>
        <v>399.99</v>
      </c>
      <c r="L162" s="119">
        <f t="shared" si="40"/>
        <v>-1</v>
      </c>
      <c r="M162" s="39">
        <v>1</v>
      </c>
      <c r="N162" s="34">
        <v>2</v>
      </c>
      <c r="O162" s="137"/>
      <c r="P162" s="110"/>
      <c r="Q162" s="114"/>
      <c r="R162" s="114"/>
      <c r="S162" s="114"/>
      <c r="T162" s="114"/>
      <c r="U162" s="110"/>
      <c r="V162" s="110">
        <v>389.99</v>
      </c>
      <c r="W162" s="110"/>
      <c r="X162" s="110"/>
      <c r="Y162" s="110"/>
      <c r="Z162" s="110">
        <v>399.99</v>
      </c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>
        <v>399.99</v>
      </c>
      <c r="AO162" s="110"/>
      <c r="AP162" s="110"/>
      <c r="AQ162" s="110"/>
      <c r="AR162" s="110">
        <v>343.68</v>
      </c>
      <c r="AS162" s="110">
        <v>399.99</v>
      </c>
      <c r="AT162" s="110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  <c r="BO162" s="115"/>
      <c r="BP162" s="115"/>
      <c r="BQ162" s="115"/>
      <c r="BR162" s="115"/>
      <c r="BS162" s="115"/>
      <c r="BT162" s="13"/>
      <c r="BU162" s="13"/>
      <c r="BV162" s="13"/>
      <c r="BW162" s="13"/>
      <c r="BX162" s="11"/>
      <c r="BY162" s="11"/>
      <c r="BZ162" s="11"/>
    </row>
    <row r="163" spans="1:78" ht="17.399999999999999" customHeight="1" x14ac:dyDescent="0.35">
      <c r="A163" s="129">
        <v>15</v>
      </c>
      <c r="B163" s="129">
        <v>26</v>
      </c>
      <c r="C163" s="128">
        <f>C162</f>
        <v>5</v>
      </c>
      <c r="D163" s="128">
        <f>D162</f>
        <v>25</v>
      </c>
      <c r="E163" s="177"/>
      <c r="F163" s="45" t="s">
        <v>186</v>
      </c>
      <c r="G163" s="139">
        <f>MIN($P163:BO163)</f>
        <v>0</v>
      </c>
      <c r="H163" s="140">
        <f>MAX($P163:BO163)</f>
        <v>0</v>
      </c>
      <c r="I163" s="145">
        <f>MIN($BP163:YH163)</f>
        <v>0</v>
      </c>
      <c r="J163" s="140">
        <f>MAX($BP163:YH163)</f>
        <v>0</v>
      </c>
      <c r="K163" s="146">
        <f t="shared" si="37"/>
        <v>0</v>
      </c>
      <c r="L163" s="119">
        <f t="shared" si="40"/>
        <v>1</v>
      </c>
      <c r="M163" s="39">
        <v>1</v>
      </c>
      <c r="N163" s="34"/>
      <c r="O163" s="137"/>
      <c r="P163" s="110"/>
      <c r="Q163" s="114"/>
      <c r="R163" s="114"/>
      <c r="S163" s="114"/>
      <c r="T163" s="114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  <c r="BL163" s="115"/>
      <c r="BM163" s="115"/>
      <c r="BN163" s="115"/>
      <c r="BO163" s="115"/>
      <c r="BP163" s="115"/>
      <c r="BQ163" s="115"/>
      <c r="BR163" s="115"/>
      <c r="BS163" s="115"/>
      <c r="BT163" s="13"/>
      <c r="BU163" s="13"/>
      <c r="BV163" s="13"/>
      <c r="BW163" s="13"/>
      <c r="BX163" s="11"/>
      <c r="BY163" s="11"/>
      <c r="BZ163" s="11"/>
    </row>
    <row r="164" spans="1:78" ht="17.399999999999999" customHeight="1" x14ac:dyDescent="0.35">
      <c r="A164" s="129">
        <v>15</v>
      </c>
      <c r="B164" s="129">
        <v>26</v>
      </c>
      <c r="C164" s="128">
        <f t="shared" ref="C164:C174" si="47">IF((M164*0.2)&gt;N164,C163+1,C163)</f>
        <v>5</v>
      </c>
      <c r="D164" s="128">
        <f t="shared" si="38"/>
        <v>26</v>
      </c>
      <c r="E164" s="42"/>
      <c r="F164" s="74" t="s">
        <v>187</v>
      </c>
      <c r="G164" s="139">
        <f>MIN($P164:BO164)</f>
        <v>68.989999999999995</v>
      </c>
      <c r="H164" s="140">
        <f>MAX($P164:BO164)</f>
        <v>68.989999999999995</v>
      </c>
      <c r="I164" s="145">
        <f>MIN($BP164:YH164)</f>
        <v>0</v>
      </c>
      <c r="J164" s="140">
        <f>MAX($BP164:YH164)</f>
        <v>0</v>
      </c>
      <c r="K164" s="146">
        <f t="shared" si="37"/>
        <v>68.989999999999995</v>
      </c>
      <c r="L164" s="119">
        <f t="shared" si="40"/>
        <v>8</v>
      </c>
      <c r="M164" s="39">
        <v>10</v>
      </c>
      <c r="N164" s="34">
        <v>2</v>
      </c>
      <c r="O164" s="137"/>
      <c r="P164" s="110"/>
      <c r="Q164" s="114"/>
      <c r="R164" s="114"/>
      <c r="S164" s="114"/>
      <c r="T164" s="114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>
        <v>68.989999999999995</v>
      </c>
      <c r="AP164" s="110"/>
      <c r="AQ164" s="110"/>
      <c r="AR164" s="110"/>
      <c r="AS164" s="110"/>
      <c r="AT164" s="110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  <c r="BL164" s="115"/>
      <c r="BM164" s="115"/>
      <c r="BN164" s="115"/>
      <c r="BO164" s="115"/>
      <c r="BP164" s="115"/>
      <c r="BQ164" s="115"/>
      <c r="BR164" s="115"/>
      <c r="BS164" s="115"/>
      <c r="BT164" s="13"/>
      <c r="BU164" s="13"/>
      <c r="BV164" s="13"/>
      <c r="BW164" s="13"/>
      <c r="BX164" s="11"/>
      <c r="BY164" s="11"/>
      <c r="BZ164" s="11"/>
    </row>
    <row r="165" spans="1:78" ht="17.399999999999999" customHeight="1" x14ac:dyDescent="0.35">
      <c r="A165" s="129">
        <v>15</v>
      </c>
      <c r="B165" s="129">
        <v>26</v>
      </c>
      <c r="C165" s="128">
        <f t="shared" si="47"/>
        <v>6</v>
      </c>
      <c r="D165" s="128">
        <f t="shared" si="38"/>
        <v>27</v>
      </c>
      <c r="E165" s="42"/>
      <c r="F165" s="45" t="s">
        <v>188</v>
      </c>
      <c r="G165" s="139">
        <f>MIN($P165:BO165)</f>
        <v>68.989999999999995</v>
      </c>
      <c r="H165" s="140">
        <f>MAX($P165:BO165)</f>
        <v>68.989999999999995</v>
      </c>
      <c r="I165" s="145">
        <f>MIN($BP165:YH165)</f>
        <v>0</v>
      </c>
      <c r="J165" s="140">
        <f>MAX($BP165:YH165)</f>
        <v>0</v>
      </c>
      <c r="K165" s="146">
        <f t="shared" si="37"/>
        <v>68.989999999999995</v>
      </c>
      <c r="L165" s="119">
        <f t="shared" si="40"/>
        <v>10</v>
      </c>
      <c r="M165" s="39">
        <v>10</v>
      </c>
      <c r="N165" s="34"/>
      <c r="O165" s="137"/>
      <c r="P165" s="110"/>
      <c r="Q165" s="114"/>
      <c r="R165" s="114"/>
      <c r="S165" s="114"/>
      <c r="T165" s="114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>
        <v>68.989999999999995</v>
      </c>
      <c r="AP165" s="110"/>
      <c r="AQ165" s="110"/>
      <c r="AR165" s="110"/>
      <c r="AS165" s="110"/>
      <c r="AT165" s="110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  <c r="BO165" s="115"/>
      <c r="BP165" s="115"/>
      <c r="BQ165" s="115"/>
      <c r="BR165" s="115"/>
      <c r="BS165" s="115"/>
      <c r="BT165" s="13"/>
      <c r="BU165" s="13"/>
      <c r="BV165" s="13"/>
      <c r="BW165" s="13"/>
      <c r="BX165" s="11"/>
      <c r="BY165" s="11"/>
      <c r="BZ165" s="11"/>
    </row>
    <row r="166" spans="1:78" ht="17.399999999999999" customHeight="1" x14ac:dyDescent="0.35">
      <c r="A166" s="129">
        <v>15</v>
      </c>
      <c r="B166" s="129">
        <v>26</v>
      </c>
      <c r="C166" s="128">
        <f t="shared" si="47"/>
        <v>6</v>
      </c>
      <c r="D166" s="128">
        <f t="shared" si="38"/>
        <v>27</v>
      </c>
      <c r="E166" s="42"/>
      <c r="F166" s="74" t="s">
        <v>189</v>
      </c>
      <c r="G166" s="139">
        <f>MIN($P166:BO166)</f>
        <v>89.99</v>
      </c>
      <c r="H166" s="140">
        <f>MAX($P166:BO166)</f>
        <v>89.99</v>
      </c>
      <c r="I166" s="145">
        <f>MIN($BP166:YH166)</f>
        <v>0</v>
      </c>
      <c r="J166" s="140">
        <f>MAX($BP166:YH166)</f>
        <v>0</v>
      </c>
      <c r="K166" s="146">
        <f t="shared" si="37"/>
        <v>89.99</v>
      </c>
      <c r="L166" s="119">
        <f t="shared" si="40"/>
        <v>0</v>
      </c>
      <c r="M166" s="39">
        <v>5</v>
      </c>
      <c r="N166" s="34">
        <v>5</v>
      </c>
      <c r="O166" s="137"/>
      <c r="P166" s="110"/>
      <c r="Q166" s="114"/>
      <c r="R166" s="114"/>
      <c r="S166" s="114"/>
      <c r="T166" s="114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>
        <v>89.99</v>
      </c>
      <c r="AR166" s="110"/>
      <c r="AS166" s="110"/>
      <c r="AT166" s="110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3"/>
      <c r="BU166" s="13"/>
      <c r="BV166" s="13"/>
      <c r="BW166" s="13"/>
      <c r="BX166" s="11"/>
      <c r="BY166" s="11"/>
      <c r="BZ166" s="11"/>
    </row>
    <row r="167" spans="1:78" ht="17.399999999999999" customHeight="1" x14ac:dyDescent="0.35">
      <c r="A167" s="129">
        <v>15</v>
      </c>
      <c r="B167" s="129">
        <v>26</v>
      </c>
      <c r="C167" s="128">
        <f t="shared" si="47"/>
        <v>6</v>
      </c>
      <c r="D167" s="128">
        <f t="shared" si="38"/>
        <v>27</v>
      </c>
      <c r="E167" s="42"/>
      <c r="F167" s="45" t="s">
        <v>190</v>
      </c>
      <c r="G167" s="139">
        <f>MIN($P167:BO167)</f>
        <v>114.99</v>
      </c>
      <c r="H167" s="140">
        <f>MAX($P167:BO167)</f>
        <v>114.99</v>
      </c>
      <c r="I167" s="145">
        <f>MIN($BP167:YH167)</f>
        <v>0</v>
      </c>
      <c r="J167" s="140">
        <f>MAX($BP167:YH167)</f>
        <v>0</v>
      </c>
      <c r="K167" s="146">
        <f t="shared" si="37"/>
        <v>114.99</v>
      </c>
      <c r="L167" s="119">
        <f t="shared" si="40"/>
        <v>0</v>
      </c>
      <c r="M167" s="39">
        <v>5</v>
      </c>
      <c r="N167" s="34">
        <v>5</v>
      </c>
      <c r="O167" s="137"/>
      <c r="P167" s="110"/>
      <c r="Q167" s="114"/>
      <c r="R167" s="114"/>
      <c r="S167" s="114"/>
      <c r="T167" s="114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>
        <v>114.99</v>
      </c>
      <c r="AQ167" s="110"/>
      <c r="AR167" s="110"/>
      <c r="AS167" s="110"/>
      <c r="AT167" s="110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3"/>
      <c r="BU167" s="13"/>
      <c r="BV167" s="13"/>
      <c r="BW167" s="13"/>
      <c r="BX167" s="11"/>
      <c r="BY167" s="11"/>
      <c r="BZ167" s="11"/>
    </row>
    <row r="168" spans="1:78" ht="17.399999999999999" customHeight="1" x14ac:dyDescent="0.35">
      <c r="A168" s="129">
        <v>15</v>
      </c>
      <c r="B168" s="129">
        <v>26</v>
      </c>
      <c r="C168" s="128">
        <f t="shared" si="47"/>
        <v>6</v>
      </c>
      <c r="D168" s="128">
        <f t="shared" si="38"/>
        <v>28</v>
      </c>
      <c r="E168" s="42"/>
      <c r="F168" s="74" t="s">
        <v>191</v>
      </c>
      <c r="G168" s="139">
        <f>MIN($P168:BO168)</f>
        <v>154.99</v>
      </c>
      <c r="H168" s="140">
        <f>MAX($P168:BO168)</f>
        <v>199.99</v>
      </c>
      <c r="I168" s="145">
        <f>MIN($BP168:YH168)</f>
        <v>0</v>
      </c>
      <c r="J168" s="140">
        <f>MAX($BP168:YH168)</f>
        <v>0</v>
      </c>
      <c r="K168" s="146">
        <f t="shared" si="37"/>
        <v>199.99</v>
      </c>
      <c r="L168" s="119">
        <f t="shared" si="40"/>
        <v>14</v>
      </c>
      <c r="M168" s="39">
        <v>30</v>
      </c>
      <c r="N168" s="34">
        <v>16</v>
      </c>
      <c r="O168" s="137"/>
      <c r="P168" s="110"/>
      <c r="Q168" s="114"/>
      <c r="R168" s="114"/>
      <c r="S168" s="114"/>
      <c r="T168" s="114"/>
      <c r="U168" s="110"/>
      <c r="V168" s="110"/>
      <c r="W168" s="110">
        <v>154.99</v>
      </c>
      <c r="X168" s="110"/>
      <c r="Y168" s="110"/>
      <c r="Z168" s="110"/>
      <c r="AA168" s="110"/>
      <c r="AB168" s="110"/>
      <c r="AC168" s="110"/>
      <c r="AD168" s="110">
        <v>164.99</v>
      </c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>
        <v>199.99</v>
      </c>
      <c r="AP168" s="110"/>
      <c r="AQ168" s="110"/>
      <c r="AR168" s="110"/>
      <c r="AS168" s="110"/>
      <c r="AT168" s="110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  <c r="BL168" s="115"/>
      <c r="BM168" s="115"/>
      <c r="BN168" s="115"/>
      <c r="BO168" s="115"/>
      <c r="BP168" s="115"/>
      <c r="BQ168" s="115"/>
      <c r="BR168" s="115"/>
      <c r="BS168" s="115"/>
      <c r="BT168" s="13"/>
      <c r="BU168" s="13"/>
      <c r="BV168" s="13"/>
      <c r="BW168" s="13"/>
      <c r="BX168" s="11"/>
      <c r="BY168" s="11"/>
      <c r="BZ168" s="11"/>
    </row>
    <row r="169" spans="1:78" ht="17.399999999999999" customHeight="1" x14ac:dyDescent="0.35">
      <c r="A169" s="129">
        <v>15</v>
      </c>
      <c r="B169" s="129">
        <v>26</v>
      </c>
      <c r="C169" s="128">
        <f t="shared" si="47"/>
        <v>6</v>
      </c>
      <c r="D169" s="128">
        <f t="shared" si="38"/>
        <v>28</v>
      </c>
      <c r="E169" s="42"/>
      <c r="F169" s="45" t="s">
        <v>192</v>
      </c>
      <c r="G169" s="143">
        <f>MIN($P169:BO169)</f>
        <v>60</v>
      </c>
      <c r="H169" s="140">
        <f>MAX($P169:BO169)</f>
        <v>60</v>
      </c>
      <c r="I169" s="145">
        <f>MIN($BP169:YH169)</f>
        <v>0</v>
      </c>
      <c r="J169" s="140">
        <f>MAX($BP169:YH169)</f>
        <v>0</v>
      </c>
      <c r="K169" s="146">
        <f t="shared" si="37"/>
        <v>60</v>
      </c>
      <c r="L169" s="119">
        <f t="shared" si="40"/>
        <v>-12</v>
      </c>
      <c r="M169" s="39">
        <v>12</v>
      </c>
      <c r="N169" s="34">
        <v>24</v>
      </c>
      <c r="O169" s="137"/>
      <c r="P169" s="110"/>
      <c r="Q169" s="114">
        <v>60</v>
      </c>
      <c r="R169" s="114"/>
      <c r="S169" s="114"/>
      <c r="T169" s="114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  <c r="BO169" s="115"/>
      <c r="BP169" s="115"/>
      <c r="BQ169" s="115"/>
      <c r="BR169" s="115"/>
      <c r="BS169" s="115"/>
      <c r="BT169" s="13"/>
      <c r="BU169" s="13"/>
      <c r="BV169" s="13"/>
      <c r="BW169" s="13"/>
      <c r="BX169" s="11"/>
      <c r="BY169" s="11"/>
      <c r="BZ169" s="11"/>
    </row>
    <row r="170" spans="1:78" ht="17.399999999999999" customHeight="1" x14ac:dyDescent="0.35">
      <c r="A170" s="129">
        <v>15</v>
      </c>
      <c r="B170" s="129">
        <v>26</v>
      </c>
      <c r="C170" s="128">
        <f t="shared" si="47"/>
        <v>6</v>
      </c>
      <c r="D170" s="128">
        <f t="shared" si="38"/>
        <v>28</v>
      </c>
      <c r="E170" s="42"/>
      <c r="F170" s="74" t="s">
        <v>193</v>
      </c>
      <c r="G170" s="139">
        <f>MIN($P170:BO170)</f>
        <v>389.99</v>
      </c>
      <c r="H170" s="140">
        <f>MAX($P170:BO170)</f>
        <v>389.99</v>
      </c>
      <c r="I170" s="145">
        <f>MIN($BP170:YH170)</f>
        <v>0</v>
      </c>
      <c r="J170" s="140">
        <f>MAX($BP170:YH170)</f>
        <v>0</v>
      </c>
      <c r="K170" s="146">
        <f t="shared" si="37"/>
        <v>389.99</v>
      </c>
      <c r="L170" s="119">
        <f t="shared" si="40"/>
        <v>0</v>
      </c>
      <c r="M170" s="39">
        <v>12</v>
      </c>
      <c r="N170" s="34">
        <v>12</v>
      </c>
      <c r="O170" s="137"/>
      <c r="P170" s="110"/>
      <c r="Q170" s="114"/>
      <c r="R170" s="114"/>
      <c r="S170" s="114"/>
      <c r="T170" s="114"/>
      <c r="U170" s="110"/>
      <c r="V170" s="110"/>
      <c r="W170" s="110"/>
      <c r="X170" s="110"/>
      <c r="Y170" s="110"/>
      <c r="Z170" s="110">
        <v>389.99</v>
      </c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5"/>
      <c r="BQ170" s="115"/>
      <c r="BR170" s="115"/>
      <c r="BS170" s="115"/>
      <c r="BT170" s="13"/>
      <c r="BU170" s="13"/>
      <c r="BV170" s="13"/>
      <c r="BW170" s="13"/>
      <c r="BX170" s="11"/>
      <c r="BY170" s="11"/>
      <c r="BZ170" s="11"/>
    </row>
    <row r="171" spans="1:78" ht="17.399999999999999" customHeight="1" x14ac:dyDescent="0.35">
      <c r="A171" s="129">
        <v>15</v>
      </c>
      <c r="B171" s="129">
        <v>26</v>
      </c>
      <c r="C171" s="128">
        <f t="shared" si="47"/>
        <v>6</v>
      </c>
      <c r="D171" s="128">
        <f t="shared" si="38"/>
        <v>29</v>
      </c>
      <c r="E171" s="42"/>
      <c r="F171" s="45" t="s">
        <v>194</v>
      </c>
      <c r="G171" s="139">
        <f>MIN($P171:BO171)</f>
        <v>67.989999999999995</v>
      </c>
      <c r="H171" s="140">
        <f>MAX($P171:BO171)</f>
        <v>67.989999999999995</v>
      </c>
      <c r="I171" s="145">
        <f>MIN($BP171:YH171)</f>
        <v>0</v>
      </c>
      <c r="J171" s="140">
        <f>MAX($BP171:YH171)</f>
        <v>0</v>
      </c>
      <c r="K171" s="146">
        <f t="shared" si="37"/>
        <v>67.989999999999995</v>
      </c>
      <c r="L171" s="119">
        <f t="shared" si="40"/>
        <v>31</v>
      </c>
      <c r="M171" s="39">
        <v>50</v>
      </c>
      <c r="N171" s="34">
        <v>19</v>
      </c>
      <c r="O171" s="137"/>
      <c r="P171" s="110"/>
      <c r="Q171" s="114"/>
      <c r="R171" s="114"/>
      <c r="S171" s="114"/>
      <c r="T171" s="114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>
        <v>67.989999999999995</v>
      </c>
      <c r="AQ171" s="110"/>
      <c r="AR171" s="110"/>
      <c r="AS171" s="110"/>
      <c r="AT171" s="110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  <c r="BO171" s="115"/>
      <c r="BP171" s="115"/>
      <c r="BQ171" s="115"/>
      <c r="BR171" s="115"/>
      <c r="BS171" s="115"/>
      <c r="BT171" s="13"/>
      <c r="BU171" s="13"/>
      <c r="BV171" s="13"/>
      <c r="BW171" s="13"/>
      <c r="BX171" s="11"/>
      <c r="BY171" s="11"/>
      <c r="BZ171" s="11"/>
    </row>
    <row r="172" spans="1:78" ht="17.399999999999999" customHeight="1" x14ac:dyDescent="0.35">
      <c r="A172" s="129">
        <v>15</v>
      </c>
      <c r="B172" s="129">
        <v>26</v>
      </c>
      <c r="C172" s="128">
        <f t="shared" si="47"/>
        <v>6</v>
      </c>
      <c r="D172" s="128">
        <f t="shared" si="38"/>
        <v>30</v>
      </c>
      <c r="E172" s="42"/>
      <c r="F172" s="74" t="s">
        <v>195</v>
      </c>
      <c r="G172" s="139">
        <f>MIN($P172:BO172)</f>
        <v>0</v>
      </c>
      <c r="H172" s="140">
        <f>MAX($P172:BO172)</f>
        <v>0</v>
      </c>
      <c r="I172" s="145">
        <f>MIN($BP172:YH172)</f>
        <v>0</v>
      </c>
      <c r="J172" s="140">
        <f>MAX($BP172:YH172)</f>
        <v>0</v>
      </c>
      <c r="K172" s="146">
        <f t="shared" si="37"/>
        <v>0</v>
      </c>
      <c r="L172" s="119">
        <f t="shared" si="40"/>
        <v>13</v>
      </c>
      <c r="M172" s="39">
        <v>24</v>
      </c>
      <c r="N172" s="34">
        <v>11</v>
      </c>
      <c r="O172" s="137"/>
      <c r="P172" s="110"/>
      <c r="Q172" s="114"/>
      <c r="R172" s="114"/>
      <c r="S172" s="114"/>
      <c r="T172" s="114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115"/>
      <c r="BO172" s="115"/>
      <c r="BP172" s="115"/>
      <c r="BQ172" s="115"/>
      <c r="BR172" s="115"/>
      <c r="BS172" s="115"/>
      <c r="BT172" s="13"/>
      <c r="BU172" s="13"/>
      <c r="BV172" s="13"/>
      <c r="BW172" s="13"/>
      <c r="BX172" s="11"/>
      <c r="BY172" s="11"/>
      <c r="BZ172" s="11"/>
    </row>
    <row r="173" spans="1:78" ht="17.399999999999999" customHeight="1" x14ac:dyDescent="0.35">
      <c r="A173" s="129">
        <v>15</v>
      </c>
      <c r="B173" s="129">
        <v>26</v>
      </c>
      <c r="C173" s="128">
        <f t="shared" si="47"/>
        <v>6</v>
      </c>
      <c r="D173" s="128">
        <f t="shared" si="38"/>
        <v>30</v>
      </c>
      <c r="E173" s="42"/>
      <c r="F173" s="45" t="s">
        <v>196</v>
      </c>
      <c r="G173" s="139">
        <f>MIN($P173:BO173)</f>
        <v>82.99</v>
      </c>
      <c r="H173" s="140">
        <f>MAX($P173:BO173)</f>
        <v>82.99</v>
      </c>
      <c r="I173" s="145">
        <f>MIN($BP173:YH173)</f>
        <v>0</v>
      </c>
      <c r="J173" s="140">
        <f>MAX($BP173:YH173)</f>
        <v>0</v>
      </c>
      <c r="K173" s="146">
        <f t="shared" si="37"/>
        <v>82.99</v>
      </c>
      <c r="L173" s="119">
        <f t="shared" si="40"/>
        <v>-15</v>
      </c>
      <c r="M173" s="39">
        <v>50</v>
      </c>
      <c r="N173" s="34">
        <v>65</v>
      </c>
      <c r="O173" s="137"/>
      <c r="P173" s="110">
        <v>82.99</v>
      </c>
      <c r="Q173" s="114"/>
      <c r="R173" s="114"/>
      <c r="S173" s="114"/>
      <c r="T173" s="114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  <c r="BL173" s="115"/>
      <c r="BM173" s="115"/>
      <c r="BN173" s="115"/>
      <c r="BO173" s="115"/>
      <c r="BP173" s="115"/>
      <c r="BQ173" s="115"/>
      <c r="BR173" s="115"/>
      <c r="BS173" s="115"/>
      <c r="BT173" s="13"/>
      <c r="BU173" s="13"/>
      <c r="BV173" s="13"/>
      <c r="BW173" s="13"/>
      <c r="BX173" s="11"/>
      <c r="BY173" s="11"/>
      <c r="BZ173" s="11"/>
    </row>
    <row r="174" spans="1:78" ht="17.399999999999999" customHeight="1" x14ac:dyDescent="0.35">
      <c r="A174" s="129">
        <v>15</v>
      </c>
      <c r="B174" s="129">
        <v>26</v>
      </c>
      <c r="C174" s="128">
        <f t="shared" si="47"/>
        <v>6</v>
      </c>
      <c r="D174" s="128">
        <f t="shared" si="38"/>
        <v>30</v>
      </c>
      <c r="E174" s="42"/>
      <c r="F174" s="74" t="s">
        <v>197</v>
      </c>
      <c r="G174" s="139">
        <f>MIN($P174:BO174)</f>
        <v>0</v>
      </c>
      <c r="H174" s="140">
        <f>MAX($P174:BO174)</f>
        <v>0</v>
      </c>
      <c r="I174" s="145">
        <f>MIN($BP174:YH174)</f>
        <v>0</v>
      </c>
      <c r="J174" s="140">
        <f>MAX($BP174:YH174)</f>
        <v>0</v>
      </c>
      <c r="K174" s="146">
        <f t="shared" si="37"/>
        <v>0</v>
      </c>
      <c r="L174" s="119">
        <f t="shared" ref="L174" si="48">SUM(M174-N174)</f>
        <v>0</v>
      </c>
      <c r="M174" s="39">
        <v>2</v>
      </c>
      <c r="N174" s="34">
        <v>2</v>
      </c>
      <c r="O174" s="137"/>
      <c r="P174" s="110"/>
      <c r="Q174" s="114"/>
      <c r="R174" s="114"/>
      <c r="S174" s="114"/>
      <c r="T174" s="114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3"/>
      <c r="BU174" s="13"/>
      <c r="BV174" s="13"/>
      <c r="BW174" s="13"/>
      <c r="BX174" s="11"/>
      <c r="BY174" s="11"/>
      <c r="BZ174" s="11"/>
    </row>
    <row r="175" spans="1:78" ht="17.399999999999999" customHeight="1" x14ac:dyDescent="0.35">
      <c r="A175" s="129">
        <v>15</v>
      </c>
      <c r="B175" s="129">
        <v>26</v>
      </c>
      <c r="C175" s="128">
        <f t="shared" ref="C175:C177" si="49">C174</f>
        <v>6</v>
      </c>
      <c r="D175" s="128">
        <f t="shared" ref="D175:D177" si="50">D174</f>
        <v>30</v>
      </c>
      <c r="E175" s="42"/>
      <c r="F175" s="45" t="s">
        <v>198</v>
      </c>
      <c r="G175" s="139">
        <f>MIN($P175:BO175)</f>
        <v>0</v>
      </c>
      <c r="H175" s="140">
        <f>MAX($P175:BO175)</f>
        <v>0</v>
      </c>
      <c r="I175" s="145">
        <f>MIN($BP175:YH175)</f>
        <v>0</v>
      </c>
      <c r="J175" s="140">
        <f>MAX($BP175:YH175)</f>
        <v>0</v>
      </c>
      <c r="K175" s="146">
        <f t="shared" si="37"/>
        <v>0</v>
      </c>
      <c r="L175" s="119">
        <f t="shared" si="40"/>
        <v>3</v>
      </c>
      <c r="M175" s="39">
        <v>3</v>
      </c>
      <c r="N175" s="34"/>
      <c r="O175" s="137"/>
      <c r="P175" s="110"/>
      <c r="Q175" s="114"/>
      <c r="R175" s="114"/>
      <c r="S175" s="114"/>
      <c r="T175" s="114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  <c r="AQ175" s="110"/>
      <c r="AR175" s="110"/>
      <c r="AS175" s="110"/>
      <c r="AT175" s="110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  <c r="BL175" s="115"/>
      <c r="BM175" s="115"/>
      <c r="BN175" s="115"/>
      <c r="BO175" s="115"/>
      <c r="BP175" s="115"/>
      <c r="BQ175" s="115"/>
      <c r="BR175" s="115"/>
      <c r="BS175" s="115"/>
      <c r="BT175" s="13"/>
      <c r="BU175" s="13"/>
      <c r="BV175" s="13"/>
      <c r="BW175" s="13"/>
      <c r="BX175" s="11"/>
      <c r="BY175" s="11"/>
      <c r="BZ175" s="11"/>
    </row>
    <row r="176" spans="1:78" ht="17.399999999999999" customHeight="1" x14ac:dyDescent="0.35">
      <c r="A176" s="129">
        <v>15</v>
      </c>
      <c r="B176" s="129">
        <v>27</v>
      </c>
      <c r="C176" s="128">
        <f t="shared" si="49"/>
        <v>6</v>
      </c>
      <c r="D176" s="128">
        <f>D175</f>
        <v>30</v>
      </c>
      <c r="E176" s="42"/>
      <c r="F176" s="74" t="s">
        <v>199</v>
      </c>
      <c r="G176" s="139">
        <f>MIN($P176:BO176)</f>
        <v>59.99</v>
      </c>
      <c r="H176" s="140">
        <f>MAX($P176:BO176)</f>
        <v>189.99</v>
      </c>
      <c r="I176" s="145">
        <f>MIN($BP176:YH176)</f>
        <v>0</v>
      </c>
      <c r="J176" s="140">
        <f>MAX($BP176:YH176)</f>
        <v>0</v>
      </c>
      <c r="K176" s="146">
        <f t="shared" si="37"/>
        <v>89.99</v>
      </c>
      <c r="L176" s="119">
        <f t="shared" si="40"/>
        <v>3</v>
      </c>
      <c r="M176" s="39">
        <v>3</v>
      </c>
      <c r="N176" s="34"/>
      <c r="O176" s="137"/>
      <c r="P176" s="110"/>
      <c r="Q176" s="114"/>
      <c r="R176" s="114">
        <v>189.99</v>
      </c>
      <c r="S176" s="114"/>
      <c r="T176" s="114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>
        <v>129.99</v>
      </c>
      <c r="AI176" s="110"/>
      <c r="AJ176" s="110"/>
      <c r="AK176" s="110">
        <v>79.989999999999995</v>
      </c>
      <c r="AL176" s="110"/>
      <c r="AM176" s="110">
        <v>79.989999999999995</v>
      </c>
      <c r="AN176" s="110"/>
      <c r="AO176" s="110"/>
      <c r="AP176" s="110">
        <v>59.99</v>
      </c>
      <c r="AQ176" s="110"/>
      <c r="AR176" s="110">
        <v>89.99</v>
      </c>
      <c r="AS176" s="110"/>
      <c r="AT176" s="110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3"/>
      <c r="BU176" s="13"/>
      <c r="BV176" s="13"/>
      <c r="BW176" s="13"/>
      <c r="BX176" s="11"/>
      <c r="BY176" s="11"/>
      <c r="BZ176" s="11"/>
    </row>
    <row r="177" spans="1:78" ht="17.399999999999999" customHeight="1" x14ac:dyDescent="0.35">
      <c r="A177" s="129">
        <v>15</v>
      </c>
      <c r="B177" s="129">
        <v>28</v>
      </c>
      <c r="C177" s="128">
        <f t="shared" si="49"/>
        <v>6</v>
      </c>
      <c r="D177" s="128">
        <f t="shared" si="50"/>
        <v>30</v>
      </c>
      <c r="E177" s="42"/>
      <c r="F177" s="45" t="s">
        <v>200</v>
      </c>
      <c r="G177" s="139">
        <f>MIN($P177:BO177)</f>
        <v>129.99</v>
      </c>
      <c r="H177" s="140">
        <f>MAX($P177:BO177)</f>
        <v>249.99</v>
      </c>
      <c r="I177" s="145">
        <f>MIN($BP177:YH177)</f>
        <v>0</v>
      </c>
      <c r="J177" s="140">
        <f>MAX($BP177:YH177)</f>
        <v>0</v>
      </c>
      <c r="K177" s="146">
        <f t="shared" si="37"/>
        <v>159.99</v>
      </c>
      <c r="L177" s="119">
        <f t="shared" si="40"/>
        <v>3</v>
      </c>
      <c r="M177" s="39">
        <v>3</v>
      </c>
      <c r="N177" s="34"/>
      <c r="O177" s="137"/>
      <c r="P177" s="110"/>
      <c r="Q177" s="114"/>
      <c r="R177" s="114">
        <v>179.99</v>
      </c>
      <c r="S177" s="114"/>
      <c r="T177" s="114"/>
      <c r="U177" s="110"/>
      <c r="V177" s="110"/>
      <c r="W177" s="110"/>
      <c r="X177" s="110"/>
      <c r="Y177" s="110"/>
      <c r="Z177" s="110"/>
      <c r="AA177" s="110"/>
      <c r="AB177" s="110"/>
      <c r="AC177" s="110">
        <v>249.99</v>
      </c>
      <c r="AD177" s="110"/>
      <c r="AE177" s="110"/>
      <c r="AF177" s="110">
        <v>226.65</v>
      </c>
      <c r="AG177" s="110">
        <v>199.99</v>
      </c>
      <c r="AH177" s="110"/>
      <c r="AI177" s="110">
        <v>169.99</v>
      </c>
      <c r="AJ177" s="110"/>
      <c r="AK177" s="110"/>
      <c r="AL177" s="110"/>
      <c r="AM177" s="110"/>
      <c r="AN177" s="110"/>
      <c r="AO177" s="110">
        <v>159.99</v>
      </c>
      <c r="AP177" s="110">
        <v>129.99</v>
      </c>
      <c r="AQ177" s="110"/>
      <c r="AR177" s="110"/>
      <c r="AS177" s="110">
        <v>159.99</v>
      </c>
      <c r="AT177" s="110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3"/>
      <c r="BU177" s="13"/>
      <c r="BV177" s="13"/>
      <c r="BW177" s="13"/>
      <c r="BX177" s="11"/>
      <c r="BY177" s="11"/>
      <c r="BZ177" s="11"/>
    </row>
    <row r="178" spans="1:78" ht="17.399999999999999" customHeight="1" x14ac:dyDescent="0.35">
      <c r="A178" s="129">
        <v>15</v>
      </c>
      <c r="B178" s="129">
        <v>28</v>
      </c>
      <c r="C178" s="128">
        <f t="shared" ref="C178:C184" si="51">IF((M178*0.2)&gt;N178,C177+1,C177)</f>
        <v>6</v>
      </c>
      <c r="D178" s="128">
        <f t="shared" si="38"/>
        <v>31</v>
      </c>
      <c r="E178" s="42"/>
      <c r="F178" s="74" t="s">
        <v>201</v>
      </c>
      <c r="G178" s="139">
        <f>MIN($P178:BO178)</f>
        <v>59.99</v>
      </c>
      <c r="H178" s="140">
        <f>MAX($P178:BO178)</f>
        <v>59.99</v>
      </c>
      <c r="I178" s="145">
        <f>MIN($BP178:YH178)</f>
        <v>0</v>
      </c>
      <c r="J178" s="140">
        <f>MAX($BP178:YH178)</f>
        <v>0</v>
      </c>
      <c r="K178" s="146">
        <f t="shared" si="37"/>
        <v>59.99</v>
      </c>
      <c r="L178" s="119">
        <f t="shared" si="40"/>
        <v>8</v>
      </c>
      <c r="M178" s="39">
        <v>20</v>
      </c>
      <c r="N178" s="34">
        <v>12</v>
      </c>
      <c r="O178" s="137"/>
      <c r="P178" s="110"/>
      <c r="Q178" s="114"/>
      <c r="R178" s="114"/>
      <c r="S178" s="114"/>
      <c r="T178" s="114">
        <v>59.99</v>
      </c>
      <c r="U178" s="110">
        <v>59.99</v>
      </c>
      <c r="V178" s="110"/>
      <c r="W178" s="110"/>
      <c r="X178" s="110"/>
      <c r="Y178" s="110"/>
      <c r="Z178" s="110"/>
      <c r="AA178" s="110"/>
      <c r="AB178" s="110">
        <v>59.99</v>
      </c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3"/>
      <c r="BU178" s="13"/>
      <c r="BV178" s="13"/>
      <c r="BW178" s="13"/>
      <c r="BX178" s="11"/>
      <c r="BY178" s="11"/>
      <c r="BZ178" s="11"/>
    </row>
    <row r="179" spans="1:78" ht="17.399999999999999" customHeight="1" x14ac:dyDescent="0.35">
      <c r="A179" s="129">
        <v>15</v>
      </c>
      <c r="B179" s="129">
        <v>28</v>
      </c>
      <c r="C179" s="128">
        <f t="shared" si="51"/>
        <v>6</v>
      </c>
      <c r="D179" s="128">
        <f t="shared" si="38"/>
        <v>31</v>
      </c>
      <c r="E179" s="42"/>
      <c r="F179" s="45" t="s">
        <v>202</v>
      </c>
      <c r="G179" s="139">
        <f>MIN($P179:BO179)</f>
        <v>352</v>
      </c>
      <c r="H179" s="140">
        <f>MAX($P179:BO179)</f>
        <v>352</v>
      </c>
      <c r="I179" s="145">
        <f>MIN($BP179:YH179)</f>
        <v>0</v>
      </c>
      <c r="J179" s="140">
        <f>MAX($BP179:YH179)</f>
        <v>0</v>
      </c>
      <c r="K179" s="146">
        <f t="shared" si="37"/>
        <v>352</v>
      </c>
      <c r="L179" s="119">
        <f t="shared" si="40"/>
        <v>-5</v>
      </c>
      <c r="M179" s="39">
        <v>5</v>
      </c>
      <c r="N179" s="34">
        <v>10</v>
      </c>
      <c r="O179" s="137"/>
      <c r="P179" s="110"/>
      <c r="Q179" s="114"/>
      <c r="R179" s="114"/>
      <c r="S179" s="114"/>
      <c r="T179" s="114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>
        <v>352</v>
      </c>
      <c r="AS179" s="110"/>
      <c r="AT179" s="110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3"/>
      <c r="BU179" s="13"/>
      <c r="BV179" s="13"/>
      <c r="BW179" s="13"/>
      <c r="BX179" s="11"/>
      <c r="BY179" s="11"/>
      <c r="BZ179" s="11"/>
    </row>
    <row r="180" spans="1:78" ht="17.399999999999999" customHeight="1" x14ac:dyDescent="0.35">
      <c r="A180" s="129">
        <v>15</v>
      </c>
      <c r="B180" s="129">
        <v>28</v>
      </c>
      <c r="C180" s="128">
        <f t="shared" si="51"/>
        <v>6</v>
      </c>
      <c r="D180" s="128">
        <f t="shared" si="38"/>
        <v>32</v>
      </c>
      <c r="E180" s="42"/>
      <c r="F180" s="74" t="s">
        <v>203</v>
      </c>
      <c r="G180" s="139">
        <f>MIN($P180:BO180)</f>
        <v>189.99</v>
      </c>
      <c r="H180" s="140">
        <f>MAX($P180:BO180)</f>
        <v>199.99</v>
      </c>
      <c r="I180" s="145">
        <f>MIN($BP180:YH180)</f>
        <v>0</v>
      </c>
      <c r="J180" s="140">
        <f>MAX($BP180:YH180)</f>
        <v>0</v>
      </c>
      <c r="K180" s="146">
        <f t="shared" si="37"/>
        <v>189.99</v>
      </c>
      <c r="L180" s="119">
        <f t="shared" si="40"/>
        <v>9</v>
      </c>
      <c r="M180" s="39">
        <v>12</v>
      </c>
      <c r="N180" s="34">
        <v>3</v>
      </c>
      <c r="O180" s="137"/>
      <c r="P180" s="110"/>
      <c r="Q180" s="114"/>
      <c r="R180" s="114">
        <v>199.99</v>
      </c>
      <c r="S180" s="114"/>
      <c r="T180" s="114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>
        <v>189.99</v>
      </c>
      <c r="AT180" s="110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13"/>
      <c r="BU180" s="13"/>
      <c r="BV180" s="13"/>
      <c r="BW180" s="13"/>
      <c r="BX180" s="11"/>
      <c r="BY180" s="11"/>
      <c r="BZ180" s="11"/>
    </row>
    <row r="181" spans="1:78" ht="17.399999999999999" customHeight="1" x14ac:dyDescent="0.35">
      <c r="A181" s="129">
        <v>15</v>
      </c>
      <c r="B181" s="129">
        <v>28</v>
      </c>
      <c r="C181" s="128">
        <f t="shared" si="51"/>
        <v>6</v>
      </c>
      <c r="D181" s="128">
        <f>D180</f>
        <v>32</v>
      </c>
      <c r="E181" s="42"/>
      <c r="F181" s="45" t="s">
        <v>204</v>
      </c>
      <c r="G181" s="139">
        <f>MIN($P181:BO181)</f>
        <v>594.15</v>
      </c>
      <c r="H181" s="140">
        <f>MAX($P181:BO181)</f>
        <v>699</v>
      </c>
      <c r="I181" s="145">
        <f>MIN($BP181:YH181)</f>
        <v>0</v>
      </c>
      <c r="J181" s="140">
        <f>MAX($BP181:YH181)</f>
        <v>0</v>
      </c>
      <c r="K181" s="146">
        <f t="shared" si="37"/>
        <v>594.15</v>
      </c>
      <c r="L181" s="119">
        <f t="shared" si="40"/>
        <v>4</v>
      </c>
      <c r="M181" s="39">
        <v>8</v>
      </c>
      <c r="N181" s="34">
        <v>4</v>
      </c>
      <c r="O181" s="137"/>
      <c r="P181" s="110">
        <v>699</v>
      </c>
      <c r="Q181" s="114"/>
      <c r="R181" s="114"/>
      <c r="S181" s="114"/>
      <c r="T181" s="114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>
        <v>594.15</v>
      </c>
      <c r="AQ181" s="110"/>
      <c r="AR181" s="110"/>
      <c r="AS181" s="110"/>
      <c r="AT181" s="110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  <c r="BO181" s="115"/>
      <c r="BP181" s="115"/>
      <c r="BQ181" s="115"/>
      <c r="BR181" s="115"/>
      <c r="BS181" s="115"/>
      <c r="BT181" s="13"/>
      <c r="BU181" s="13"/>
      <c r="BV181" s="13"/>
      <c r="BW181" s="13"/>
      <c r="BX181" s="11"/>
      <c r="BY181" s="11"/>
      <c r="BZ181" s="11"/>
    </row>
    <row r="182" spans="1:78" ht="17.399999999999999" customHeight="1" x14ac:dyDescent="0.35">
      <c r="A182" s="129">
        <v>15</v>
      </c>
      <c r="B182" s="129">
        <v>28</v>
      </c>
      <c r="C182" s="128">
        <f t="shared" si="51"/>
        <v>6</v>
      </c>
      <c r="D182" s="128">
        <f t="shared" si="38"/>
        <v>32</v>
      </c>
      <c r="E182" s="42"/>
      <c r="F182" s="74" t="s">
        <v>205</v>
      </c>
      <c r="G182" s="139">
        <f>MIN($P182:BO182)</f>
        <v>449.99</v>
      </c>
      <c r="H182" s="140">
        <f>MAX($P182:BO182)</f>
        <v>449.99</v>
      </c>
      <c r="I182" s="145">
        <f>MIN($BP182:YH182)</f>
        <v>0</v>
      </c>
      <c r="J182" s="140">
        <f>MAX($BP182:YH182)</f>
        <v>0</v>
      </c>
      <c r="K182" s="146">
        <f t="shared" si="37"/>
        <v>449.99</v>
      </c>
      <c r="L182" s="119">
        <f t="shared" ref="L182" si="52">SUM(M182-N182)</f>
        <v>0</v>
      </c>
      <c r="M182" s="39">
        <v>2</v>
      </c>
      <c r="N182" s="34">
        <v>2</v>
      </c>
      <c r="O182" s="137"/>
      <c r="P182" s="110"/>
      <c r="Q182" s="114"/>
      <c r="R182" s="114"/>
      <c r="S182" s="114"/>
      <c r="T182" s="114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  <c r="AR182" s="110">
        <v>449.99</v>
      </c>
      <c r="AS182" s="110"/>
      <c r="AT182" s="110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115"/>
      <c r="BO182" s="115"/>
      <c r="BP182" s="115"/>
      <c r="BQ182" s="115"/>
      <c r="BR182" s="115"/>
      <c r="BS182" s="115"/>
      <c r="BT182" s="13"/>
      <c r="BU182" s="13"/>
      <c r="BV182" s="13"/>
      <c r="BW182" s="13"/>
      <c r="BX182" s="11"/>
      <c r="BY182" s="11"/>
      <c r="BZ182" s="11"/>
    </row>
    <row r="183" spans="1:78" ht="17.399999999999999" customHeight="1" x14ac:dyDescent="0.35">
      <c r="A183" s="129">
        <v>15</v>
      </c>
      <c r="B183" s="129">
        <v>28</v>
      </c>
      <c r="C183" s="128">
        <f t="shared" si="51"/>
        <v>6</v>
      </c>
      <c r="D183" s="128">
        <f t="shared" si="38"/>
        <v>32</v>
      </c>
      <c r="E183" s="42"/>
      <c r="F183" s="45" t="s">
        <v>206</v>
      </c>
      <c r="G183" s="139">
        <f>MIN($P183:BO183)</f>
        <v>189.99</v>
      </c>
      <c r="H183" s="140">
        <f>MAX($P183:BO183)</f>
        <v>189.99</v>
      </c>
      <c r="I183" s="145">
        <f>MIN($BP183:YH183)</f>
        <v>0</v>
      </c>
      <c r="J183" s="140">
        <f>MAX($BP183:YH183)</f>
        <v>0</v>
      </c>
      <c r="K183" s="146">
        <f t="shared" si="37"/>
        <v>189.99</v>
      </c>
      <c r="L183" s="119">
        <f t="shared" si="40"/>
        <v>-3</v>
      </c>
      <c r="M183" s="39">
        <v>1</v>
      </c>
      <c r="N183" s="34">
        <v>4</v>
      </c>
      <c r="O183" s="137"/>
      <c r="P183" s="110"/>
      <c r="Q183" s="114"/>
      <c r="R183" s="114"/>
      <c r="S183" s="114"/>
      <c r="T183" s="114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>
        <v>189.99</v>
      </c>
      <c r="AP183" s="110"/>
      <c r="AQ183" s="110"/>
      <c r="AR183" s="110"/>
      <c r="AS183" s="110"/>
      <c r="AT183" s="110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115"/>
      <c r="BR183" s="115"/>
      <c r="BS183" s="115"/>
      <c r="BT183" s="13"/>
      <c r="BU183" s="13"/>
      <c r="BV183" s="13"/>
      <c r="BW183" s="13"/>
      <c r="BX183" s="11"/>
      <c r="BY183" s="11"/>
      <c r="BZ183" s="11"/>
    </row>
    <row r="184" spans="1:78" ht="17.399999999999999" customHeight="1" x14ac:dyDescent="0.35">
      <c r="A184" s="129">
        <v>15</v>
      </c>
      <c r="B184" s="129">
        <v>28</v>
      </c>
      <c r="C184" s="128">
        <f t="shared" si="51"/>
        <v>6</v>
      </c>
      <c r="D184" s="128">
        <f t="shared" si="38"/>
        <v>32</v>
      </c>
      <c r="E184" s="42"/>
      <c r="F184" s="74" t="s">
        <v>207</v>
      </c>
      <c r="G184" s="139">
        <f>MIN($P184:BO184)</f>
        <v>0</v>
      </c>
      <c r="H184" s="140">
        <f>MAX($P184:BO184)</f>
        <v>0</v>
      </c>
      <c r="I184" s="145">
        <f>MIN($BP184:YH184)</f>
        <v>0</v>
      </c>
      <c r="J184" s="140">
        <f>MAX($BP184:YH184)</f>
        <v>0</v>
      </c>
      <c r="K184" s="146">
        <f t="shared" si="37"/>
        <v>0</v>
      </c>
      <c r="L184" s="119">
        <f t="shared" si="40"/>
        <v>0</v>
      </c>
      <c r="M184" s="39">
        <v>2</v>
      </c>
      <c r="N184" s="34">
        <v>2</v>
      </c>
      <c r="O184" s="137"/>
      <c r="P184" s="110"/>
      <c r="Q184" s="114"/>
      <c r="R184" s="114"/>
      <c r="S184" s="114"/>
      <c r="T184" s="114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  <c r="AT184" s="110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/>
      <c r="BH184" s="115"/>
      <c r="BI184" s="115"/>
      <c r="BJ184" s="115"/>
      <c r="BK184" s="115"/>
      <c r="BL184" s="115"/>
      <c r="BM184" s="115"/>
      <c r="BN184" s="115"/>
      <c r="BO184" s="115"/>
      <c r="BP184" s="115"/>
      <c r="BQ184" s="115"/>
      <c r="BR184" s="115"/>
      <c r="BS184" s="115"/>
      <c r="BT184" s="13"/>
      <c r="BU184" s="13"/>
      <c r="BV184" s="13"/>
      <c r="BW184" s="13"/>
      <c r="BX184" s="11"/>
      <c r="BY184" s="11"/>
      <c r="BZ184" s="11"/>
    </row>
    <row r="185" spans="1:78" ht="17.399999999999999" customHeight="1" x14ac:dyDescent="0.35">
      <c r="A185" s="129">
        <v>15</v>
      </c>
      <c r="B185" s="129">
        <v>29</v>
      </c>
      <c r="C185" s="128">
        <f t="shared" ref="C185:D188" si="53">C184</f>
        <v>6</v>
      </c>
      <c r="D185" s="128">
        <f t="shared" si="53"/>
        <v>32</v>
      </c>
      <c r="E185" s="42"/>
      <c r="F185" s="45" t="s">
        <v>208</v>
      </c>
      <c r="G185" s="139">
        <f>MIN($P185:BO185)</f>
        <v>33.99</v>
      </c>
      <c r="H185" s="140">
        <f>MAX($P185:BO185)</f>
        <v>79.989999999999995</v>
      </c>
      <c r="I185" s="145">
        <f>MIN($BP185:YH185)</f>
        <v>0</v>
      </c>
      <c r="J185" s="140">
        <f>MAX($BP185:YH185)</f>
        <v>0</v>
      </c>
      <c r="K185" s="146">
        <f t="shared" si="37"/>
        <v>59.99</v>
      </c>
      <c r="L185" s="119">
        <f t="shared" si="40"/>
        <v>1</v>
      </c>
      <c r="M185" s="39">
        <v>1</v>
      </c>
      <c r="N185" s="34"/>
      <c r="O185" s="137"/>
      <c r="P185" s="110"/>
      <c r="Q185" s="114"/>
      <c r="R185" s="114"/>
      <c r="S185" s="114"/>
      <c r="T185" s="114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>
        <v>79.989999999999995</v>
      </c>
      <c r="AN185" s="110"/>
      <c r="AO185" s="110">
        <v>59.99</v>
      </c>
      <c r="AP185" s="110"/>
      <c r="AQ185" s="110">
        <v>33.99</v>
      </c>
      <c r="AR185" s="110">
        <v>59.99</v>
      </c>
      <c r="AS185" s="110"/>
      <c r="AT185" s="110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5"/>
      <c r="BM185" s="115"/>
      <c r="BN185" s="115"/>
      <c r="BO185" s="115"/>
      <c r="BP185" s="115"/>
      <c r="BQ185" s="115"/>
      <c r="BR185" s="115"/>
      <c r="BS185" s="115"/>
      <c r="BT185" s="13"/>
      <c r="BU185" s="13"/>
      <c r="BV185" s="13"/>
      <c r="BW185" s="13"/>
      <c r="BX185" s="11"/>
      <c r="BY185" s="11"/>
      <c r="BZ185" s="11"/>
    </row>
    <row r="186" spans="1:78" ht="17.399999999999999" customHeight="1" x14ac:dyDescent="0.35">
      <c r="A186" s="129">
        <v>15</v>
      </c>
      <c r="B186" s="129">
        <v>30</v>
      </c>
      <c r="C186" s="128">
        <f t="shared" si="53"/>
        <v>6</v>
      </c>
      <c r="D186" s="128">
        <f t="shared" si="53"/>
        <v>32</v>
      </c>
      <c r="E186" s="42"/>
      <c r="F186" s="74" t="s">
        <v>209</v>
      </c>
      <c r="G186" s="139">
        <f>MIN($P186:BO186)</f>
        <v>199.99</v>
      </c>
      <c r="H186" s="140">
        <f>MAX($P186:BO186)</f>
        <v>329.99</v>
      </c>
      <c r="I186" s="145">
        <f>MIN($BP186:YH186)</f>
        <v>0</v>
      </c>
      <c r="J186" s="140">
        <f>MAX($BP186:YH186)</f>
        <v>0</v>
      </c>
      <c r="K186" s="146">
        <f t="shared" si="37"/>
        <v>329.99</v>
      </c>
      <c r="L186" s="119">
        <f t="shared" si="40"/>
        <v>3</v>
      </c>
      <c r="M186" s="39">
        <v>3</v>
      </c>
      <c r="N186" s="34"/>
      <c r="O186" s="137"/>
      <c r="P186" s="110"/>
      <c r="Q186" s="114"/>
      <c r="R186" s="114"/>
      <c r="S186" s="114"/>
      <c r="T186" s="114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>
        <v>199.99</v>
      </c>
      <c r="AO186" s="110"/>
      <c r="AP186" s="110"/>
      <c r="AQ186" s="110">
        <v>329.99</v>
      </c>
      <c r="AR186" s="110"/>
      <c r="AS186" s="110"/>
      <c r="AT186" s="110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5"/>
      <c r="BM186" s="115"/>
      <c r="BN186" s="115"/>
      <c r="BO186" s="115"/>
      <c r="BP186" s="115"/>
      <c r="BQ186" s="115"/>
      <c r="BR186" s="115"/>
      <c r="BS186" s="115"/>
      <c r="BT186" s="13"/>
      <c r="BU186" s="13"/>
      <c r="BV186" s="13"/>
      <c r="BW186" s="13"/>
      <c r="BX186" s="11"/>
      <c r="BY186" s="11"/>
      <c r="BZ186" s="11"/>
    </row>
    <row r="187" spans="1:78" ht="17.399999999999999" customHeight="1" x14ac:dyDescent="0.35">
      <c r="A187" s="129">
        <v>15</v>
      </c>
      <c r="B187" s="129">
        <v>31</v>
      </c>
      <c r="C187" s="128">
        <f t="shared" si="53"/>
        <v>6</v>
      </c>
      <c r="D187" s="128">
        <f t="shared" si="53"/>
        <v>32</v>
      </c>
      <c r="E187" s="42"/>
      <c r="F187" s="45" t="s">
        <v>210</v>
      </c>
      <c r="G187" s="139">
        <f>MIN($P187:BO187)</f>
        <v>0</v>
      </c>
      <c r="H187" s="140">
        <f>MAX($P187:BO187)</f>
        <v>0</v>
      </c>
      <c r="I187" s="145">
        <f>MIN($BP187:YH187)</f>
        <v>0</v>
      </c>
      <c r="J187" s="140">
        <f>MAX($BP187:YH187)</f>
        <v>0</v>
      </c>
      <c r="K187" s="146">
        <f t="shared" si="37"/>
        <v>0</v>
      </c>
      <c r="L187" s="119">
        <f t="shared" si="40"/>
        <v>3</v>
      </c>
      <c r="M187" s="39">
        <v>3</v>
      </c>
      <c r="N187" s="34"/>
      <c r="O187" s="137"/>
      <c r="P187" s="110"/>
      <c r="Q187" s="114"/>
      <c r="R187" s="114"/>
      <c r="S187" s="114"/>
      <c r="T187" s="114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BL187" s="115"/>
      <c r="BM187" s="115"/>
      <c r="BN187" s="115"/>
      <c r="BO187" s="115"/>
      <c r="BP187" s="115"/>
      <c r="BQ187" s="115"/>
      <c r="BR187" s="115"/>
      <c r="BS187" s="115"/>
      <c r="BT187" s="13"/>
      <c r="BU187" s="13"/>
      <c r="BV187" s="13"/>
      <c r="BW187" s="13"/>
      <c r="BX187" s="11"/>
      <c r="BY187" s="11"/>
      <c r="BZ187" s="11"/>
    </row>
    <row r="188" spans="1:78" ht="17.399999999999999" customHeight="1" x14ac:dyDescent="0.35">
      <c r="A188" s="129">
        <v>15</v>
      </c>
      <c r="B188" s="129">
        <v>32</v>
      </c>
      <c r="C188" s="128">
        <f t="shared" si="53"/>
        <v>6</v>
      </c>
      <c r="D188" s="128">
        <f t="shared" si="53"/>
        <v>32</v>
      </c>
      <c r="E188" s="42"/>
      <c r="F188" s="74" t="s">
        <v>211</v>
      </c>
      <c r="G188" s="139">
        <f>MIN($P188:BO188)</f>
        <v>69.989999999999995</v>
      </c>
      <c r="H188" s="140">
        <f>MAX($P188:BO188)</f>
        <v>89.99</v>
      </c>
      <c r="I188" s="145">
        <f>MIN($BP188:YH188)</f>
        <v>0</v>
      </c>
      <c r="J188" s="140">
        <f>MAX($BP188:YH188)</f>
        <v>0</v>
      </c>
      <c r="K188" s="146">
        <f t="shared" si="37"/>
        <v>69.989999999999995</v>
      </c>
      <c r="L188" s="119">
        <f t="shared" si="40"/>
        <v>1</v>
      </c>
      <c r="M188" s="39">
        <v>1</v>
      </c>
      <c r="N188" s="34"/>
      <c r="O188" s="137"/>
      <c r="P188" s="110"/>
      <c r="Q188" s="114"/>
      <c r="R188" s="114"/>
      <c r="S188" s="114"/>
      <c r="T188" s="114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>
        <v>89.99</v>
      </c>
      <c r="AQ188" s="110"/>
      <c r="AR188" s="110"/>
      <c r="AS188" s="110">
        <v>69.989999999999995</v>
      </c>
      <c r="AT188" s="110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  <c r="BL188" s="115"/>
      <c r="BM188" s="115"/>
      <c r="BN188" s="115"/>
      <c r="BO188" s="115"/>
      <c r="BP188" s="115"/>
      <c r="BQ188" s="115"/>
      <c r="BR188" s="115"/>
      <c r="BS188" s="115"/>
      <c r="BT188" s="13"/>
      <c r="BU188" s="13"/>
      <c r="BV188" s="13"/>
      <c r="BW188" s="13"/>
      <c r="BX188" s="11"/>
      <c r="BY188" s="11"/>
      <c r="BZ188" s="11"/>
    </row>
    <row r="189" spans="1:78" ht="17.399999999999999" customHeight="1" x14ac:dyDescent="0.35">
      <c r="A189" s="129">
        <v>15</v>
      </c>
      <c r="B189" s="129">
        <v>32</v>
      </c>
      <c r="C189" s="128">
        <f>IF((M189*0.2)&gt;N189,C188+1,C188)</f>
        <v>6</v>
      </c>
      <c r="D189" s="128">
        <f t="shared" si="38"/>
        <v>32</v>
      </c>
      <c r="E189" s="42"/>
      <c r="F189" s="45" t="s">
        <v>212</v>
      </c>
      <c r="G189" s="139">
        <f>MIN($P189:BO189)</f>
        <v>109.99</v>
      </c>
      <c r="H189" s="140">
        <f>MAX($P189:BO189)</f>
        <v>109.99</v>
      </c>
      <c r="I189" s="145">
        <f>MIN($BP189:YH189)</f>
        <v>0</v>
      </c>
      <c r="J189" s="140">
        <f>MAX($BP189:YH189)</f>
        <v>0</v>
      </c>
      <c r="K189" s="146">
        <f t="shared" si="37"/>
        <v>109.99</v>
      </c>
      <c r="L189" s="119">
        <f t="shared" si="40"/>
        <v>0</v>
      </c>
      <c r="M189" s="39">
        <v>30</v>
      </c>
      <c r="N189" s="34">
        <v>30</v>
      </c>
      <c r="O189" s="137"/>
      <c r="P189" s="110"/>
      <c r="Q189" s="114"/>
      <c r="R189" s="114"/>
      <c r="S189" s="114"/>
      <c r="T189" s="114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>
        <v>109.99</v>
      </c>
      <c r="AQ189" s="110"/>
      <c r="AR189" s="110"/>
      <c r="AS189" s="110"/>
      <c r="AT189" s="110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  <c r="BH189" s="115"/>
      <c r="BI189" s="115"/>
      <c r="BJ189" s="115"/>
      <c r="BK189" s="115"/>
      <c r="BL189" s="115"/>
      <c r="BM189" s="115"/>
      <c r="BN189" s="115"/>
      <c r="BO189" s="115"/>
      <c r="BP189" s="115"/>
      <c r="BQ189" s="115"/>
      <c r="BR189" s="115"/>
      <c r="BS189" s="115"/>
      <c r="BT189" s="13"/>
      <c r="BU189" s="13"/>
      <c r="BV189" s="13"/>
      <c r="BW189" s="13"/>
      <c r="BX189" s="11"/>
      <c r="BY189" s="11"/>
      <c r="BZ189" s="11"/>
    </row>
    <row r="190" spans="1:78" ht="17.399999999999999" customHeight="1" x14ac:dyDescent="0.35">
      <c r="A190" s="129">
        <v>15</v>
      </c>
      <c r="B190" s="129">
        <v>32</v>
      </c>
      <c r="C190" s="128">
        <f>IF((M190*0.2)&gt;N190,C189+1,C189)</f>
        <v>6</v>
      </c>
      <c r="D190" s="128">
        <f t="shared" si="38"/>
        <v>32</v>
      </c>
      <c r="E190" s="42"/>
      <c r="F190" s="74" t="s">
        <v>213</v>
      </c>
      <c r="G190" s="139">
        <f>MIN($P190:BO190)</f>
        <v>0</v>
      </c>
      <c r="H190" s="140">
        <f>MAX($P190:BO190)</f>
        <v>0</v>
      </c>
      <c r="I190" s="145">
        <f>MIN($BP190:YH190)</f>
        <v>0</v>
      </c>
      <c r="J190" s="140">
        <f>MAX($BP190:YH190)</f>
        <v>0</v>
      </c>
      <c r="K190" s="146">
        <f t="shared" si="37"/>
        <v>0</v>
      </c>
      <c r="L190" s="119">
        <f t="shared" si="40"/>
        <v>-1</v>
      </c>
      <c r="M190" s="39">
        <v>10</v>
      </c>
      <c r="N190" s="34">
        <v>11</v>
      </c>
      <c r="O190" s="137"/>
      <c r="P190" s="110"/>
      <c r="Q190" s="114"/>
      <c r="R190" s="114"/>
      <c r="S190" s="114"/>
      <c r="T190" s="114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  <c r="AR190" s="110"/>
      <c r="AS190" s="110"/>
      <c r="AT190" s="110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/>
      <c r="BJ190" s="115"/>
      <c r="BK190" s="115"/>
      <c r="BL190" s="115"/>
      <c r="BM190" s="115"/>
      <c r="BN190" s="115"/>
      <c r="BO190" s="115"/>
      <c r="BP190" s="115"/>
      <c r="BQ190" s="115"/>
      <c r="BR190" s="115"/>
      <c r="BS190" s="115"/>
      <c r="BT190" s="13"/>
      <c r="BU190" s="13"/>
      <c r="BV190" s="13"/>
      <c r="BW190" s="13"/>
      <c r="BX190" s="11"/>
      <c r="BY190" s="11"/>
      <c r="BZ190" s="11"/>
    </row>
    <row r="191" spans="1:78" ht="17.399999999999999" customHeight="1" x14ac:dyDescent="0.35">
      <c r="A191" s="129">
        <v>15</v>
      </c>
      <c r="B191" s="129">
        <v>32</v>
      </c>
      <c r="C191" s="128">
        <f>IF((M191*0.2)&gt;N191,C190+1,C190)</f>
        <v>6</v>
      </c>
      <c r="D191" s="128">
        <f t="shared" si="38"/>
        <v>32</v>
      </c>
      <c r="E191" s="42"/>
      <c r="F191" s="45" t="s">
        <v>214</v>
      </c>
      <c r="G191" s="139">
        <f>MIN($P191:BO191)</f>
        <v>55.99</v>
      </c>
      <c r="H191" s="140">
        <f>MAX($P191:BO191)</f>
        <v>55.99</v>
      </c>
      <c r="I191" s="145">
        <f>MIN($BP191:YH191)</f>
        <v>0</v>
      </c>
      <c r="J191" s="140">
        <f>MAX($BP191:YH191)</f>
        <v>0</v>
      </c>
      <c r="K191" s="146">
        <f t="shared" si="37"/>
        <v>55.99</v>
      </c>
      <c r="L191" s="119">
        <f t="shared" si="40"/>
        <v>-2</v>
      </c>
      <c r="M191" s="39">
        <v>10</v>
      </c>
      <c r="N191" s="34">
        <v>12</v>
      </c>
      <c r="O191" s="137"/>
      <c r="P191" s="110"/>
      <c r="Q191" s="114"/>
      <c r="R191" s="114"/>
      <c r="S191" s="114"/>
      <c r="T191" s="114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>
        <v>55.99</v>
      </c>
      <c r="AQ191" s="110"/>
      <c r="AR191" s="110"/>
      <c r="AS191" s="110"/>
      <c r="AT191" s="110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5"/>
      <c r="BO191" s="115"/>
      <c r="BP191" s="115"/>
      <c r="BQ191" s="115"/>
      <c r="BR191" s="115"/>
      <c r="BS191" s="115"/>
      <c r="BT191" s="13"/>
      <c r="BU191" s="13"/>
      <c r="BV191" s="13"/>
      <c r="BW191" s="13"/>
      <c r="BX191" s="11"/>
      <c r="BY191" s="11"/>
      <c r="BZ191" s="11"/>
    </row>
    <row r="192" spans="1:78" ht="17.399999999999999" customHeight="1" x14ac:dyDescent="0.35">
      <c r="A192" s="129">
        <v>15</v>
      </c>
      <c r="B192" s="129">
        <v>33</v>
      </c>
      <c r="C192" s="128">
        <f t="shared" ref="C192:C194" si="54">C191</f>
        <v>6</v>
      </c>
      <c r="D192" s="128">
        <f>D191</f>
        <v>32</v>
      </c>
      <c r="E192" s="42"/>
      <c r="F192" s="74" t="s">
        <v>215</v>
      </c>
      <c r="G192" s="139">
        <f>MIN($P192:BO192)</f>
        <v>99.98</v>
      </c>
      <c r="H192" s="140">
        <f>MAX($P192:BO192)</f>
        <v>299.99</v>
      </c>
      <c r="I192" s="145">
        <f>MIN($BP192:YH192)</f>
        <v>0</v>
      </c>
      <c r="J192" s="140">
        <f>MAX($BP192:YH192)</f>
        <v>0</v>
      </c>
      <c r="K192" s="146">
        <f t="shared" si="37"/>
        <v>229.99</v>
      </c>
      <c r="L192" s="119">
        <f t="shared" si="40"/>
        <v>1</v>
      </c>
      <c r="M192" s="39">
        <v>1</v>
      </c>
      <c r="N192" s="34"/>
      <c r="O192" s="137"/>
      <c r="P192" s="110"/>
      <c r="Q192" s="114">
        <v>99.99</v>
      </c>
      <c r="R192" s="114"/>
      <c r="S192" s="114"/>
      <c r="T192" s="114">
        <v>109.99</v>
      </c>
      <c r="U192" s="110"/>
      <c r="V192" s="110"/>
      <c r="W192" s="110">
        <v>109.99</v>
      </c>
      <c r="X192" s="110"/>
      <c r="Y192" s="110"/>
      <c r="Z192" s="110"/>
      <c r="AA192" s="110">
        <v>99.98</v>
      </c>
      <c r="AB192" s="110"/>
      <c r="AC192" s="110">
        <v>109.99</v>
      </c>
      <c r="AD192" s="110">
        <v>139.97999999999999</v>
      </c>
      <c r="AE192" s="110"/>
      <c r="AF192" s="110"/>
      <c r="AG192" s="110">
        <v>169.99</v>
      </c>
      <c r="AH192" s="110"/>
      <c r="AI192" s="110"/>
      <c r="AJ192" s="110"/>
      <c r="AK192" s="110">
        <v>179.99</v>
      </c>
      <c r="AL192" s="110"/>
      <c r="AM192" s="110"/>
      <c r="AN192" s="110"/>
      <c r="AO192" s="110"/>
      <c r="AP192" s="110">
        <v>299.99</v>
      </c>
      <c r="AQ192" s="110">
        <v>229.99</v>
      </c>
      <c r="AR192" s="110"/>
      <c r="AS192" s="110"/>
      <c r="AT192" s="110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5"/>
      <c r="BO192" s="115"/>
      <c r="BP192" s="115"/>
      <c r="BQ192" s="115"/>
      <c r="BR192" s="115"/>
      <c r="BS192" s="115"/>
      <c r="BT192" s="13"/>
      <c r="BU192" s="13"/>
      <c r="BV192" s="13"/>
      <c r="BW192" s="13"/>
      <c r="BX192" s="11"/>
      <c r="BY192" s="11"/>
      <c r="BZ192" s="11"/>
    </row>
    <row r="193" spans="1:78" ht="17.399999999999999" customHeight="1" x14ac:dyDescent="0.35">
      <c r="A193" s="129">
        <v>15</v>
      </c>
      <c r="B193" s="129">
        <v>33</v>
      </c>
      <c r="C193" s="128">
        <f t="shared" si="54"/>
        <v>6</v>
      </c>
      <c r="D193" s="128">
        <f t="shared" si="38"/>
        <v>33</v>
      </c>
      <c r="E193" s="177"/>
      <c r="F193" s="45" t="s">
        <v>216</v>
      </c>
      <c r="G193" s="139">
        <f>MIN($P193:BO193)</f>
        <v>99.99</v>
      </c>
      <c r="H193" s="140">
        <f>MAX($P193:BO193)</f>
        <v>139.99</v>
      </c>
      <c r="I193" s="145">
        <f>MIN($BP193:YH193)</f>
        <v>0</v>
      </c>
      <c r="J193" s="140">
        <f>MAX($BP193:YH193)</f>
        <v>0</v>
      </c>
      <c r="K193" s="146">
        <f t="shared" si="37"/>
        <v>139.99</v>
      </c>
      <c r="L193" s="119">
        <f t="shared" si="40"/>
        <v>1</v>
      </c>
      <c r="M193" s="39">
        <v>1</v>
      </c>
      <c r="N193" s="34"/>
      <c r="O193" s="137"/>
      <c r="P193" s="110"/>
      <c r="Q193" s="114">
        <v>139.99</v>
      </c>
      <c r="R193" s="114"/>
      <c r="S193" s="114"/>
      <c r="T193" s="114"/>
      <c r="U193" s="110"/>
      <c r="V193" s="110"/>
      <c r="W193" s="110"/>
      <c r="X193" s="110">
        <v>129.99</v>
      </c>
      <c r="Y193" s="110"/>
      <c r="Z193" s="110"/>
      <c r="AA193" s="110">
        <v>99.99</v>
      </c>
      <c r="AB193" s="110"/>
      <c r="AC193" s="110"/>
      <c r="AD193" s="110"/>
      <c r="AE193" s="110"/>
      <c r="AF193" s="110">
        <v>129.99</v>
      </c>
      <c r="AG193" s="110"/>
      <c r="AH193" s="110"/>
      <c r="AI193" s="110"/>
      <c r="AJ193" s="110"/>
      <c r="AK193" s="110"/>
      <c r="AL193" s="110">
        <v>139.99</v>
      </c>
      <c r="AM193" s="110"/>
      <c r="AN193" s="110"/>
      <c r="AO193" s="110"/>
      <c r="AP193" s="110"/>
      <c r="AQ193" s="110">
        <v>139.99</v>
      </c>
      <c r="AR193" s="110"/>
      <c r="AS193" s="110"/>
      <c r="AT193" s="110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/>
      <c r="BP193" s="115"/>
      <c r="BQ193" s="115"/>
      <c r="BR193" s="115"/>
      <c r="BS193" s="115"/>
      <c r="BT193" s="13"/>
      <c r="BU193" s="13"/>
      <c r="BV193" s="13"/>
      <c r="BW193" s="13"/>
      <c r="BX193" s="11"/>
      <c r="BY193" s="11"/>
      <c r="BZ193" s="11"/>
    </row>
    <row r="194" spans="1:78" ht="17.399999999999999" customHeight="1" x14ac:dyDescent="0.35">
      <c r="A194" s="129">
        <v>15</v>
      </c>
      <c r="B194" s="129">
        <v>33</v>
      </c>
      <c r="C194" s="128">
        <f t="shared" si="54"/>
        <v>6</v>
      </c>
      <c r="D194" s="128">
        <f>D193</f>
        <v>33</v>
      </c>
      <c r="E194" s="177"/>
      <c r="F194" s="74" t="s">
        <v>217</v>
      </c>
      <c r="G194" s="139">
        <f>MIN($P194:BO194)</f>
        <v>199.99</v>
      </c>
      <c r="H194" s="140">
        <f>MAX($P194:BO194)</f>
        <v>219.99</v>
      </c>
      <c r="I194" s="145">
        <f>MIN($BP194:YH194)</f>
        <v>0</v>
      </c>
      <c r="J194" s="140">
        <f>MAX($BP194:YH194)</f>
        <v>0</v>
      </c>
      <c r="K194" s="146">
        <f t="shared" si="37"/>
        <v>219.99</v>
      </c>
      <c r="L194" s="119">
        <f t="shared" si="40"/>
        <v>1</v>
      </c>
      <c r="M194" s="39">
        <v>1</v>
      </c>
      <c r="N194" s="34"/>
      <c r="O194" s="137"/>
      <c r="P194" s="110"/>
      <c r="Q194" s="114"/>
      <c r="R194" s="114"/>
      <c r="S194" s="114"/>
      <c r="T194" s="114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>
        <v>199.99</v>
      </c>
      <c r="AJ194" s="110"/>
      <c r="AK194" s="110"/>
      <c r="AL194" s="110"/>
      <c r="AM194" s="110"/>
      <c r="AN194" s="110"/>
      <c r="AO194" s="110">
        <v>219.99</v>
      </c>
      <c r="AP194" s="110"/>
      <c r="AQ194" s="110"/>
      <c r="AR194" s="110"/>
      <c r="AS194" s="110"/>
      <c r="AT194" s="110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  <c r="BO194" s="115"/>
      <c r="BP194" s="115"/>
      <c r="BQ194" s="115"/>
      <c r="BR194" s="115"/>
      <c r="BS194" s="115"/>
      <c r="BT194" s="13"/>
      <c r="BU194" s="13"/>
      <c r="BV194" s="13"/>
      <c r="BW194" s="13"/>
      <c r="BX194" s="11"/>
      <c r="BY194" s="11"/>
      <c r="BZ194" s="11"/>
    </row>
    <row r="195" spans="1:78" ht="17.399999999999999" customHeight="1" x14ac:dyDescent="0.35">
      <c r="A195" s="129">
        <v>15</v>
      </c>
      <c r="B195" s="129">
        <v>33</v>
      </c>
      <c r="C195" s="128">
        <f>IF((M195*0.2)&gt;N195,C194+1,C194)</f>
        <v>6</v>
      </c>
      <c r="D195" s="128">
        <f t="shared" si="38"/>
        <v>33</v>
      </c>
      <c r="E195" s="42"/>
      <c r="F195" s="45" t="s">
        <v>218</v>
      </c>
      <c r="G195" s="139">
        <f>MIN($P195:BO195)</f>
        <v>94.99</v>
      </c>
      <c r="H195" s="140">
        <f>MAX($P195:BO195)</f>
        <v>97.99</v>
      </c>
      <c r="I195" s="145">
        <f>MIN($BP195:YH195)</f>
        <v>0</v>
      </c>
      <c r="J195" s="140">
        <f>MAX($BP195:YH195)</f>
        <v>0</v>
      </c>
      <c r="K195" s="146">
        <f t="shared" si="37"/>
        <v>94.99</v>
      </c>
      <c r="L195" s="119">
        <f t="shared" si="40"/>
        <v>-4</v>
      </c>
      <c r="M195" s="39">
        <v>20</v>
      </c>
      <c r="N195" s="34">
        <v>24</v>
      </c>
      <c r="O195" s="137"/>
      <c r="P195" s="110">
        <v>97.99</v>
      </c>
      <c r="Q195" s="114"/>
      <c r="R195" s="114"/>
      <c r="S195" s="114"/>
      <c r="T195" s="114"/>
      <c r="U195" s="110"/>
      <c r="V195" s="110"/>
      <c r="W195" s="110"/>
      <c r="X195" s="110"/>
      <c r="Y195" s="110">
        <v>97.99</v>
      </c>
      <c r="Z195" s="110"/>
      <c r="AA195" s="110"/>
      <c r="AB195" s="110"/>
      <c r="AC195" s="110"/>
      <c r="AD195" s="110">
        <v>96.99</v>
      </c>
      <c r="AE195" s="110"/>
      <c r="AF195" s="110"/>
      <c r="AG195" s="110">
        <v>96.99</v>
      </c>
      <c r="AH195" s="110"/>
      <c r="AI195" s="110"/>
      <c r="AJ195" s="110">
        <v>96.99</v>
      </c>
      <c r="AK195" s="110"/>
      <c r="AL195" s="110"/>
      <c r="AM195" s="110"/>
      <c r="AN195" s="110"/>
      <c r="AO195" s="110">
        <v>94.99</v>
      </c>
      <c r="AP195" s="110"/>
      <c r="AQ195" s="110"/>
      <c r="AR195" s="110"/>
      <c r="AS195" s="110"/>
      <c r="AT195" s="110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115"/>
      <c r="BO195" s="115"/>
      <c r="BP195" s="115"/>
      <c r="BQ195" s="115"/>
      <c r="BR195" s="115"/>
      <c r="BS195" s="115"/>
      <c r="BT195" s="13"/>
      <c r="BU195" s="13"/>
      <c r="BV195" s="13"/>
      <c r="BW195" s="13"/>
      <c r="BX195" s="11"/>
      <c r="BY195" s="11"/>
      <c r="BZ195" s="11"/>
    </row>
    <row r="196" spans="1:78" ht="17.399999999999999" customHeight="1" x14ac:dyDescent="0.35">
      <c r="A196" s="129">
        <v>15</v>
      </c>
      <c r="B196" s="129">
        <v>33</v>
      </c>
      <c r="C196" s="128">
        <f>IF((M196*0.2)&gt;N196,C195+1,C195)</f>
        <v>7</v>
      </c>
      <c r="D196" s="128">
        <f t="shared" si="38"/>
        <v>34</v>
      </c>
      <c r="E196" s="42"/>
      <c r="F196" s="74" t="s">
        <v>219</v>
      </c>
      <c r="G196" s="139">
        <f>MIN($P196:BO196)</f>
        <v>349.99</v>
      </c>
      <c r="H196" s="140">
        <f>MAX($P196:BO196)</f>
        <v>349.99</v>
      </c>
      <c r="I196" s="145">
        <f>MIN($BP196:YH196)</f>
        <v>0</v>
      </c>
      <c r="J196" s="140">
        <f>MAX($BP196:YH196)</f>
        <v>0</v>
      </c>
      <c r="K196" s="146">
        <f t="shared" si="37"/>
        <v>349.99</v>
      </c>
      <c r="L196" s="119">
        <f t="shared" ref="L196:L197" si="55">SUM(M196-N196)</f>
        <v>3</v>
      </c>
      <c r="M196" s="39">
        <v>3</v>
      </c>
      <c r="N196" s="34"/>
      <c r="O196" s="137"/>
      <c r="P196" s="110"/>
      <c r="Q196" s="114"/>
      <c r="R196" s="114"/>
      <c r="S196" s="114"/>
      <c r="T196" s="114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>
        <v>349.99</v>
      </c>
      <c r="AS196" s="110"/>
      <c r="AT196" s="110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5"/>
      <c r="BQ196" s="115"/>
      <c r="BR196" s="115"/>
      <c r="BS196" s="115"/>
      <c r="BT196" s="13"/>
      <c r="BU196" s="13"/>
      <c r="BV196" s="13"/>
      <c r="BW196" s="13"/>
      <c r="BX196" s="11"/>
      <c r="BY196" s="11"/>
      <c r="BZ196" s="11"/>
    </row>
    <row r="197" spans="1:78" ht="17.399999999999999" customHeight="1" x14ac:dyDescent="0.35">
      <c r="A197" s="129">
        <v>15</v>
      </c>
      <c r="B197" s="129">
        <v>33</v>
      </c>
      <c r="C197" s="128">
        <f>IF((M197*0.2)&gt;N197,C196+1,C196)</f>
        <v>8</v>
      </c>
      <c r="D197" s="128">
        <f t="shared" si="38"/>
        <v>35</v>
      </c>
      <c r="E197" s="42"/>
      <c r="F197" s="45" t="s">
        <v>220</v>
      </c>
      <c r="G197" s="139">
        <f>MIN($P197:BO197)</f>
        <v>0</v>
      </c>
      <c r="H197" s="140">
        <f>MAX($P197:BO197)</f>
        <v>0</v>
      </c>
      <c r="I197" s="145">
        <f>MIN($BP197:YH197)</f>
        <v>0</v>
      </c>
      <c r="J197" s="140">
        <f>MAX($BP197:YH197)</f>
        <v>0</v>
      </c>
      <c r="K197" s="146">
        <f t="shared" si="37"/>
        <v>0</v>
      </c>
      <c r="L197" s="119">
        <f t="shared" si="55"/>
        <v>2</v>
      </c>
      <c r="M197" s="39">
        <v>2</v>
      </c>
      <c r="N197" s="34"/>
      <c r="O197" s="137"/>
      <c r="P197" s="110"/>
      <c r="Q197" s="114"/>
      <c r="R197" s="114"/>
      <c r="S197" s="114"/>
      <c r="T197" s="114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/>
      <c r="BI197" s="115"/>
      <c r="BJ197" s="115"/>
      <c r="BK197" s="115"/>
      <c r="BL197" s="115"/>
      <c r="BM197" s="115"/>
      <c r="BN197" s="115"/>
      <c r="BO197" s="115"/>
      <c r="BP197" s="115"/>
      <c r="BQ197" s="115"/>
      <c r="BR197" s="115"/>
      <c r="BS197" s="115"/>
      <c r="BT197" s="13"/>
      <c r="BU197" s="13"/>
      <c r="BV197" s="13"/>
      <c r="BW197" s="13"/>
      <c r="BX197" s="11"/>
      <c r="BY197" s="11"/>
      <c r="BZ197" s="11"/>
    </row>
    <row r="198" spans="1:78" ht="17.399999999999999" customHeight="1" x14ac:dyDescent="0.35">
      <c r="A198" s="129">
        <v>15</v>
      </c>
      <c r="B198" s="129">
        <v>34</v>
      </c>
      <c r="C198" s="128">
        <f>C197</f>
        <v>8</v>
      </c>
      <c r="D198" s="128">
        <f>D197</f>
        <v>35</v>
      </c>
      <c r="E198" s="42"/>
      <c r="F198" s="74" t="s">
        <v>221</v>
      </c>
      <c r="G198" s="139">
        <f>MIN($P198:BO198)</f>
        <v>33.99</v>
      </c>
      <c r="H198" s="140">
        <f>MAX($P198:BO198)</f>
        <v>99.99</v>
      </c>
      <c r="I198" s="145">
        <f>MIN($BP198:YH198)</f>
        <v>0</v>
      </c>
      <c r="J198" s="140">
        <f>MAX($BP198:YH198)</f>
        <v>0</v>
      </c>
      <c r="K198" s="146">
        <f t="shared" si="37"/>
        <v>49.99</v>
      </c>
      <c r="L198" s="119">
        <f t="shared" si="40"/>
        <v>3</v>
      </c>
      <c r="M198" s="39">
        <v>3</v>
      </c>
      <c r="N198" s="34"/>
      <c r="O198" s="137"/>
      <c r="P198" s="110"/>
      <c r="Q198" s="114"/>
      <c r="R198" s="114"/>
      <c r="S198" s="114"/>
      <c r="T198" s="114"/>
      <c r="U198" s="110"/>
      <c r="V198" s="110"/>
      <c r="W198" s="110">
        <v>33.99</v>
      </c>
      <c r="X198" s="110">
        <v>39.99</v>
      </c>
      <c r="Y198" s="110"/>
      <c r="Z198" s="110"/>
      <c r="AA198" s="110"/>
      <c r="AB198" s="110">
        <v>44.99</v>
      </c>
      <c r="AC198" s="110">
        <v>59.99</v>
      </c>
      <c r="AD198" s="110"/>
      <c r="AE198" s="110"/>
      <c r="AF198" s="110"/>
      <c r="AG198" s="110"/>
      <c r="AH198" s="110"/>
      <c r="AI198" s="110"/>
      <c r="AJ198" s="110"/>
      <c r="AK198" s="110">
        <v>99.99</v>
      </c>
      <c r="AL198" s="110"/>
      <c r="AM198" s="110"/>
      <c r="AN198" s="110"/>
      <c r="AO198" s="110"/>
      <c r="AP198" s="110"/>
      <c r="AQ198" s="110"/>
      <c r="AR198" s="110">
        <v>49.99</v>
      </c>
      <c r="AS198" s="110"/>
      <c r="AT198" s="110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  <c r="BO198" s="115"/>
      <c r="BP198" s="115"/>
      <c r="BQ198" s="115"/>
      <c r="BR198" s="115"/>
      <c r="BS198" s="115"/>
      <c r="BT198" s="13"/>
      <c r="BU198" s="13"/>
      <c r="BV198" s="13"/>
      <c r="BW198" s="13"/>
      <c r="BX198" s="11"/>
      <c r="BY198" s="11"/>
      <c r="BZ198" s="11"/>
    </row>
    <row r="199" spans="1:78" x14ac:dyDescent="0.3">
      <c r="E199" s="43"/>
      <c r="F199" s="29"/>
      <c r="G199" s="30"/>
      <c r="H199" s="31"/>
      <c r="I199" s="121"/>
      <c r="J199" s="122"/>
      <c r="K199" s="123"/>
      <c r="L199" s="124"/>
      <c r="M199" s="41"/>
      <c r="N199" s="35"/>
      <c r="O199" s="138"/>
      <c r="P199" s="25"/>
      <c r="T199" s="5"/>
      <c r="U199" s="5"/>
      <c r="V199" s="5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</row>
    <row r="200" spans="1:78" x14ac:dyDescent="0.3">
      <c r="F200" s="29"/>
      <c r="G200" s="30"/>
      <c r="H200" s="31"/>
      <c r="I200" s="121"/>
      <c r="J200" s="122"/>
      <c r="K200" s="123"/>
      <c r="L200" s="124"/>
      <c r="M200" s="41"/>
      <c r="N200" s="35"/>
      <c r="O200" s="28"/>
      <c r="P200" s="25"/>
      <c r="T200" s="5"/>
      <c r="U200" s="5"/>
      <c r="V200" s="5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</row>
    <row r="201" spans="1:78" x14ac:dyDescent="0.3">
      <c r="F201" s="29"/>
      <c r="G201" s="30"/>
      <c r="H201" s="31"/>
      <c r="I201" s="121"/>
      <c r="J201" s="122"/>
      <c r="K201" s="123"/>
      <c r="L201" s="124"/>
      <c r="M201" s="41"/>
      <c r="N201" s="35"/>
      <c r="O201" s="28"/>
      <c r="P201" s="25"/>
      <c r="T201" s="5"/>
      <c r="U201" s="5"/>
      <c r="V201" s="5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</row>
    <row r="202" spans="1:78" x14ac:dyDescent="0.3">
      <c r="T202" s="5"/>
      <c r="U202" s="5"/>
      <c r="V202" s="5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</row>
    <row r="203" spans="1:78" x14ac:dyDescent="0.3">
      <c r="T203" s="5"/>
      <c r="U203" s="5"/>
      <c r="V203" s="5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</row>
    <row r="204" spans="1:78" x14ac:dyDescent="0.3">
      <c r="T204" s="5"/>
      <c r="U204" s="5"/>
      <c r="V204" s="5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</row>
    <row r="205" spans="1:78" x14ac:dyDescent="0.3">
      <c r="T205" s="5"/>
      <c r="U205" s="5"/>
      <c r="V205" s="5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</row>
    <row r="206" spans="1:78" x14ac:dyDescent="0.3">
      <c r="T206" s="5"/>
      <c r="U206" s="5"/>
      <c r="V206" s="5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</row>
    <row r="207" spans="1:78" x14ac:dyDescent="0.3">
      <c r="T207" s="5"/>
      <c r="U207" s="5"/>
      <c r="V207" s="5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</row>
    <row r="208" spans="1:78" x14ac:dyDescent="0.3">
      <c r="T208" s="5"/>
      <c r="U208" s="5"/>
      <c r="V208" s="5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</row>
    <row r="209" spans="20:71" x14ac:dyDescent="0.3">
      <c r="T209" s="5"/>
      <c r="U209" s="5"/>
      <c r="V209" s="5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</row>
    <row r="210" spans="20:71" x14ac:dyDescent="0.3">
      <c r="T210" s="5"/>
      <c r="U210" s="5"/>
      <c r="V210" s="5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</row>
    <row r="211" spans="20:71" x14ac:dyDescent="0.3">
      <c r="T211" s="5"/>
      <c r="U211" s="5"/>
      <c r="V211" s="5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</row>
    <row r="212" spans="20:71" x14ac:dyDescent="0.3">
      <c r="T212" s="5"/>
      <c r="U212" s="5"/>
      <c r="V212" s="5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</row>
    <row r="213" spans="20:71" x14ac:dyDescent="0.3">
      <c r="T213" s="5"/>
      <c r="U213" s="5"/>
      <c r="V213" s="5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</row>
    <row r="214" spans="20:71" x14ac:dyDescent="0.3">
      <c r="T214" s="5"/>
      <c r="U214" s="5"/>
      <c r="V214" s="5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</row>
    <row r="215" spans="20:71" x14ac:dyDescent="0.3">
      <c r="T215" s="5"/>
      <c r="U215" s="5"/>
      <c r="V215" s="5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</row>
    <row r="216" spans="20:71" x14ac:dyDescent="0.3">
      <c r="T216" s="5"/>
      <c r="U216" s="5"/>
      <c r="V216" s="5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</row>
    <row r="217" spans="20:71" x14ac:dyDescent="0.3">
      <c r="T217" s="5"/>
      <c r="U217" s="5"/>
      <c r="V217" s="5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</row>
    <row r="218" spans="20:71" x14ac:dyDescent="0.3">
      <c r="T218" s="5"/>
      <c r="U218" s="5"/>
      <c r="V218" s="5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</row>
    <row r="219" spans="20:71" x14ac:dyDescent="0.3">
      <c r="T219" s="5"/>
      <c r="U219" s="5"/>
      <c r="V219" s="5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</row>
    <row r="220" spans="20:71" x14ac:dyDescent="0.3">
      <c r="T220" s="5"/>
      <c r="U220" s="5"/>
      <c r="V220" s="5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</row>
    <row r="221" spans="20:71" x14ac:dyDescent="0.3">
      <c r="T221" s="5"/>
      <c r="U221" s="5"/>
      <c r="V221" s="5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</row>
    <row r="222" spans="20:71" x14ac:dyDescent="0.3">
      <c r="T222" s="5"/>
      <c r="U222" s="5"/>
      <c r="V222" s="5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</row>
    <row r="223" spans="20:71" x14ac:dyDescent="0.3">
      <c r="T223" s="5"/>
      <c r="U223" s="5"/>
      <c r="V223" s="5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</row>
    <row r="224" spans="20:71" x14ac:dyDescent="0.3">
      <c r="T224" s="5"/>
      <c r="U224" s="5"/>
      <c r="V224" s="5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</row>
    <row r="225" spans="16:71" x14ac:dyDescent="0.3">
      <c r="T225" s="5"/>
      <c r="U225" s="5"/>
      <c r="V225" s="5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</row>
    <row r="226" spans="16:71" x14ac:dyDescent="0.3">
      <c r="P226" s="3"/>
      <c r="Q226" s="3"/>
      <c r="R226" s="3"/>
      <c r="S226" s="3"/>
      <c r="T226" s="4"/>
      <c r="U226" s="4"/>
      <c r="V226" s="4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</row>
    <row r="227" spans="16:71" x14ac:dyDescent="0.3">
      <c r="P227" s="3"/>
      <c r="Q227" s="3"/>
      <c r="R227" s="3"/>
      <c r="S227" s="3"/>
      <c r="T227" s="4"/>
      <c r="U227" s="4"/>
      <c r="V227" s="4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</row>
    <row r="228" spans="16:71" x14ac:dyDescent="0.3">
      <c r="P228" s="3"/>
      <c r="Q228" s="3"/>
      <c r="R228" s="3"/>
      <c r="S228" s="3"/>
      <c r="T228" s="4"/>
      <c r="U228" s="4"/>
      <c r="V228" s="4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</row>
    <row r="229" spans="16:71" x14ac:dyDescent="0.3">
      <c r="P229" s="3"/>
      <c r="Q229" s="3"/>
      <c r="R229" s="3"/>
      <c r="S229" s="3"/>
      <c r="T229" s="4"/>
      <c r="U229" s="4"/>
      <c r="V229" s="4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</row>
    <row r="230" spans="16:71" x14ac:dyDescent="0.3">
      <c r="P230" s="3"/>
      <c r="Q230" s="3"/>
      <c r="R230" s="3"/>
      <c r="S230" s="3"/>
      <c r="T230" s="4"/>
      <c r="U230" s="4"/>
      <c r="V230" s="4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</row>
    <row r="231" spans="16:71" x14ac:dyDescent="0.3">
      <c r="P231" s="3"/>
      <c r="Q231" s="3"/>
      <c r="R231" s="3"/>
      <c r="S231" s="3"/>
      <c r="T231" s="4"/>
      <c r="U231" s="4"/>
      <c r="V231" s="4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</row>
    <row r="232" spans="16:71" x14ac:dyDescent="0.3">
      <c r="P232" s="3"/>
      <c r="Q232" s="3"/>
      <c r="R232" s="3"/>
      <c r="S232" s="3"/>
      <c r="T232" s="4"/>
      <c r="U232" s="4"/>
      <c r="V232" s="4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</row>
    <row r="233" spans="16:71" x14ac:dyDescent="0.3">
      <c r="P233" s="3"/>
      <c r="Q233" s="3"/>
      <c r="R233" s="3"/>
      <c r="S233" s="3"/>
      <c r="T233" s="4"/>
      <c r="U233" s="4"/>
      <c r="V233" s="4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</row>
    <row r="234" spans="16:71" x14ac:dyDescent="0.3">
      <c r="P234" s="3"/>
      <c r="Q234" s="3"/>
      <c r="R234" s="3"/>
      <c r="S234" s="3"/>
      <c r="T234" s="4"/>
      <c r="U234" s="4"/>
      <c r="V234" s="4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</row>
    <row r="235" spans="16:71" x14ac:dyDescent="0.3">
      <c r="P235" s="3"/>
      <c r="Q235" s="3"/>
      <c r="R235" s="3"/>
      <c r="S235" s="3"/>
      <c r="T235" s="4"/>
      <c r="U235" s="4"/>
      <c r="V235" s="4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</row>
    <row r="236" spans="16:71" x14ac:dyDescent="0.3">
      <c r="P236" s="3"/>
      <c r="Q236" s="3"/>
      <c r="R236" s="3"/>
      <c r="S236" s="3"/>
      <c r="T236" s="4"/>
      <c r="U236" s="4"/>
      <c r="V236" s="4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</row>
    <row r="237" spans="16:71" x14ac:dyDescent="0.3">
      <c r="P237" s="3"/>
      <c r="Q237" s="3"/>
      <c r="R237" s="3"/>
      <c r="S237" s="3"/>
      <c r="T237" s="4"/>
      <c r="U237" s="4"/>
      <c r="V237" s="4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</row>
    <row r="238" spans="16:71" x14ac:dyDescent="0.3">
      <c r="P238" s="3"/>
      <c r="Q238" s="3"/>
      <c r="R238" s="3"/>
      <c r="S238" s="3"/>
      <c r="T238" s="4"/>
      <c r="U238" s="4"/>
      <c r="V238" s="4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</row>
    <row r="239" spans="16:71" x14ac:dyDescent="0.3">
      <c r="T239" s="5"/>
      <c r="U239" s="5"/>
      <c r="V239" s="5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</row>
  </sheetData>
  <sortState ref="F2:BE110">
    <sortCondition ref="F2"/>
  </sortState>
  <customSheetViews>
    <customSheetView guid="{50C635A2-6C68-4FAD-A597-0AE9CD9635B9}" hiddenColumns="1">
      <pane xSplit="7" ySplit="1" topLeftCell="AG2" activePane="bottomRight" state="frozen"/>
      <selection pane="bottomRight" activeCell="B18" sqref="B18"/>
      <pageMargins left="0.7" right="0.7" top="0.78740157499999996" bottom="0.78740157499999996" header="0.3" footer="0.3"/>
      <pageSetup orientation="portrait" r:id="rId1"/>
    </customSheetView>
  </customSheetViews>
  <mergeCells count="16">
    <mergeCell ref="E193:E194"/>
    <mergeCell ref="E94:E96"/>
    <mergeCell ref="E101:E103"/>
    <mergeCell ref="E56:E57"/>
    <mergeCell ref="E129:E130"/>
    <mergeCell ref="E162:E163"/>
    <mergeCell ref="E85:E86"/>
    <mergeCell ref="E111:E112"/>
    <mergeCell ref="E74:E75"/>
    <mergeCell ref="E79:E82"/>
    <mergeCell ref="E1:F1"/>
    <mergeCell ref="E22:E23"/>
    <mergeCell ref="E34:E35"/>
    <mergeCell ref="E36:E37"/>
    <mergeCell ref="E52:E53"/>
    <mergeCell ref="E46:E47"/>
  </mergeCells>
  <conditionalFormatting sqref="AQ3:AR3 P5:AS14 AP4:AS4 AS2:AS3 P15:BS45 AT2:BS14 P161:BS198 P48:BS156">
    <cfRule type="expression" dxfId="125" priority="363">
      <formula>AND($H2&gt;0.01,$G2=P2)</formula>
    </cfRule>
    <cfRule type="expression" dxfId="124" priority="364">
      <formula>AND($G2&gt;0.01,P2&gt;$G2)</formula>
    </cfRule>
  </conditionalFormatting>
  <conditionalFormatting sqref="L5:M45 L161:M198 L48:M156">
    <cfRule type="expression" dxfId="123" priority="351">
      <formula>L5&gt;0</formula>
    </cfRule>
  </conditionalFormatting>
  <conditionalFormatting sqref="E13:E14 E16 E19 E21 E60 E66:E71 E87:E88 E90 E100 E107 E116:E117 E109:E110 E119 E121 E126:E127 E131:E132 E134 E136:E139 E143:E145 E147:E149 E38:E45 E83 E164:E174 E104:E105 E24:E26 E195:E197 E113 E178:E184 E29:E31 E92:E93 E189:E191 E153:E156 E5:E10 E54:E55 E33 E48:E51 E161 E77:E78">
    <cfRule type="expression" dxfId="122" priority="114">
      <formula>N5&lt;(M5*0.2)</formula>
    </cfRule>
    <cfRule type="expression" dxfId="121" priority="115">
      <formula>N5&lt;(M5*0.5)</formula>
    </cfRule>
    <cfRule type="expression" dxfId="120" priority="116">
      <formula>N5&lt;M5</formula>
    </cfRule>
  </conditionalFormatting>
  <conditionalFormatting sqref="E22:E23 E34">
    <cfRule type="expression" dxfId="119" priority="111">
      <formula>(N22+N23)&lt;((M22+M23)*0.2)</formula>
    </cfRule>
    <cfRule type="expression" dxfId="118" priority="112">
      <formula>(N22+N23)&lt;((M22+M23)*0.5)</formula>
    </cfRule>
    <cfRule type="expression" dxfId="117" priority="113">
      <formula>(N22+N23)&lt;(M22+M23)</formula>
    </cfRule>
  </conditionalFormatting>
  <conditionalFormatting sqref="E36:E37">
    <cfRule type="expression" dxfId="116" priority="105">
      <formula>(N36+N37)&lt;((M36+M37)*0.2)</formula>
    </cfRule>
    <cfRule type="expression" dxfId="115" priority="106">
      <formula>(N36+N37)&lt;((M36+M37)*0.5)</formula>
    </cfRule>
    <cfRule type="expression" dxfId="114" priority="107">
      <formula>(N36+N37)&lt;(M36+M37)</formula>
    </cfRule>
  </conditionalFormatting>
  <conditionalFormatting sqref="E52:E53">
    <cfRule type="expression" dxfId="113" priority="102">
      <formula>(N52+N53)&lt;((M52+M53)*0.2)</formula>
    </cfRule>
    <cfRule type="expression" dxfId="112" priority="103">
      <formula>(N52+N53)&lt;((M52+M53)*0.5)</formula>
    </cfRule>
    <cfRule type="expression" dxfId="111" priority="104">
      <formula>(N52+N53)&lt;(M52+M53)</formula>
    </cfRule>
  </conditionalFormatting>
  <conditionalFormatting sqref="E56:E57">
    <cfRule type="expression" dxfId="110" priority="99">
      <formula>(N56+N57)&lt;((M56+M57)*0.2)</formula>
    </cfRule>
    <cfRule type="expression" dxfId="109" priority="100">
      <formula>(N56+N57)&lt;((M56+M57)*0.5)</formula>
    </cfRule>
    <cfRule type="expression" dxfId="108" priority="101">
      <formula>(N56+N57)&lt;(M56+M57)</formula>
    </cfRule>
  </conditionalFormatting>
  <conditionalFormatting sqref="E129:E130">
    <cfRule type="expression" dxfId="107" priority="90">
      <formula>(N129+N130)&lt;((M129+M130)*0.2)</formula>
    </cfRule>
    <cfRule type="expression" dxfId="106" priority="91">
      <formula>(N129+N130)&lt;((M129+M130)*0.5)</formula>
    </cfRule>
    <cfRule type="expression" dxfId="105" priority="92">
      <formula>(N129+N130)&lt;(M129+M130)</formula>
    </cfRule>
  </conditionalFormatting>
  <conditionalFormatting sqref="E162:E163">
    <cfRule type="expression" dxfId="104" priority="87">
      <formula>(N162+N163)&lt;((M162+M163)*0.2)</formula>
    </cfRule>
    <cfRule type="expression" dxfId="103" priority="88">
      <formula>(N162+N163)&lt;((M162+M163)*0.5)</formula>
    </cfRule>
    <cfRule type="expression" dxfId="102" priority="89">
      <formula>(N162+N163)&lt;(M162+M163)</formula>
    </cfRule>
  </conditionalFormatting>
  <conditionalFormatting sqref="E94">
    <cfRule type="expression" dxfId="101" priority="81">
      <formula>(N94+N95+N96)&lt;((M94+M95+M96)*0.2)</formula>
    </cfRule>
    <cfRule type="expression" dxfId="100" priority="82">
      <formula>(N94+N95+N96)&lt;((M94+M95+M96)*0.5)</formula>
    </cfRule>
    <cfRule type="expression" dxfId="99" priority="83">
      <formula>(N94+N95+N96)&lt;(M94+M95+M96)</formula>
    </cfRule>
  </conditionalFormatting>
  <conditionalFormatting sqref="E101:E103">
    <cfRule type="expression" dxfId="98" priority="78">
      <formula>(N101+N102+N103)&lt;((M101+M102+M103)*0.2)</formula>
    </cfRule>
    <cfRule type="expression" dxfId="97" priority="79">
      <formula>(N101+N102+N103)&lt;((M101+M102+M103)*0.5)</formula>
    </cfRule>
    <cfRule type="expression" dxfId="96" priority="80">
      <formula>(N101+N102+N103)&lt;(M101+M102+M103)</formula>
    </cfRule>
  </conditionalFormatting>
  <conditionalFormatting sqref="E85:E86">
    <cfRule type="expression" dxfId="95" priority="75">
      <formula>(N85+N86)&lt;((M85+M86)*0.2)</formula>
    </cfRule>
    <cfRule type="expression" dxfId="94" priority="76">
      <formula>(N85+N86)&lt;((M85+M86)*0.5)</formula>
    </cfRule>
    <cfRule type="expression" dxfId="93" priority="77">
      <formula>(N85+N86)&lt;(M85+M86)</formula>
    </cfRule>
  </conditionalFormatting>
  <conditionalFormatting sqref="E111:E112">
    <cfRule type="expression" dxfId="92" priority="72">
      <formula>(N111+N112)&lt;((M111+M112)*0.2)</formula>
    </cfRule>
    <cfRule type="expression" dxfId="91" priority="73">
      <formula>(N111+N112)&lt;((M111+M112)*0.5)</formula>
    </cfRule>
    <cfRule type="expression" dxfId="90" priority="74">
      <formula>(N111+N112)&lt;(M111+M112)</formula>
    </cfRule>
  </conditionalFormatting>
  <conditionalFormatting sqref="E35">
    <cfRule type="expression" dxfId="89" priority="2616">
      <formula>(N35+#REF!)&lt;((M35+#REF!)*0.2)</formula>
    </cfRule>
    <cfRule type="expression" dxfId="88" priority="2617">
      <formula>(N35+#REF!)&lt;((M35+#REF!)*0.5)</formula>
    </cfRule>
    <cfRule type="expression" dxfId="87" priority="2618">
      <formula>(N35+#REF!)&lt;(M35+#REF!)</formula>
    </cfRule>
  </conditionalFormatting>
  <conditionalFormatting sqref="P4:AO4">
    <cfRule type="expression" dxfId="86" priority="64">
      <formula>AND($H4&gt;0.01,$G4=P4)</formula>
    </cfRule>
    <cfRule type="expression" dxfId="85" priority="65">
      <formula>AND($G4&gt;0.01,P4&gt;$G4)</formula>
    </cfRule>
  </conditionalFormatting>
  <conditionalFormatting sqref="L4:M4">
    <cfRule type="expression" dxfId="84" priority="61">
      <formula>L4&gt;0</formula>
    </cfRule>
  </conditionalFormatting>
  <conditionalFormatting sqref="E4">
    <cfRule type="expression" dxfId="83" priority="58">
      <formula>N4&lt;(M4*0.2)</formula>
    </cfRule>
    <cfRule type="expression" dxfId="82" priority="59">
      <formula>N4&lt;(M4*0.5)</formula>
    </cfRule>
    <cfRule type="expression" dxfId="81" priority="60">
      <formula>N4&lt;M4</formula>
    </cfRule>
  </conditionalFormatting>
  <conditionalFormatting sqref="P2:AR2">
    <cfRule type="expression" dxfId="80" priority="56">
      <formula>AND($H2&gt;0.01,$G2=P2)</formula>
    </cfRule>
    <cfRule type="expression" dxfId="79" priority="57">
      <formula>AND($G2&gt;0.01,P2&gt;$G2)</formula>
    </cfRule>
  </conditionalFormatting>
  <conditionalFormatting sqref="L2:M2">
    <cfRule type="expression" dxfId="78" priority="53">
      <formula>L2&gt;0</formula>
    </cfRule>
  </conditionalFormatting>
  <conditionalFormatting sqref="E2">
    <cfRule type="expression" dxfId="77" priority="50">
      <formula>N2&lt;(M2*0.2)</formula>
    </cfRule>
    <cfRule type="expression" dxfId="76" priority="51">
      <formula>N2&lt;(M2*0.5)</formula>
    </cfRule>
    <cfRule type="expression" dxfId="75" priority="52">
      <formula>N2&lt;M2</formula>
    </cfRule>
  </conditionalFormatting>
  <conditionalFormatting sqref="P3:AP3">
    <cfRule type="expression" dxfId="74" priority="48">
      <formula>AND($H3&gt;0.01,$G3=P3)</formula>
    </cfRule>
    <cfRule type="expression" dxfId="73" priority="49">
      <formula>AND($G3&gt;0.01,P3&gt;$G3)</formula>
    </cfRule>
  </conditionalFormatting>
  <conditionalFormatting sqref="L3:M3">
    <cfRule type="expression" dxfId="72" priority="45">
      <formula>L3&gt;0</formula>
    </cfRule>
  </conditionalFormatting>
  <conditionalFormatting sqref="E3">
    <cfRule type="expression" dxfId="71" priority="42">
      <formula>N3&lt;(M3*0.2)</formula>
    </cfRule>
    <cfRule type="expression" dxfId="70" priority="43">
      <formula>N3&lt;(M3*0.5)</formula>
    </cfRule>
    <cfRule type="expression" dxfId="69" priority="44">
      <formula>N3&lt;M3</formula>
    </cfRule>
  </conditionalFormatting>
  <conditionalFormatting sqref="P1:BS1">
    <cfRule type="expression" dxfId="68" priority="38">
      <formula>(P1+5)&lt;TODAY()</formula>
    </cfRule>
  </conditionalFormatting>
  <conditionalFormatting sqref="P34:BS34">
    <cfRule type="expression" dxfId="67" priority="31">
      <formula>AND($H34&gt;0.01,$G34=P34)</formula>
    </cfRule>
    <cfRule type="expression" dxfId="66" priority="32">
      <formula>AND($G34&gt;0.01,P34&gt;$G34)</formula>
    </cfRule>
  </conditionalFormatting>
  <conditionalFormatting sqref="L34:M34">
    <cfRule type="expression" dxfId="65" priority="28">
      <formula>L34&gt;0</formula>
    </cfRule>
  </conditionalFormatting>
  <conditionalFormatting sqref="P2:BS45 P161:BS198 P48:BS156">
    <cfRule type="expression" dxfId="64" priority="26">
      <formula>(TODAY()+5)=P$1</formula>
    </cfRule>
  </conditionalFormatting>
  <conditionalFormatting sqref="P46:BS47">
    <cfRule type="expression" dxfId="63" priority="20">
      <formula>AND($H46&gt;0.01,$G46=P46)</formula>
    </cfRule>
    <cfRule type="expression" dxfId="62" priority="21">
      <formula>AND($G46&gt;0.01,P46&gt;$G46)</formula>
    </cfRule>
  </conditionalFormatting>
  <conditionalFormatting sqref="L46:M47">
    <cfRule type="expression" dxfId="61" priority="19">
      <formula>L46&gt;0</formula>
    </cfRule>
  </conditionalFormatting>
  <conditionalFormatting sqref="P46:BS47">
    <cfRule type="expression" dxfId="60" priority="18">
      <formula>(TODAY()+5)=P$1</formula>
    </cfRule>
  </conditionalFormatting>
  <conditionalFormatting sqref="E46:E47">
    <cfRule type="expression" dxfId="59" priority="15">
      <formula>(N46+N47)&lt;((M46+M47)*0.2)</formula>
    </cfRule>
    <cfRule type="expression" dxfId="58" priority="16">
      <formula>(N46+N47)&lt;((M46+M47)*0.5)</formula>
    </cfRule>
    <cfRule type="expression" dxfId="57" priority="17">
      <formula>(N46+N47)&lt;(M46+M47)</formula>
    </cfRule>
  </conditionalFormatting>
  <conditionalFormatting sqref="P157:BS160">
    <cfRule type="expression" dxfId="56" priority="13">
      <formula>AND($H157&gt;0.01,$G157=P157)</formula>
    </cfRule>
    <cfRule type="expression" dxfId="55" priority="14">
      <formula>AND($G157&gt;0.01,P157&gt;$G157)</formula>
    </cfRule>
  </conditionalFormatting>
  <conditionalFormatting sqref="L157:M160">
    <cfRule type="expression" dxfId="54" priority="12">
      <formula>L157&gt;0</formula>
    </cfRule>
  </conditionalFormatting>
  <conditionalFormatting sqref="P157:BS160">
    <cfRule type="expression" dxfId="53" priority="11">
      <formula>(TODAY()+5)=P$1</formula>
    </cfRule>
  </conditionalFormatting>
  <conditionalFormatting sqref="E152">
    <cfRule type="expression" dxfId="52" priority="7">
      <formula>N152&lt;(M152*0.2)</formula>
    </cfRule>
    <cfRule type="expression" dxfId="51" priority="8">
      <formula>N152&lt;(M152*0.5)</formula>
    </cfRule>
    <cfRule type="expression" dxfId="50" priority="9">
      <formula>N152&lt;M152</formula>
    </cfRule>
  </conditionalFormatting>
  <conditionalFormatting sqref="E79">
    <cfRule type="expression" dxfId="49" priority="1">
      <formula>(N79+N80+N81+N82)&lt;((M79+M80+M81+M82)*0.2)</formula>
    </cfRule>
    <cfRule type="expression" dxfId="48" priority="2">
      <formula>(N79+N80+N81+N82)&lt;((M79+M80+M81+M82)*0.5)</formula>
    </cfRule>
    <cfRule type="expression" dxfId="47" priority="3">
      <formula>(N79+N80+N81+N82)&lt;(M79+M80+M81+M82)</formula>
    </cfRule>
  </conditionalFormatting>
  <pageMargins left="0.7" right="0.7" top="0.78740157499999996" bottom="0.78740157499999996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27F4294E-8FA9-48F4-9BDD-3075C902A215}">
            <xm:f>VLOOKUP(Bedarf!B9,$F$2:$G$198,2,0)=VLOOKUP(Bedarf!B9,$F$2:$K$198,6,0)</xm:f>
            <x14:dxf/>
          </x14:cfRule>
          <xm:sqref>B9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S59"/>
  <sheetViews>
    <sheetView tabSelected="1" zoomScale="90" zoomScaleNormal="90" workbookViewId="0">
      <pane xSplit="3" ySplit="8" topLeftCell="D9" activePane="bottomRight" state="frozen"/>
      <selection activeCell="C1" sqref="C1"/>
      <selection pane="topRight" activeCell="F1" sqref="F1"/>
      <selection pane="bottomLeft" activeCell="C8" sqref="C8"/>
      <selection pane="bottomRight" activeCell="D9" sqref="D9"/>
    </sheetView>
  </sheetViews>
  <sheetFormatPr baseColWidth="10" defaultRowHeight="18" x14ac:dyDescent="0.35"/>
  <cols>
    <col min="1" max="1" width="7.21875" style="85" customWidth="1"/>
    <col min="2" max="2" width="27.21875" style="46" customWidth="1"/>
    <col min="3" max="3" width="7.44140625" style="55" customWidth="1"/>
    <col min="4" max="4" width="25.21875" style="55" bestFit="1" customWidth="1"/>
    <col min="5" max="5" width="5" style="57" customWidth="1"/>
    <col min="6" max="6" width="22.6640625" style="57" hidden="1" customWidth="1"/>
    <col min="7" max="7" width="12.5546875" style="57" bestFit="1" customWidth="1"/>
    <col min="8" max="8" width="12.5546875" style="55" bestFit="1" customWidth="1"/>
    <col min="9" max="9" width="7.5546875" style="55" customWidth="1"/>
    <col min="10" max="10" width="25.33203125" style="55" bestFit="1" customWidth="1"/>
    <col min="11" max="11" width="4.6640625" style="57" customWidth="1"/>
    <col min="12" max="12" width="7.5546875" style="57" hidden="1" customWidth="1"/>
    <col min="13" max="13" width="12.5546875" style="57" bestFit="1" customWidth="1"/>
    <col min="14" max="14" width="12.33203125" style="55" bestFit="1" customWidth="1"/>
    <col min="15" max="15" width="7.33203125" style="55" customWidth="1"/>
    <col min="16" max="16" width="25.21875" style="55" customWidth="1"/>
    <col min="17" max="17" width="5.5546875" style="55" customWidth="1"/>
    <col min="18" max="18" width="12.5546875" style="55" bestFit="1" customWidth="1"/>
    <col min="19" max="19" width="13.88671875" style="55" bestFit="1" customWidth="1"/>
    <col min="20" max="16384" width="11.5546875" style="55"/>
  </cols>
  <sheetData>
    <row r="1" spans="1:19" ht="18" customHeight="1" thickBot="1" x14ac:dyDescent="0.4">
      <c r="A1" s="162">
        <f ca="1">TODAY()+5-WEEKDAY(TODAY())+4*(WEEKDAY(TODAY())&gt;4)</f>
        <v>45866</v>
      </c>
      <c r="B1" s="163">
        <f ca="1">A1+5-WEEKDAY(A1)+4*(WEEKDAY(A1)&gt;4)</f>
        <v>45869</v>
      </c>
      <c r="C1" s="155"/>
    </row>
    <row r="2" spans="1:19" s="47" customFormat="1" ht="16.2" thickBot="1" x14ac:dyDescent="0.35">
      <c r="A2" s="80"/>
      <c r="B2" s="46"/>
      <c r="D2" s="185" t="s">
        <v>7</v>
      </c>
      <c r="E2" s="186"/>
      <c r="F2" s="132"/>
      <c r="G2" s="105" t="str">
        <f>IFERROR(VLOOKUP(F3,Liste!$F$2:$G283,2,0),"")</f>
        <v/>
      </c>
      <c r="H2" s="106" t="str">
        <f>IFERROR(VLOOKUP(F3,Liste!$F$2:$H283,3,0),"")</f>
        <v/>
      </c>
      <c r="I2" s="58"/>
      <c r="J2" s="185" t="s">
        <v>7</v>
      </c>
      <c r="K2" s="186"/>
      <c r="L2" s="62"/>
      <c r="M2" s="105">
        <f>IFERROR(VLOOKUP(L3,Liste!$F$2:$G283,2,0),"")</f>
        <v>314.99</v>
      </c>
      <c r="N2" s="106">
        <f>IFERROR(VLOOKUP(L3,Liste!$F$2:$H283,3,0),"")</f>
        <v>369.99</v>
      </c>
    </row>
    <row r="3" spans="1:19" s="49" customFormat="1" ht="17.399999999999999" customHeight="1" thickBot="1" x14ac:dyDescent="0.4">
      <c r="A3" s="81"/>
      <c r="B3" s="66" t="s">
        <v>15</v>
      </c>
      <c r="D3" s="189" t="str">
        <f ca="1">"Preisspanne "&amp;YEAR(A1)</f>
        <v>Preisspanne 2025</v>
      </c>
      <c r="E3" s="190"/>
      <c r="F3" s="50" t="e">
        <f>INDEX(D:D,_xlfn.AGGREGATE(14,6,ROW(D9:D27)/(D9:D27&lt;&gt;""),1))</f>
        <v>#NUM!</v>
      </c>
      <c r="G3" s="107" t="str">
        <f>IFERROR(VLOOKUP(F3,Liste!$F$2:$I283,2,0),"")</f>
        <v/>
      </c>
      <c r="H3" s="108" t="str">
        <f>IFERROR(VLOOKUP(F3,Liste!$F$2:$J283,3,0),"")</f>
        <v/>
      </c>
      <c r="I3" s="55"/>
      <c r="J3" s="189" t="str">
        <f ca="1">"Preisspanne "&amp;YEAR(A1)</f>
        <v>Preisspanne 2025</v>
      </c>
      <c r="K3" s="190"/>
      <c r="L3" s="59" t="str">
        <f>INDEX(J:J,_xlfn.AGGREGATE(14,6,ROW(J9:J27)/(J9:J27&lt;&gt;""),1))</f>
        <v>Test 66</v>
      </c>
      <c r="M3" s="133">
        <f>IFERROR(VLOOKUP(L3,Liste!$F$2:$I283,2,0),"")</f>
        <v>314.99</v>
      </c>
      <c r="N3" s="134">
        <f>IFERROR(VLOOKUP(L3,Liste!$F$2:$J283,3,0),"")</f>
        <v>369.99</v>
      </c>
      <c r="O3" s="60"/>
    </row>
    <row r="4" spans="1:19" s="49" customFormat="1" ht="6.6" customHeight="1" thickBot="1" x14ac:dyDescent="0.35">
      <c r="A4" s="81"/>
      <c r="B4" s="67" t="s">
        <v>13</v>
      </c>
      <c r="C4" s="48"/>
      <c r="D4" s="78" t="s">
        <v>19</v>
      </c>
      <c r="E4" s="78"/>
      <c r="F4" s="78"/>
      <c r="G4" s="78"/>
      <c r="H4" s="78"/>
      <c r="I4" s="78"/>
      <c r="J4" s="78" t="s">
        <v>19</v>
      </c>
    </row>
    <row r="5" spans="1:19" s="52" customFormat="1" ht="18.600000000000001" thickBot="1" x14ac:dyDescent="0.4">
      <c r="A5" s="82"/>
      <c r="B5" s="67" t="s">
        <v>16</v>
      </c>
      <c r="C5" s="51"/>
      <c r="D5" s="70"/>
      <c r="E5" s="53"/>
      <c r="F5" s="53"/>
      <c r="G5" s="157"/>
      <c r="H5" s="154">
        <f>SUM(H9:H27)</f>
        <v>0</v>
      </c>
      <c r="I5" s="55"/>
      <c r="J5" s="70"/>
      <c r="K5" s="53"/>
      <c r="L5" s="53"/>
      <c r="M5" s="157"/>
      <c r="N5" s="154">
        <f>SUM(N9:N27)</f>
        <v>4889.8</v>
      </c>
    </row>
    <row r="6" spans="1:19" s="52" customFormat="1" ht="9" customHeight="1" thickBot="1" x14ac:dyDescent="0.4">
      <c r="A6" s="82"/>
      <c r="B6" s="67" t="s">
        <v>17</v>
      </c>
      <c r="C6" s="51"/>
      <c r="D6" s="156" t="s">
        <v>24</v>
      </c>
      <c r="E6" s="157"/>
      <c r="F6" s="157"/>
      <c r="G6" s="173">
        <f>SUM(H9:H28)</f>
        <v>0</v>
      </c>
      <c r="H6" s="153">
        <f>IF(H5&gt;5000,SUM(H9:H28),SUM(H9:H27))</f>
        <v>0</v>
      </c>
      <c r="I6" s="155"/>
      <c r="J6" s="156" t="s">
        <v>24</v>
      </c>
      <c r="K6" s="157"/>
      <c r="L6" s="157"/>
      <c r="M6" s="173">
        <f>SUM(N9:N28)</f>
        <v>4889.8</v>
      </c>
      <c r="N6" s="153">
        <f>IF(N5&gt;5000,SUM(N9:N28),SUM(N9:N27))</f>
        <v>4889.8</v>
      </c>
      <c r="O6" s="54"/>
      <c r="P6" s="61"/>
    </row>
    <row r="7" spans="1:19" s="47" customFormat="1" ht="17.399999999999999" customHeight="1" x14ac:dyDescent="0.35">
      <c r="A7" s="83"/>
      <c r="B7" s="68" t="s">
        <v>18</v>
      </c>
      <c r="C7" s="103" t="s">
        <v>21</v>
      </c>
      <c r="D7" s="187">
        <f ca="1">A1</f>
        <v>45866</v>
      </c>
      <c r="E7" s="188"/>
      <c r="F7" s="65"/>
      <c r="G7" s="191">
        <f>IF(D5="Bonus",G6,H6)</f>
        <v>0</v>
      </c>
      <c r="H7" s="192"/>
      <c r="I7" s="102" t="s">
        <v>22</v>
      </c>
      <c r="J7" s="187">
        <f ca="1">B1</f>
        <v>45869</v>
      </c>
      <c r="K7" s="188"/>
      <c r="L7" s="65"/>
      <c r="M7" s="191">
        <f>IF(J5="Bonus",M6,N6)</f>
        <v>4889.8</v>
      </c>
      <c r="N7" s="192"/>
      <c r="P7" s="181" t="s">
        <v>20</v>
      </c>
      <c r="Q7" s="182"/>
      <c r="R7" s="183">
        <f>SUM(S9:S28)</f>
        <v>0</v>
      </c>
      <c r="S7" s="184"/>
    </row>
    <row r="8" spans="1:19" ht="17.399999999999999" customHeight="1" thickBot="1" x14ac:dyDescent="0.4">
      <c r="A8" s="82"/>
      <c r="B8" s="69" t="s">
        <v>13</v>
      </c>
      <c r="D8" s="158" t="s">
        <v>0</v>
      </c>
      <c r="E8" s="159" t="s">
        <v>2</v>
      </c>
      <c r="F8" s="160" t="s">
        <v>4</v>
      </c>
      <c r="G8" s="159" t="s">
        <v>1</v>
      </c>
      <c r="H8" s="161" t="s">
        <v>3</v>
      </c>
      <c r="J8" s="158" t="s">
        <v>0</v>
      </c>
      <c r="K8" s="159" t="s">
        <v>2</v>
      </c>
      <c r="L8" s="160" t="s">
        <v>4</v>
      </c>
      <c r="M8" s="159" t="s">
        <v>1</v>
      </c>
      <c r="N8" s="161" t="s">
        <v>3</v>
      </c>
      <c r="P8" s="158" t="s">
        <v>0</v>
      </c>
      <c r="Q8" s="159" t="s">
        <v>2</v>
      </c>
      <c r="R8" s="159" t="s">
        <v>23</v>
      </c>
      <c r="S8" s="161" t="s">
        <v>3</v>
      </c>
    </row>
    <row r="9" spans="1:19" ht="17.399999999999999" customHeight="1" x14ac:dyDescent="0.35">
      <c r="A9" s="84">
        <v>1</v>
      </c>
      <c r="B9" s="104" t="str">
        <f>IF($B$8="Fleisch",VLOOKUP(A9,Liste!A$2:G198,6,0),IF($B$8="Obst/Gemüse",VLOOKUP(A9,Liste!B$2:F198,5,0),IF($B$8="akut",VLOOKUP(A9,Liste!C$2:F198,4,0),IF($B$8="Bedarf",VLOOKUP(A9,Liste!D$2:F198,3,0)))))</f>
        <v>Test 21</v>
      </c>
      <c r="C9" s="56"/>
      <c r="D9" s="86"/>
      <c r="E9" s="91">
        <f>IFERROR(VLOOKUP(D9,Liste!$F$2:BF221,7,0),0)</f>
        <v>0</v>
      </c>
      <c r="F9" s="87">
        <f>IFERROR(VLOOKUP(D9,Liste!$F$2:$I283,2,0),0)</f>
        <v>0</v>
      </c>
      <c r="G9" s="88">
        <f>IFERROR(VLOOKUP(D9,Liste!$F$2:$K283,6,0),0)</f>
        <v>0</v>
      </c>
      <c r="H9" s="89">
        <f>IF(E9&gt;0,(E9*G9),0)</f>
        <v>0</v>
      </c>
      <c r="I9" s="71"/>
      <c r="J9" s="86" t="s">
        <v>49</v>
      </c>
      <c r="K9" s="98">
        <f>IFERROR(VLOOKUP(J9,Liste!$F$2:BF221,7,0),0)</f>
        <v>10</v>
      </c>
      <c r="L9" s="99">
        <f>IFERROR(VLOOKUP(J9,Liste!$F$2:$I283,2,0),0)</f>
        <v>169.99</v>
      </c>
      <c r="M9" s="100">
        <f>IFERROR(VLOOKUP(J9,Liste!$F$2:$K283,6,0),0)</f>
        <v>169.99</v>
      </c>
      <c r="N9" s="101">
        <f>IF(K9&gt;0,(K9*M9),0)</f>
        <v>1699.9</v>
      </c>
      <c r="O9" s="71"/>
      <c r="P9" s="168"/>
      <c r="Q9" s="164" t="e">
        <f>VLOOKUP(P9,Liste!$F$2:BB226,7,0)</f>
        <v>#N/A</v>
      </c>
      <c r="R9" s="169">
        <f>IFERROR(VLOOKUP(P9,Liste!F3:M199,6,0),0)</f>
        <v>0</v>
      </c>
      <c r="S9" s="170">
        <f>IFERROR(SUM(Q9*R9),0)</f>
        <v>0</v>
      </c>
    </row>
    <row r="10" spans="1:19" ht="17.399999999999999" customHeight="1" x14ac:dyDescent="0.35">
      <c r="A10" s="84">
        <v>2</v>
      </c>
      <c r="B10" s="104" t="str">
        <f>IF($B$8="Fleisch",VLOOKUP(A10,Liste!A$2:G198,6,0),IF($B$8="Obst/Gemüse",VLOOKUP(A10,Liste!B$2:F198,5,0),IF($B$8="akut",VLOOKUP(A10,Liste!C$2:F198,4,0),IF($B$8="Bedarf",VLOOKUP(A10,Liste!D$2:F198,3,0)))))</f>
        <v>Test 25</v>
      </c>
      <c r="C10" s="56"/>
      <c r="D10" s="90"/>
      <c r="E10" s="91">
        <f>IFERROR(VLOOKUP(D10,Liste!$F$2:BF222,7,0),0)</f>
        <v>0</v>
      </c>
      <c r="F10" s="92">
        <f>IFERROR(VLOOKUP(D10,Liste!$F$2:$I284,2,0),0)</f>
        <v>0</v>
      </c>
      <c r="G10" s="93">
        <f>IFERROR(VLOOKUP(D10,Liste!$F$2:$K284,6,0),0)</f>
        <v>0</v>
      </c>
      <c r="H10" s="94">
        <f>IF(E10&gt;0,(E10*G10),0)</f>
        <v>0</v>
      </c>
      <c r="I10" s="71"/>
      <c r="J10" s="90" t="s">
        <v>54</v>
      </c>
      <c r="K10" s="91">
        <f>IFERROR(VLOOKUP(J10,Liste!$F$2:BF222,7,0),0)</f>
        <v>1</v>
      </c>
      <c r="L10" s="92">
        <f>IFERROR(VLOOKUP(J10,Liste!$F$2:$I284,2,0),0)</f>
        <v>349.99</v>
      </c>
      <c r="M10" s="93">
        <f>IFERROR(VLOOKUP(J10,Liste!$F$2:$K284,6,0),0)</f>
        <v>349.99</v>
      </c>
      <c r="N10" s="94">
        <f>IF(K10&gt;0,(K10*M10),0)</f>
        <v>349.99</v>
      </c>
      <c r="O10" s="71"/>
      <c r="P10" s="72"/>
      <c r="Q10" s="164" t="e">
        <f>VLOOKUP(P10,Liste!$F$2:BB227,7,0)</f>
        <v>#N/A</v>
      </c>
      <c r="R10" s="166">
        <f>IFERROR(VLOOKUP(P10,Liste!F4:M200,6,0),0)</f>
        <v>0</v>
      </c>
      <c r="S10" s="171">
        <f t="shared" ref="S10:S28" si="0">IFERROR(SUM(Q10*R10),0)</f>
        <v>0</v>
      </c>
    </row>
    <row r="11" spans="1:19" ht="17.399999999999999" customHeight="1" x14ac:dyDescent="0.35">
      <c r="A11" s="84">
        <v>3</v>
      </c>
      <c r="B11" s="104" t="str">
        <f>IF($B$8="Fleisch",VLOOKUP(A11,Liste!A$2:G199,6,0),IF($B$8="Obst/Gemüse",VLOOKUP(A11,Liste!B$2:F199,5,0),IF($B$8="akut",VLOOKUP(A11,Liste!C$2:F199,4,0),IF($B$8="Bedarf",VLOOKUP(A11,Liste!D$2:F199,3,0)))))</f>
        <v>Test 28</v>
      </c>
      <c r="C11" s="56"/>
      <c r="D11" s="90"/>
      <c r="E11" s="91">
        <f>IFERROR(VLOOKUP(D11,Liste!$F$2:BF223,7,0),0)</f>
        <v>0</v>
      </c>
      <c r="F11" s="92">
        <f>IFERROR(VLOOKUP(D11,Liste!$F$2:$I285,2,0),0)</f>
        <v>0</v>
      </c>
      <c r="G11" s="93">
        <f>IFERROR(VLOOKUP(D11,Liste!$F$2:$K285,6,0),0)</f>
        <v>0</v>
      </c>
      <c r="H11" s="94">
        <f t="shared" ref="H11:H27" si="1">IF(E11&gt;0,(E11*G11),0)</f>
        <v>0</v>
      </c>
      <c r="I11" s="71"/>
      <c r="J11" s="90" t="s">
        <v>61</v>
      </c>
      <c r="K11" s="91">
        <f>IFERROR(VLOOKUP(J11,Liste!$F$2:BF223,7,0),0)</f>
        <v>4</v>
      </c>
      <c r="L11" s="92">
        <f>IFERROR(VLOOKUP(J11,Liste!$F$2:$I285,2,0),0)</f>
        <v>199.99</v>
      </c>
      <c r="M11" s="93">
        <f>IFERROR(VLOOKUP(J11,Liste!$F$2:$K285,6,0),0)</f>
        <v>259.99</v>
      </c>
      <c r="N11" s="94">
        <f t="shared" ref="N11:N27" si="2">IF(K11&gt;0,(K11*M11),0)</f>
        <v>1039.96</v>
      </c>
      <c r="O11" s="71"/>
      <c r="P11" s="72"/>
      <c r="Q11" s="164" t="e">
        <f>VLOOKUP(P11,Liste!$F$2:BB228,7,0)</f>
        <v>#N/A</v>
      </c>
      <c r="R11" s="166">
        <f>IFERROR(VLOOKUP(P11,Liste!F5:M201,6,0),0)</f>
        <v>0</v>
      </c>
      <c r="S11" s="171">
        <f t="shared" si="0"/>
        <v>0</v>
      </c>
    </row>
    <row r="12" spans="1:19" ht="17.399999999999999" customHeight="1" x14ac:dyDescent="0.35">
      <c r="A12" s="84">
        <v>4</v>
      </c>
      <c r="B12" s="104" t="str">
        <f>IF($B$8="Fleisch",VLOOKUP(A12,Liste!A$2:G200,6,0),IF($B$8="Obst/Gemüse",VLOOKUP(A12,Liste!B$2:F200,5,0),IF($B$8="akut",VLOOKUP(A12,Liste!C$2:F200,4,0),IF($B$8="Bedarf",VLOOKUP(A12,Liste!D$2:F200,3,0)))))</f>
        <v>Test 29</v>
      </c>
      <c r="C12" s="56"/>
      <c r="D12" s="90"/>
      <c r="E12" s="91">
        <f>IFERROR(VLOOKUP(D12,Liste!$F$2:BF224,7,0),0)</f>
        <v>0</v>
      </c>
      <c r="F12" s="92">
        <f>IFERROR(VLOOKUP(D12,Liste!$F$2:$I286,2,0),0)</f>
        <v>0</v>
      </c>
      <c r="G12" s="93">
        <f>IFERROR(VLOOKUP(D12,Liste!$F$2:$K286,6,0),0)</f>
        <v>0</v>
      </c>
      <c r="H12" s="94">
        <f t="shared" si="1"/>
        <v>0</v>
      </c>
      <c r="I12" s="71"/>
      <c r="J12" s="90" t="s">
        <v>117</v>
      </c>
      <c r="K12" s="91">
        <f>IFERROR(VLOOKUP(J12,Liste!$F$2:BF224,7,0),0)</f>
        <v>1</v>
      </c>
      <c r="L12" s="92">
        <f>IFERROR(VLOOKUP(J12,Liste!$F$2:$I286,2,0),0)</f>
        <v>309.99</v>
      </c>
      <c r="M12" s="93">
        <f>IFERROR(VLOOKUP(J12,Liste!$F$2:$K286,6,0),0)</f>
        <v>319.99</v>
      </c>
      <c r="N12" s="94">
        <f t="shared" si="2"/>
        <v>319.99</v>
      </c>
      <c r="O12" s="71"/>
      <c r="P12" s="72"/>
      <c r="Q12" s="164" t="e">
        <f>VLOOKUP(P12,Liste!$F$2:BB229,7,0)</f>
        <v>#N/A</v>
      </c>
      <c r="R12" s="166">
        <f>IFERROR(VLOOKUP(P12,Liste!F6:M202,6,0),0)</f>
        <v>0</v>
      </c>
      <c r="S12" s="171">
        <f t="shared" si="0"/>
        <v>0</v>
      </c>
    </row>
    <row r="13" spans="1:19" ht="17.399999999999999" customHeight="1" x14ac:dyDescent="0.35">
      <c r="A13" s="84">
        <v>5</v>
      </c>
      <c r="B13" s="104" t="str">
        <f>IF($B$8="Fleisch",VLOOKUP(A13,Liste!A$2:G201,6,0),IF($B$8="Obst/Gemüse",VLOOKUP(A13,Liste!B$2:F201,5,0),IF($B$8="akut",VLOOKUP(A13,Liste!C$2:F201,4,0),IF($B$8="Bedarf",VLOOKUP(A13,Liste!D$2:F201,3,0)))))</f>
        <v>Test 30</v>
      </c>
      <c r="C13" s="56"/>
      <c r="D13" s="90"/>
      <c r="E13" s="91">
        <f>IFERROR(VLOOKUP(D13,Liste!$F$2:BF225,7,0),0)</f>
        <v>0</v>
      </c>
      <c r="F13" s="92">
        <f>IFERROR(VLOOKUP(D13,Liste!$F$2:$I287,2,0),0)</f>
        <v>0</v>
      </c>
      <c r="G13" s="93">
        <f>IFERROR(VLOOKUP(D13,Liste!$F$2:$K287,6,0),0)</f>
        <v>0</v>
      </c>
      <c r="H13" s="94">
        <f t="shared" si="1"/>
        <v>0</v>
      </c>
      <c r="I13" s="71"/>
      <c r="J13" s="90" t="s">
        <v>90</v>
      </c>
      <c r="K13" s="91">
        <f>IFERROR(VLOOKUP(J13,Liste!$F$2:BF225,7,0),0)</f>
        <v>4</v>
      </c>
      <c r="L13" s="92">
        <f>IFERROR(VLOOKUP(J13,Liste!$F$2:$I287,2,0),0)</f>
        <v>314.99</v>
      </c>
      <c r="M13" s="93">
        <f>IFERROR(VLOOKUP(J13,Liste!$F$2:$K287,6,0),0)</f>
        <v>369.99</v>
      </c>
      <c r="N13" s="94">
        <f t="shared" si="2"/>
        <v>1479.96</v>
      </c>
      <c r="O13" s="71"/>
      <c r="P13" s="72"/>
      <c r="Q13" s="164" t="e">
        <f>VLOOKUP(P13,Liste!$F$2:BB230,7,0)</f>
        <v>#N/A</v>
      </c>
      <c r="R13" s="166">
        <f>IFERROR(VLOOKUP(P13,Liste!F7:M203,6,0),0)</f>
        <v>0</v>
      </c>
      <c r="S13" s="171">
        <f t="shared" si="0"/>
        <v>0</v>
      </c>
    </row>
    <row r="14" spans="1:19" ht="17.399999999999999" customHeight="1" x14ac:dyDescent="0.35">
      <c r="A14" s="84">
        <v>6</v>
      </c>
      <c r="B14" s="104" t="str">
        <f>IF($B$8="Fleisch",VLOOKUP(A14,Liste!A$2:G202,6,0),IF($B$8="Obst/Gemüse",VLOOKUP(A14,Liste!B$2:F202,5,0),IF($B$8="akut",VLOOKUP(A14,Liste!C$2:F202,4,0),IF($B$8="Bedarf",VLOOKUP(A14,Liste!D$2:F202,3,0)))))</f>
        <v>Test 37</v>
      </c>
      <c r="C14" s="56"/>
      <c r="D14" s="90"/>
      <c r="E14" s="91">
        <f>IFERROR(VLOOKUP(D14,Liste!$F$2:BF226,7,0),0)</f>
        <v>0</v>
      </c>
      <c r="F14" s="92">
        <f>IFERROR(VLOOKUP(D14,Liste!$F$2:$I288,2,0),0)</f>
        <v>0</v>
      </c>
      <c r="G14" s="93">
        <f>IFERROR(VLOOKUP(D14,Liste!$F$2:$K288,6,0),0)</f>
        <v>0</v>
      </c>
      <c r="H14" s="94">
        <f t="shared" si="1"/>
        <v>0</v>
      </c>
      <c r="I14" s="71"/>
      <c r="J14" s="90"/>
      <c r="K14" s="91">
        <f>IFERROR(VLOOKUP(J14,Liste!$F$2:BF226,7,0),0)</f>
        <v>0</v>
      </c>
      <c r="L14" s="92">
        <f>IFERROR(VLOOKUP(J14,Liste!$F$2:$I288,2,0),0)</f>
        <v>0</v>
      </c>
      <c r="M14" s="93">
        <f>IFERROR(VLOOKUP(J14,Liste!$F$2:$K288,6,0),0)</f>
        <v>0</v>
      </c>
      <c r="N14" s="94">
        <f t="shared" si="2"/>
        <v>0</v>
      </c>
      <c r="O14" s="71"/>
      <c r="P14" s="72"/>
      <c r="Q14" s="164" t="e">
        <f>VLOOKUP(P14,Liste!$F$2:BB231,7,0)</f>
        <v>#N/A</v>
      </c>
      <c r="R14" s="166">
        <f>IFERROR(VLOOKUP(P14,Liste!F8:M204,6,0),0)</f>
        <v>0</v>
      </c>
      <c r="S14" s="171">
        <f t="shared" si="0"/>
        <v>0</v>
      </c>
    </row>
    <row r="15" spans="1:19" ht="17.399999999999999" customHeight="1" x14ac:dyDescent="0.35">
      <c r="A15" s="84">
        <v>7</v>
      </c>
      <c r="B15" s="104" t="str">
        <f>IF($B$8="Fleisch",VLOOKUP(A15,Liste!A$2:G203,6,0),IF($B$8="Obst/Gemüse",VLOOKUP(A15,Liste!B$2:F203,5,0),IF($B$8="akut",VLOOKUP(A15,Liste!C$2:F203,4,0),IF($B$8="Bedarf",VLOOKUP(A15,Liste!D$2:F203,3,0)))))</f>
        <v>Test 43</v>
      </c>
      <c r="C15" s="56"/>
      <c r="D15" s="90"/>
      <c r="E15" s="91">
        <f>IFERROR(VLOOKUP(D15,Liste!$F$2:BF227,7,0),0)</f>
        <v>0</v>
      </c>
      <c r="F15" s="92">
        <f>IFERROR(VLOOKUP(D15,Liste!$F$2:$I289,2,0),0)</f>
        <v>0</v>
      </c>
      <c r="G15" s="93">
        <f>IFERROR(VLOOKUP(D15,Liste!$F$2:$K289,6,0),0)</f>
        <v>0</v>
      </c>
      <c r="H15" s="94">
        <f t="shared" si="1"/>
        <v>0</v>
      </c>
      <c r="I15" s="71"/>
      <c r="J15" s="90"/>
      <c r="K15" s="91">
        <f>IFERROR(VLOOKUP(J15,Liste!$F$2:BF227,7,0),0)</f>
        <v>0</v>
      </c>
      <c r="L15" s="92">
        <f>IFERROR(VLOOKUP(J15,Liste!$F$2:$I289,2,0),0)</f>
        <v>0</v>
      </c>
      <c r="M15" s="93">
        <f>IFERROR(VLOOKUP(J15,Liste!$F$2:$K289,6,0),0)</f>
        <v>0</v>
      </c>
      <c r="N15" s="94">
        <f t="shared" si="2"/>
        <v>0</v>
      </c>
      <c r="O15" s="71"/>
      <c r="P15" s="72"/>
      <c r="Q15" s="164" t="e">
        <f>VLOOKUP(P15,Liste!$F$2:BB232,7,0)</f>
        <v>#N/A</v>
      </c>
      <c r="R15" s="166">
        <f>IFERROR(VLOOKUP(P15,Liste!F9:M205,6,0),0)</f>
        <v>0</v>
      </c>
      <c r="S15" s="171">
        <f t="shared" si="0"/>
        <v>0</v>
      </c>
    </row>
    <row r="16" spans="1:19" ht="17.399999999999999" customHeight="1" x14ac:dyDescent="0.35">
      <c r="A16" s="84">
        <v>8</v>
      </c>
      <c r="B16" s="104" t="str">
        <f>IF($B$8="Fleisch",VLOOKUP(A16,Liste!A$2:G204,6,0),IF($B$8="Obst/Gemüse",VLOOKUP(A16,Liste!B$2:F204,5,0),IF($B$8="akut",VLOOKUP(A16,Liste!C$2:F204,4,0),IF($B$8="Bedarf",VLOOKUP(A16,Liste!D$2:F204,3,0)))))</f>
        <v>Test 66</v>
      </c>
      <c r="C16" s="56"/>
      <c r="D16" s="90"/>
      <c r="E16" s="91">
        <f>IFERROR(VLOOKUP(D16,Liste!$F$2:BF228,7,0),0)</f>
        <v>0</v>
      </c>
      <c r="F16" s="92">
        <f>IFERROR(VLOOKUP(D16,Liste!$F$2:$I290,2,0),0)</f>
        <v>0</v>
      </c>
      <c r="G16" s="93">
        <f>IFERROR(VLOOKUP(D16,Liste!$F$2:$K290,6,0),0)</f>
        <v>0</v>
      </c>
      <c r="H16" s="94">
        <f t="shared" si="1"/>
        <v>0</v>
      </c>
      <c r="I16" s="71"/>
      <c r="J16" s="90"/>
      <c r="K16" s="91">
        <f>IFERROR(VLOOKUP(J16,Liste!$F$2:BF228,7,0),0)</f>
        <v>0</v>
      </c>
      <c r="L16" s="92">
        <f>IFERROR(VLOOKUP(J16,Liste!$F$2:$I290,2,0),0)</f>
        <v>0</v>
      </c>
      <c r="M16" s="93">
        <f>IFERROR(VLOOKUP(J16,Liste!$F$2:$K290,6,0),0)</f>
        <v>0</v>
      </c>
      <c r="N16" s="94">
        <f t="shared" si="2"/>
        <v>0</v>
      </c>
      <c r="O16" s="71"/>
      <c r="P16" s="72"/>
      <c r="Q16" s="164" t="e">
        <f>VLOOKUP(P16,Liste!$F$2:BB233,7,0)</f>
        <v>#N/A</v>
      </c>
      <c r="R16" s="166">
        <f>IFERROR(VLOOKUP(P16,Liste!F10:M206,6,0),0)</f>
        <v>0</v>
      </c>
      <c r="S16" s="171">
        <f t="shared" si="0"/>
        <v>0</v>
      </c>
    </row>
    <row r="17" spans="1:19" ht="17.399999999999999" customHeight="1" x14ac:dyDescent="0.35">
      <c r="A17" s="84">
        <v>9</v>
      </c>
      <c r="B17" s="104" t="str">
        <f>IF($B$8="Fleisch",VLOOKUP(A17,Liste!A$2:G205,6,0),IF($B$8="Obst/Gemüse",VLOOKUP(A17,Liste!B$2:F205,5,0),IF($B$8="akut",VLOOKUP(A17,Liste!C$2:F205,4,0),IF($B$8="Bedarf",VLOOKUP(A17,Liste!D$2:F205,3,0)))))</f>
        <v>Test 69</v>
      </c>
      <c r="C17" s="56"/>
      <c r="D17" s="90"/>
      <c r="E17" s="91">
        <f>IFERROR(VLOOKUP(D17,Liste!$F$2:BF229,7,0),0)</f>
        <v>0</v>
      </c>
      <c r="F17" s="92">
        <f>IFERROR(VLOOKUP(D17,Liste!$F$2:$I291,2,0),0)</f>
        <v>0</v>
      </c>
      <c r="G17" s="93">
        <f>IFERROR(VLOOKUP(D17,Liste!$F$2:$K291,6,0),0)</f>
        <v>0</v>
      </c>
      <c r="H17" s="94">
        <f t="shared" si="1"/>
        <v>0</v>
      </c>
      <c r="I17" s="71"/>
      <c r="J17" s="90"/>
      <c r="K17" s="91">
        <f>IFERROR(VLOOKUP(J17,Liste!$F$2:BF229,7,0),0)</f>
        <v>0</v>
      </c>
      <c r="L17" s="92">
        <f>IFERROR(VLOOKUP(J17,Liste!$F$2:$I291,2,0),0)</f>
        <v>0</v>
      </c>
      <c r="M17" s="93">
        <f>IFERROR(VLOOKUP(J17,Liste!$F$2:$K291,6,0),0)</f>
        <v>0</v>
      </c>
      <c r="N17" s="94">
        <f t="shared" si="2"/>
        <v>0</v>
      </c>
      <c r="O17" s="71"/>
      <c r="P17" s="72"/>
      <c r="Q17" s="164" t="e">
        <f>VLOOKUP(P17,Liste!$F$2:BB234,7,0)</f>
        <v>#N/A</v>
      </c>
      <c r="R17" s="166">
        <f>IFERROR(VLOOKUP(P17,Liste!F11:M207,6,0),0)</f>
        <v>0</v>
      </c>
      <c r="S17" s="171">
        <f t="shared" si="0"/>
        <v>0</v>
      </c>
    </row>
    <row r="18" spans="1:19" ht="17.399999999999999" customHeight="1" x14ac:dyDescent="0.35">
      <c r="A18" s="84">
        <v>10</v>
      </c>
      <c r="B18" s="104" t="str">
        <f>IF($B$8="Fleisch",VLOOKUP(A18,Liste!A$2:G206,6,0),IF($B$8="Obst/Gemüse",VLOOKUP(A18,Liste!B$2:F206,5,0),IF($B$8="akut",VLOOKUP(A18,Liste!C$2:F206,4,0),IF($B$8="Bedarf",VLOOKUP(A18,Liste!D$2:F206,3,0)))))</f>
        <v>Test 76</v>
      </c>
      <c r="C18" s="56"/>
      <c r="D18" s="90"/>
      <c r="E18" s="91">
        <f>IFERROR(VLOOKUP(D18,Liste!$F$2:BF230,7,0),0)</f>
        <v>0</v>
      </c>
      <c r="F18" s="92">
        <f>IFERROR(VLOOKUP(D18,Liste!$F$2:$I292,2,0),0)</f>
        <v>0</v>
      </c>
      <c r="G18" s="93">
        <f>IFERROR(VLOOKUP(D18,Liste!$F$2:$K292,6,0),0)</f>
        <v>0</v>
      </c>
      <c r="H18" s="94">
        <f t="shared" si="1"/>
        <v>0</v>
      </c>
      <c r="I18" s="71"/>
      <c r="J18" s="90"/>
      <c r="K18" s="91">
        <f>IFERROR(VLOOKUP(J18,Liste!$F$2:BF230,7,0),0)</f>
        <v>0</v>
      </c>
      <c r="L18" s="92">
        <f>IFERROR(VLOOKUP(J18,Liste!$F$2:$I292,2,0),0)</f>
        <v>0</v>
      </c>
      <c r="M18" s="93">
        <f>IFERROR(VLOOKUP(J18,Liste!$F$2:$K292,6,0),0)</f>
        <v>0</v>
      </c>
      <c r="N18" s="94">
        <f t="shared" si="2"/>
        <v>0</v>
      </c>
      <c r="O18" s="71"/>
      <c r="P18" s="72"/>
      <c r="Q18" s="164" t="e">
        <f>VLOOKUP(P18,Liste!$F$2:BB235,7,0)</f>
        <v>#N/A</v>
      </c>
      <c r="R18" s="166">
        <f>IFERROR(VLOOKUP(P18,Liste!F12:M208,6,0),0)</f>
        <v>0</v>
      </c>
      <c r="S18" s="171">
        <f t="shared" si="0"/>
        <v>0</v>
      </c>
    </row>
    <row r="19" spans="1:19" ht="17.399999999999999" customHeight="1" x14ac:dyDescent="0.35">
      <c r="A19" s="84">
        <v>11</v>
      </c>
      <c r="B19" s="104" t="str">
        <f>IF($B$8="Fleisch",VLOOKUP(A19,Liste!A$2:G207,6,0),IF($B$8="Obst/Gemüse",VLOOKUP(A19,Liste!B$2:F207,5,0),IF($B$8="akut",VLOOKUP(A19,Liste!C$2:F207,4,0),IF($B$8="Bedarf",VLOOKUP(A19,Liste!D$2:F207,3,0)))))</f>
        <v>Test 77</v>
      </c>
      <c r="C19" s="56"/>
      <c r="D19" s="90"/>
      <c r="E19" s="91">
        <f>IFERROR(VLOOKUP(D19,Liste!$F$2:BF231,7,0),0)</f>
        <v>0</v>
      </c>
      <c r="F19" s="92">
        <f>IFERROR(VLOOKUP(D19,Liste!$F$2:$I293,2,0),0)</f>
        <v>0</v>
      </c>
      <c r="G19" s="93">
        <f>IFERROR(VLOOKUP(D19,Liste!$F$2:$K293,6,0),0)</f>
        <v>0</v>
      </c>
      <c r="H19" s="94">
        <f t="shared" si="1"/>
        <v>0</v>
      </c>
      <c r="I19" s="71"/>
      <c r="J19" s="90"/>
      <c r="K19" s="91">
        <f>IFERROR(VLOOKUP(J19,Liste!$F$2:BF231,7,0),0)</f>
        <v>0</v>
      </c>
      <c r="L19" s="92">
        <f>IFERROR(VLOOKUP(J19,Liste!$F$2:$I293,2,0),0)</f>
        <v>0</v>
      </c>
      <c r="M19" s="93">
        <f>IFERROR(VLOOKUP(J19,Liste!$F$2:$K293,6,0),0)</f>
        <v>0</v>
      </c>
      <c r="N19" s="94">
        <f t="shared" si="2"/>
        <v>0</v>
      </c>
      <c r="O19" s="71"/>
      <c r="P19" s="72"/>
      <c r="Q19" s="164" t="e">
        <f>VLOOKUP(P19,Liste!$F$2:BB236,7,0)</f>
        <v>#N/A</v>
      </c>
      <c r="R19" s="166">
        <f>IFERROR(VLOOKUP(P19,Liste!F13:M209,6,0),0)</f>
        <v>0</v>
      </c>
      <c r="S19" s="171">
        <f t="shared" si="0"/>
        <v>0</v>
      </c>
    </row>
    <row r="20" spans="1:19" ht="17.399999999999999" customHeight="1" x14ac:dyDescent="0.35">
      <c r="A20" s="84">
        <v>12</v>
      </c>
      <c r="B20" s="104" t="str">
        <f>IF($B$8="Fleisch",VLOOKUP(A20,Liste!A$2:G208,6,0),IF($B$8="Obst/Gemüse",VLOOKUP(A20,Liste!B$2:F208,5,0),IF($B$8="akut",VLOOKUP(A20,Liste!C$2:F208,4,0),IF($B$8="Bedarf",VLOOKUP(A20,Liste!D$2:F208,3,0)))))</f>
        <v>Test 78</v>
      </c>
      <c r="C20" s="56"/>
      <c r="D20" s="90"/>
      <c r="E20" s="91">
        <f>IFERROR(VLOOKUP(D20,Liste!$F$2:BF232,7,0),0)</f>
        <v>0</v>
      </c>
      <c r="F20" s="92">
        <f>IFERROR(VLOOKUP(D20,Liste!$F$2:$I294,2,0),0)</f>
        <v>0</v>
      </c>
      <c r="G20" s="93">
        <f>IFERROR(VLOOKUP(D20,Liste!$F$2:$K294,6,0),0)</f>
        <v>0</v>
      </c>
      <c r="H20" s="94">
        <f t="shared" si="1"/>
        <v>0</v>
      </c>
      <c r="I20" s="71"/>
      <c r="J20" s="90"/>
      <c r="K20" s="91">
        <f>IFERROR(VLOOKUP(J20,Liste!$F$2:BF232,7,0),0)</f>
        <v>0</v>
      </c>
      <c r="L20" s="92">
        <f>IFERROR(VLOOKUP(J20,Liste!$F$2:$I294,2,0),0)</f>
        <v>0</v>
      </c>
      <c r="M20" s="93">
        <f>IFERROR(VLOOKUP(J20,Liste!$F$2:$K294,6,0),0)</f>
        <v>0</v>
      </c>
      <c r="N20" s="94">
        <f t="shared" si="2"/>
        <v>0</v>
      </c>
      <c r="O20" s="71"/>
      <c r="P20" s="72"/>
      <c r="Q20" s="164" t="e">
        <f>VLOOKUP(P20,Liste!$F$2:BB237,7,0)</f>
        <v>#N/A</v>
      </c>
      <c r="R20" s="166">
        <f>IFERROR(VLOOKUP(P20,Liste!F14:M210,6,0),0)</f>
        <v>0</v>
      </c>
      <c r="S20" s="171">
        <f t="shared" si="0"/>
        <v>0</v>
      </c>
    </row>
    <row r="21" spans="1:19" ht="17.399999999999999" customHeight="1" x14ac:dyDescent="0.35">
      <c r="A21" s="84">
        <v>13</v>
      </c>
      <c r="B21" s="104" t="str">
        <f>IF($B$8="Fleisch",VLOOKUP(A21,Liste!A$2:G209,6,0),IF($B$8="Obst/Gemüse",VLOOKUP(A21,Liste!B$2:F209,5,0),IF($B$8="akut",VLOOKUP(A21,Liste!C$2:F209,4,0),IF($B$8="Bedarf",VLOOKUP(A21,Liste!D$2:F209,3,0)))))</f>
        <v>Test 82</v>
      </c>
      <c r="C21" s="56"/>
      <c r="D21" s="90"/>
      <c r="E21" s="91">
        <f>IFERROR(VLOOKUP(D21,Liste!$F$2:BF233,7,0),0)</f>
        <v>0</v>
      </c>
      <c r="F21" s="92">
        <f>IFERROR(VLOOKUP(D21,Liste!$F$2:$I295,2,0),0)</f>
        <v>0</v>
      </c>
      <c r="G21" s="93">
        <f>IFERROR(VLOOKUP(D21,Liste!$F$2:$K295,6,0),0)</f>
        <v>0</v>
      </c>
      <c r="H21" s="94">
        <f t="shared" si="1"/>
        <v>0</v>
      </c>
      <c r="I21" s="71"/>
      <c r="J21" s="90"/>
      <c r="K21" s="91">
        <f>IFERROR(VLOOKUP(J21,Liste!$F$2:BF233,7,0),0)</f>
        <v>0</v>
      </c>
      <c r="L21" s="92">
        <f>IFERROR(VLOOKUP(J21,Liste!$F$2:$I295,2,0),0)</f>
        <v>0</v>
      </c>
      <c r="M21" s="93">
        <f>IFERROR(VLOOKUP(J21,Liste!$F$2:$K295,6,0),0)</f>
        <v>0</v>
      </c>
      <c r="N21" s="94">
        <f t="shared" si="2"/>
        <v>0</v>
      </c>
      <c r="O21" s="71"/>
      <c r="P21" s="72"/>
      <c r="Q21" s="164" t="e">
        <f>VLOOKUP(P21,Liste!$F$2:BB238,7,0)</f>
        <v>#N/A</v>
      </c>
      <c r="R21" s="166">
        <f>IFERROR(VLOOKUP(P21,Liste!F15:M211,6,0),0)</f>
        <v>0</v>
      </c>
      <c r="S21" s="171">
        <f t="shared" si="0"/>
        <v>0</v>
      </c>
    </row>
    <row r="22" spans="1:19" ht="17.399999999999999" customHeight="1" x14ac:dyDescent="0.35">
      <c r="A22" s="84">
        <v>14</v>
      </c>
      <c r="B22" s="104" t="str">
        <f>IF($B$8="Fleisch",VLOOKUP(A22,Liste!A$2:G210,6,0),IF($B$8="Obst/Gemüse",VLOOKUP(A22,Liste!B$2:F210,5,0),IF($B$8="akut",VLOOKUP(A22,Liste!C$2:F210,4,0),IF($B$8="Bedarf",VLOOKUP(A22,Liste!D$2:F210,3,0)))))</f>
        <v>Test 84</v>
      </c>
      <c r="C22" s="56"/>
      <c r="D22" s="90"/>
      <c r="E22" s="91">
        <f>IFERROR(VLOOKUP(D22,Liste!$F$2:BF234,7,0),0)</f>
        <v>0</v>
      </c>
      <c r="F22" s="92">
        <f>IFERROR(VLOOKUP(D22,Liste!$F$2:$I296,2,0),0)</f>
        <v>0</v>
      </c>
      <c r="G22" s="93">
        <f>IFERROR(VLOOKUP(D22,Liste!$F$2:$K296,6,0),0)</f>
        <v>0</v>
      </c>
      <c r="H22" s="94">
        <f t="shared" si="1"/>
        <v>0</v>
      </c>
      <c r="I22" s="71"/>
      <c r="J22" s="90"/>
      <c r="K22" s="91">
        <f>IFERROR(VLOOKUP(J22,Liste!$F$2:BF234,7,0),0)</f>
        <v>0</v>
      </c>
      <c r="L22" s="92">
        <f>IFERROR(VLOOKUP(J22,Liste!$F$2:$I296,2,0),0)</f>
        <v>0</v>
      </c>
      <c r="M22" s="93">
        <f>IFERROR(VLOOKUP(J22,Liste!$F$2:$K296,6,0),0)</f>
        <v>0</v>
      </c>
      <c r="N22" s="94">
        <f t="shared" si="2"/>
        <v>0</v>
      </c>
      <c r="O22" s="71"/>
      <c r="P22" s="72"/>
      <c r="Q22" s="164" t="e">
        <f>VLOOKUP(P22,Liste!$F$2:BB239,7,0)</f>
        <v>#N/A</v>
      </c>
      <c r="R22" s="166">
        <f>IFERROR(VLOOKUP(P22,Liste!F16:M212,6,0),0)</f>
        <v>0</v>
      </c>
      <c r="S22" s="171">
        <f t="shared" si="0"/>
        <v>0</v>
      </c>
    </row>
    <row r="23" spans="1:19" ht="17.399999999999999" customHeight="1" x14ac:dyDescent="0.35">
      <c r="A23" s="84">
        <v>15</v>
      </c>
      <c r="B23" s="104" t="str">
        <f>IF($B$8="Fleisch",VLOOKUP(A23,Liste!A$2:G211,6,0),IF($B$8="Obst/Gemüse",VLOOKUP(A23,Liste!B$2:F211,5,0),IF($B$8="akut",VLOOKUP(A23,Liste!C$2:F211,4,0),IF($B$8="Bedarf",VLOOKUP(A23,Liste!D$2:F211,3,0)))))</f>
        <v>Test 86</v>
      </c>
      <c r="C23" s="56"/>
      <c r="D23" s="90"/>
      <c r="E23" s="91">
        <f>IFERROR(VLOOKUP(D23,Liste!$F$2:BF235,7,0),0)</f>
        <v>0</v>
      </c>
      <c r="F23" s="92">
        <f>IFERROR(VLOOKUP(D23,Liste!$F$2:$I297,2,0),0)</f>
        <v>0</v>
      </c>
      <c r="G23" s="93">
        <f>IFERROR(VLOOKUP(D23,Liste!$F$2:$K297,6,0),0)</f>
        <v>0</v>
      </c>
      <c r="H23" s="94">
        <f t="shared" si="1"/>
        <v>0</v>
      </c>
      <c r="I23" s="71"/>
      <c r="J23" s="90"/>
      <c r="K23" s="91">
        <f>IFERROR(VLOOKUP(J23,Liste!$F$2:BF235,7,0),0)</f>
        <v>0</v>
      </c>
      <c r="L23" s="92">
        <f>IFERROR(VLOOKUP(J23,Liste!$F$2:$I297,2,0),0)</f>
        <v>0</v>
      </c>
      <c r="M23" s="93">
        <f>IFERROR(VLOOKUP(J23,Liste!$F$2:$K297,6,0),0)</f>
        <v>0</v>
      </c>
      <c r="N23" s="94">
        <f t="shared" si="2"/>
        <v>0</v>
      </c>
      <c r="O23" s="71"/>
      <c r="P23" s="72"/>
      <c r="Q23" s="164" t="e">
        <f>VLOOKUP(P23,Liste!$F$2:BB240,7,0)</f>
        <v>#N/A</v>
      </c>
      <c r="R23" s="166">
        <f>IFERROR(VLOOKUP(P23,Liste!F17:M213,6,0),0)</f>
        <v>0</v>
      </c>
      <c r="S23" s="171">
        <f t="shared" si="0"/>
        <v>0</v>
      </c>
    </row>
    <row r="24" spans="1:19" ht="17.399999999999999" customHeight="1" x14ac:dyDescent="0.35">
      <c r="A24" s="84">
        <v>16</v>
      </c>
      <c r="B24" s="104" t="str">
        <f>IF($B$8="Fleisch",VLOOKUP(A24,Liste!A$2:G212,6,0),IF($B$8="Obst/Gemüse",VLOOKUP(A24,Liste!B$2:F212,5,0),IF($B$8="akut",VLOOKUP(A24,Liste!C$2:F212,4,0),IF($B$8="Bedarf",VLOOKUP(A24,Liste!D$2:F212,3,0)))))</f>
        <v>Test 93</v>
      </c>
      <c r="C24" s="56"/>
      <c r="D24" s="90"/>
      <c r="E24" s="91">
        <f>IFERROR(VLOOKUP(D24,Liste!$F$2:BF236,7,0),0)</f>
        <v>0</v>
      </c>
      <c r="F24" s="92">
        <f>IFERROR(VLOOKUP(D24,Liste!$F$2:$I298,2,0),0)</f>
        <v>0</v>
      </c>
      <c r="G24" s="93">
        <f>IFERROR(VLOOKUP(D24,Liste!$F$2:$K298,6,0),0)</f>
        <v>0</v>
      </c>
      <c r="H24" s="94">
        <f t="shared" si="1"/>
        <v>0</v>
      </c>
      <c r="I24" s="71"/>
      <c r="J24" s="90"/>
      <c r="K24" s="91">
        <f>IFERROR(VLOOKUP(J24,Liste!$F$2:BF236,7,0),0)</f>
        <v>0</v>
      </c>
      <c r="L24" s="92">
        <f>IFERROR(VLOOKUP(J24,Liste!$F$2:$I298,2,0),0)</f>
        <v>0</v>
      </c>
      <c r="M24" s="93">
        <f>IFERROR(VLOOKUP(J24,Liste!$F$2:$K298,6,0),0)</f>
        <v>0</v>
      </c>
      <c r="N24" s="94">
        <f t="shared" si="2"/>
        <v>0</v>
      </c>
      <c r="O24" s="71"/>
      <c r="P24" s="72"/>
      <c r="Q24" s="164" t="e">
        <f>VLOOKUP(P24,Liste!$F$2:BB241,7,0)</f>
        <v>#N/A</v>
      </c>
      <c r="R24" s="166">
        <f>IFERROR(VLOOKUP(P24,Liste!F18:M214,6,0),0)</f>
        <v>0</v>
      </c>
      <c r="S24" s="171">
        <f t="shared" si="0"/>
        <v>0</v>
      </c>
    </row>
    <row r="25" spans="1:19" ht="17.399999999999999" customHeight="1" x14ac:dyDescent="0.35">
      <c r="A25" s="84">
        <v>17</v>
      </c>
      <c r="B25" s="104" t="str">
        <f>IF($B$8="Fleisch",VLOOKUP(A25,Liste!A$2:G213,6,0),IF($B$8="Obst/Gemüse",VLOOKUP(A25,Liste!B$2:F213,5,0),IF($B$8="akut",VLOOKUP(A25,Liste!C$2:F213,4,0),IF($B$8="Bedarf",VLOOKUP(A25,Liste!D$2:F213,3,0)))))</f>
        <v>Test 103</v>
      </c>
      <c r="C25" s="56"/>
      <c r="D25" s="90"/>
      <c r="E25" s="91">
        <f>IFERROR(VLOOKUP(D25,Liste!$F$2:BF237,7,0),0)</f>
        <v>0</v>
      </c>
      <c r="F25" s="92">
        <f>IFERROR(VLOOKUP(D25,Liste!$F$2:$I299,2,0),0)</f>
        <v>0</v>
      </c>
      <c r="G25" s="93">
        <f>IFERROR(VLOOKUP(D25,Liste!$F$2:$K299,6,0),0)</f>
        <v>0</v>
      </c>
      <c r="H25" s="94">
        <f t="shared" si="1"/>
        <v>0</v>
      </c>
      <c r="I25" s="71"/>
      <c r="J25" s="90"/>
      <c r="K25" s="91">
        <f>IFERROR(VLOOKUP(J25,Liste!$F$2:BF237,7,0),0)</f>
        <v>0</v>
      </c>
      <c r="L25" s="92">
        <f>IFERROR(VLOOKUP(J25,Liste!$F$2:$I299,2,0),0)</f>
        <v>0</v>
      </c>
      <c r="M25" s="93">
        <f>IFERROR(VLOOKUP(J25,Liste!$F$2:$K299,6,0),0)</f>
        <v>0</v>
      </c>
      <c r="N25" s="94">
        <f t="shared" si="2"/>
        <v>0</v>
      </c>
      <c r="O25" s="71"/>
      <c r="P25" s="72"/>
      <c r="Q25" s="164" t="e">
        <f>VLOOKUP(P25,Liste!$F$2:BB242,7,0)</f>
        <v>#N/A</v>
      </c>
      <c r="R25" s="166">
        <f>IFERROR(VLOOKUP(P25,Liste!F19:M215,6,0),0)</f>
        <v>0</v>
      </c>
      <c r="S25" s="171">
        <f t="shared" si="0"/>
        <v>0</v>
      </c>
    </row>
    <row r="26" spans="1:19" ht="17.399999999999999" customHeight="1" x14ac:dyDescent="0.35">
      <c r="A26" s="84">
        <v>18</v>
      </c>
      <c r="B26" s="104" t="str">
        <f>IF($B$8="Fleisch",VLOOKUP(A26,Liste!A$2:G214,6,0),IF($B$8="Obst/Gemüse",VLOOKUP(A26,Liste!B$2:F214,5,0),IF($B$8="akut",VLOOKUP(A26,Liste!C$2:F214,4,0),IF($B$8="Bedarf",VLOOKUP(A26,Liste!D$2:F214,3,0)))))</f>
        <v>Test 106</v>
      </c>
      <c r="C26" s="56"/>
      <c r="D26" s="90"/>
      <c r="E26" s="91">
        <f>IFERROR(VLOOKUP(D26,Liste!$F$2:BF238,7,0),0)</f>
        <v>0</v>
      </c>
      <c r="F26" s="92">
        <f>IFERROR(VLOOKUP(D26,Liste!$F$2:$I300,2,0),0)</f>
        <v>0</v>
      </c>
      <c r="G26" s="93">
        <f>IFERROR(VLOOKUP(D26,Liste!$F$2:$K300,6,0),0)</f>
        <v>0</v>
      </c>
      <c r="H26" s="94">
        <f t="shared" si="1"/>
        <v>0</v>
      </c>
      <c r="I26" s="71"/>
      <c r="J26" s="90"/>
      <c r="K26" s="91">
        <f>IFERROR(VLOOKUP(J26,Liste!$F$2:BF238,7,0),0)</f>
        <v>0</v>
      </c>
      <c r="L26" s="92">
        <f>IFERROR(VLOOKUP(J26,Liste!$F$2:$I300,2,0),0)</f>
        <v>0</v>
      </c>
      <c r="M26" s="93">
        <f>IFERROR(VLOOKUP(J26,Liste!$F$2:$K300,6,0),0)</f>
        <v>0</v>
      </c>
      <c r="N26" s="94">
        <f t="shared" si="2"/>
        <v>0</v>
      </c>
      <c r="O26" s="71"/>
      <c r="P26" s="72"/>
      <c r="Q26" s="164" t="e">
        <f>VLOOKUP(P26,Liste!$F$2:BB243,7,0)</f>
        <v>#N/A</v>
      </c>
      <c r="R26" s="166">
        <f>IFERROR(VLOOKUP(P26,Liste!F20:M216,6,0),0)</f>
        <v>0</v>
      </c>
      <c r="S26" s="171">
        <f t="shared" si="0"/>
        <v>0</v>
      </c>
    </row>
    <row r="27" spans="1:19" ht="17.399999999999999" customHeight="1" x14ac:dyDescent="0.35">
      <c r="A27" s="84">
        <v>19</v>
      </c>
      <c r="B27" s="104" t="str">
        <f>IF($B$8="Fleisch",VLOOKUP(A27,Liste!A$2:G215,6,0),IF($B$8="Obst/Gemüse",VLOOKUP(A27,Liste!B$2:F215,5,0),IF($B$8="akut",VLOOKUP(A27,Liste!C$2:F215,4,0),IF($B$8="Bedarf",VLOOKUP(A27,Liste!D$2:F215,3,0)))))</f>
        <v>Test 110</v>
      </c>
      <c r="C27" s="56"/>
      <c r="D27" s="90"/>
      <c r="E27" s="91">
        <f>IFERROR(VLOOKUP(D27,Liste!$F$2:BF239,7,0),0)</f>
        <v>0</v>
      </c>
      <c r="F27" s="92">
        <f>IFERROR(VLOOKUP(D27,Liste!$F$2:$I301,2,0),0)</f>
        <v>0</v>
      </c>
      <c r="G27" s="93">
        <f>IFERROR(VLOOKUP(D27,Liste!$F$2:$K301,6,0),0)</f>
        <v>0</v>
      </c>
      <c r="H27" s="94">
        <f t="shared" si="1"/>
        <v>0</v>
      </c>
      <c r="I27" s="71"/>
      <c r="J27" s="90"/>
      <c r="K27" s="91">
        <f>IFERROR(VLOOKUP(J27,Liste!$F$2:BF239,7,0),0)</f>
        <v>0</v>
      </c>
      <c r="L27" s="92">
        <f>IFERROR(VLOOKUP(J27,Liste!$F$2:$I301,2,0),0)</f>
        <v>0</v>
      </c>
      <c r="M27" s="93">
        <f>IFERROR(VLOOKUP(J27,Liste!$F$2:$K301,6,0),0)</f>
        <v>0</v>
      </c>
      <c r="N27" s="94">
        <f t="shared" si="2"/>
        <v>0</v>
      </c>
      <c r="O27" s="71"/>
      <c r="P27" s="72"/>
      <c r="Q27" s="164" t="e">
        <f>VLOOKUP(P27,Liste!$F$2:BB244,7,0)</f>
        <v>#N/A</v>
      </c>
      <c r="R27" s="166">
        <f>IFERROR(VLOOKUP(P27,Liste!F21:M217,6,0),0)</f>
        <v>0</v>
      </c>
      <c r="S27" s="171">
        <f t="shared" si="0"/>
        <v>0</v>
      </c>
    </row>
    <row r="28" spans="1:19" ht="17.399999999999999" customHeight="1" thickBot="1" x14ac:dyDescent="0.4">
      <c r="A28" s="84">
        <v>20</v>
      </c>
      <c r="B28" s="104" t="str">
        <f>IF($B$8="Fleisch",VLOOKUP(A28,Liste!A$2:G216,6,0),IF($B$8="Obst/Gemüse",VLOOKUP(A28,Liste!B$2:F216,5,0),IF($B$8="akut",VLOOKUP(A28,Liste!C$2:F216,4,0),IF($B$8="Bedarf",VLOOKUP(A28,Liste!D$2:F216,3,0)))))</f>
        <v>Test 116</v>
      </c>
      <c r="D28" s="135">
        <f t="shared" ref="D28" si="3">D5</f>
        <v>0</v>
      </c>
      <c r="E28" s="109"/>
      <c r="F28" s="92"/>
      <c r="G28" s="96"/>
      <c r="H28" s="97">
        <f>IF(OR(D28="Bonus",D28="COUPON"),-500,0)</f>
        <v>0</v>
      </c>
      <c r="I28" s="71"/>
      <c r="J28" s="135">
        <f t="shared" ref="J28" si="4">J5</f>
        <v>0</v>
      </c>
      <c r="K28" s="95"/>
      <c r="L28" s="92"/>
      <c r="M28" s="96"/>
      <c r="N28" s="97">
        <f>IF(OR(J28="Bonus",J28="COUPON"),-500,0)</f>
        <v>0</v>
      </c>
      <c r="O28" s="71"/>
      <c r="P28" s="73"/>
      <c r="Q28" s="165" t="e">
        <f>VLOOKUP(P28,Liste!$F$2:BB243,7,0)</f>
        <v>#N/A</v>
      </c>
      <c r="R28" s="167">
        <f>IFERROR(VLOOKUP(P28,Liste!F22:M218,6,0),0)</f>
        <v>0</v>
      </c>
      <c r="S28" s="172">
        <f t="shared" si="0"/>
        <v>0</v>
      </c>
    </row>
    <row r="29" spans="1:19" x14ac:dyDescent="0.35">
      <c r="A29" s="84">
        <v>21</v>
      </c>
      <c r="B29" s="104" t="str">
        <f>IF($B$8="Fleisch",VLOOKUP(A29,Liste!A$2:G217,6,0),IF($B$8="Obst/Gemüse",VLOOKUP(A29,Liste!B$2:F217,5,0),IF($B$8="akut",VLOOKUP(A29,Liste!C$2:F217,4,0),IF($B$8="Bedarf",VLOOKUP(A29,Liste!D$2:F217,3,0)))))</f>
        <v>Test 128</v>
      </c>
    </row>
    <row r="30" spans="1:19" x14ac:dyDescent="0.35">
      <c r="A30" s="84">
        <v>22</v>
      </c>
      <c r="B30" s="104" t="str">
        <f>IF($B$8="Fleisch",VLOOKUP(A30,Liste!A$2:G218,6,0),IF($B$8="Obst/Gemüse",VLOOKUP(A30,Liste!B$2:F218,5,0),IF($B$8="akut",VLOOKUP(A30,Liste!C$2:F218,4,0),IF($B$8="Bedarf",VLOOKUP(A30,Liste!D$2:F218,3,0)))))</f>
        <v>Test 131</v>
      </c>
    </row>
    <row r="31" spans="1:19" x14ac:dyDescent="0.35">
      <c r="A31" s="84">
        <v>23</v>
      </c>
      <c r="B31" s="104" t="str">
        <f>IF($B$8="Fleisch",VLOOKUP(A31,Liste!A$2:G219,6,0),IF($B$8="Obst/Gemüse",VLOOKUP(A31,Liste!B$2:F219,5,0),IF($B$8="akut",VLOOKUP(A31,Liste!C$2:F219,4,0),IF($B$8="Bedarf",VLOOKUP(A31,Liste!D$2:F219,3,0)))))</f>
        <v>Test 135</v>
      </c>
    </row>
    <row r="32" spans="1:19" x14ac:dyDescent="0.35">
      <c r="A32" s="84">
        <v>24</v>
      </c>
      <c r="B32" s="104" t="str">
        <f>IF($B$8="Fleisch",VLOOKUP(A32,Liste!A$2:G220,6,0),IF($B$8="Obst/Gemüse",VLOOKUP(A32,Liste!B$2:F220,5,0),IF($B$8="akut",VLOOKUP(A32,Liste!C$2:F220,4,0),IF($B$8="Bedarf",VLOOKUP(A32,Liste!D$2:F220,3,0)))))</f>
        <v>Test 149</v>
      </c>
    </row>
    <row r="33" spans="1:2" x14ac:dyDescent="0.35">
      <c r="A33" s="84">
        <v>25</v>
      </c>
      <c r="B33" s="104" t="str">
        <f>IF($B$8="Fleisch",VLOOKUP(A33,Liste!A$2:G221,6,0),IF($B$8="Obst/Gemüse",VLOOKUP(A33,Liste!B$2:F221,5,0),IF($B$8="akut",VLOOKUP(A33,Liste!C$2:F221,4,0),IF($B$8="Bedarf",VLOOKUP(A33,Liste!D$2:F221,3,0)))))</f>
        <v>Test 151</v>
      </c>
    </row>
    <row r="34" spans="1:2" x14ac:dyDescent="0.35">
      <c r="A34" s="84">
        <v>26</v>
      </c>
      <c r="B34" s="104" t="str">
        <f>IF($B$8="Fleisch",VLOOKUP(A34,Liste!A$2:G222,6,0),IF($B$8="Obst/Gemüse",VLOOKUP(A34,Liste!B$2:F222,5,0),IF($B$8="akut",VLOOKUP(A34,Liste!C$2:F222,4,0),IF($B$8="Bedarf",VLOOKUP(A34,Liste!D$2:F222,3,0)))))</f>
        <v>Test 163</v>
      </c>
    </row>
    <row r="35" spans="1:2" x14ac:dyDescent="0.35">
      <c r="A35" s="84">
        <v>27</v>
      </c>
      <c r="B35" s="104" t="str">
        <f>IF($B$8="Fleisch",VLOOKUP(A35,Liste!A$2:G223,6,0),IF($B$8="Obst/Gemüse",VLOOKUP(A35,Liste!B$2:F223,5,0),IF($B$8="akut",VLOOKUP(A35,Liste!C$2:F223,4,0),IF($B$8="Bedarf",VLOOKUP(A35,Liste!D$2:F223,3,0)))))</f>
        <v>Test 164</v>
      </c>
    </row>
    <row r="36" spans="1:2" x14ac:dyDescent="0.35">
      <c r="A36" s="84">
        <v>28</v>
      </c>
      <c r="B36" s="104" t="str">
        <f>IF($B$8="Fleisch",VLOOKUP(A36,Liste!A$2:G224,6,0),IF($B$8="Obst/Gemüse",VLOOKUP(A36,Liste!B$2:F224,5,0),IF($B$8="akut",VLOOKUP(A36,Liste!C$2:F224,4,0),IF($B$8="Bedarf",VLOOKUP(A36,Liste!D$2:F224,3,0)))))</f>
        <v>Test 167</v>
      </c>
    </row>
    <row r="37" spans="1:2" x14ac:dyDescent="0.35">
      <c r="A37" s="84">
        <v>29</v>
      </c>
      <c r="B37" s="104" t="str">
        <f>IF($B$8="Fleisch",VLOOKUP(A37,Liste!A$2:G225,6,0),IF($B$8="Obst/Gemüse",VLOOKUP(A37,Liste!B$2:F225,5,0),IF($B$8="akut",VLOOKUP(A37,Liste!C$2:F225,4,0),IF($B$8="Bedarf",VLOOKUP(A37,Liste!D$2:F225,3,0)))))</f>
        <v>Test 170</v>
      </c>
    </row>
    <row r="38" spans="1:2" x14ac:dyDescent="0.35">
      <c r="A38" s="84">
        <v>30</v>
      </c>
      <c r="B38" s="104" t="str">
        <f>IF($B$8="Fleisch",VLOOKUP(A38,Liste!A$2:G226,6,0),IF($B$8="Obst/Gemüse",VLOOKUP(A38,Liste!B$2:F226,5,0),IF($B$8="akut",VLOOKUP(A38,Liste!C$2:F226,4,0),IF($B$8="Bedarf",VLOOKUP(A38,Liste!D$2:F226,3,0)))))</f>
        <v>Test 171</v>
      </c>
    </row>
    <row r="39" spans="1:2" x14ac:dyDescent="0.35">
      <c r="A39" s="84">
        <v>31</v>
      </c>
      <c r="B39" s="104" t="str">
        <f>IF($B$8="Fleisch",VLOOKUP(A39,Liste!A$2:G227,6,0),IF($B$8="Obst/Gemüse",VLOOKUP(A39,Liste!B$2:F227,5,0),IF($B$8="akut",VLOOKUP(A39,Liste!C$2:F227,4,0),IF($B$8="Bedarf",VLOOKUP(A39,Liste!D$2:F227,3,0)))))</f>
        <v>Test 177</v>
      </c>
    </row>
    <row r="40" spans="1:2" x14ac:dyDescent="0.35">
      <c r="A40" s="84">
        <v>32</v>
      </c>
      <c r="B40" s="104" t="str">
        <f>IF($B$8="Fleisch",VLOOKUP(A40,Liste!A$2:G228,6,0),IF($B$8="Obst/Gemüse",VLOOKUP(A40,Liste!B$2:F228,5,0),IF($B$8="akut",VLOOKUP(A40,Liste!C$2:F228,4,0),IF($B$8="Bedarf",VLOOKUP(A40,Liste!D$2:F228,3,0)))))</f>
        <v>Test 179</v>
      </c>
    </row>
    <row r="41" spans="1:2" x14ac:dyDescent="0.35">
      <c r="A41" s="84">
        <v>33</v>
      </c>
      <c r="B41" s="104" t="str">
        <f>IF($B$8="Fleisch",VLOOKUP(A41,Liste!A$2:G229,6,0),IF($B$8="Obst/Gemüse",VLOOKUP(A41,Liste!B$2:F229,5,0),IF($B$8="akut",VLOOKUP(A41,Liste!C$2:F229,4,0),IF($B$8="Bedarf",VLOOKUP(A41,Liste!D$2:F229,3,0)))))</f>
        <v>Test 192</v>
      </c>
    </row>
    <row r="42" spans="1:2" x14ac:dyDescent="0.35">
      <c r="A42" s="84">
        <v>34</v>
      </c>
      <c r="B42" s="104" t="str">
        <f>IF($B$8="Fleisch",VLOOKUP(A42,Liste!A$2:G230,6,0),IF($B$8="Obst/Gemüse",VLOOKUP(A42,Liste!B$2:F230,5,0),IF($B$8="akut",VLOOKUP(A42,Liste!C$2:F230,4,0),IF($B$8="Bedarf",VLOOKUP(A42,Liste!D$2:F230,3,0)))))</f>
        <v>Test 195</v>
      </c>
    </row>
    <row r="43" spans="1:2" x14ac:dyDescent="0.35">
      <c r="A43" s="84">
        <v>35</v>
      </c>
      <c r="B43" s="104" t="str">
        <f>IF($B$8="Fleisch",VLOOKUP(A43,Liste!A$2:G231,6,0),IF($B$8="Obst/Gemüse",VLOOKUP(A43,Liste!B$2:F231,5,0),IF($B$8="akut",VLOOKUP(A43,Liste!C$2:F231,4,0),IF($B$8="Bedarf",VLOOKUP(A43,Liste!D$2:F231,3,0)))))</f>
        <v>Test 196</v>
      </c>
    </row>
    <row r="44" spans="1:2" x14ac:dyDescent="0.35">
      <c r="A44" s="84">
        <v>36</v>
      </c>
      <c r="B44" s="104" t="e">
        <f>IF($B$8="Fleisch",VLOOKUP(A44,Liste!A$2:G232,6,0),IF($B$8="Obst/Gemüse",VLOOKUP(A44,Liste!B$2:F232,5,0),IF($B$8="akut",VLOOKUP(A44,Liste!C$2:F232,4,0),IF($B$8="Bedarf",VLOOKUP(A44,Liste!D$2:F232,3,0)))))</f>
        <v>#N/A</v>
      </c>
    </row>
    <row r="45" spans="1:2" x14ac:dyDescent="0.35">
      <c r="A45" s="84">
        <v>37</v>
      </c>
      <c r="B45" s="104" t="e">
        <f>IF($B$8="Fleisch",VLOOKUP(A45,Liste!A$2:G233,6,0),IF($B$8="Obst/Gemüse",VLOOKUP(A45,Liste!B$2:F233,5,0),IF($B$8="akut",VLOOKUP(A45,Liste!C$2:F233,4,0),IF($B$8="Bedarf",VLOOKUP(A45,Liste!D$2:F233,3,0)))))</f>
        <v>#N/A</v>
      </c>
    </row>
    <row r="46" spans="1:2" x14ac:dyDescent="0.35">
      <c r="A46" s="84">
        <v>38</v>
      </c>
      <c r="B46" s="104" t="e">
        <f>IF($B$8="Fleisch",VLOOKUP(A46,Liste!A$2:G234,6,0),IF($B$8="Obst/Gemüse",VLOOKUP(A46,Liste!B$2:F234,5,0),IF($B$8="akut",VLOOKUP(A46,Liste!C$2:F234,4,0),IF($B$8="Bedarf",VLOOKUP(A46,Liste!D$2:F234,3,0)))))</f>
        <v>#N/A</v>
      </c>
    </row>
    <row r="47" spans="1:2" x14ac:dyDescent="0.35">
      <c r="A47" s="84">
        <v>39</v>
      </c>
      <c r="B47" s="104" t="e">
        <f>IF($B$8="Fleisch",VLOOKUP(A47,Liste!A$2:G235,6,0),IF($B$8="Obst/Gemüse",VLOOKUP(A47,Liste!B$2:F235,5,0),IF($B$8="akut",VLOOKUP(A47,Liste!C$2:F235,4,0),IF($B$8="Bedarf",VLOOKUP(A47,Liste!D$2:F235,3,0)))))</f>
        <v>#N/A</v>
      </c>
    </row>
    <row r="48" spans="1:2" x14ac:dyDescent="0.35">
      <c r="A48" s="84">
        <v>40</v>
      </c>
      <c r="B48" s="104" t="e">
        <f>IF($B$8="Fleisch",VLOOKUP(A48,Liste!A$2:G236,6,0),IF($B$8="Obst/Gemüse",VLOOKUP(A48,Liste!B$2:F236,5,0),IF($B$8="akut",VLOOKUP(A48,Liste!C$2:F236,4,0),IF($B$8="Bedarf",VLOOKUP(A48,Liste!D$2:F236,3,0)))))</f>
        <v>#N/A</v>
      </c>
    </row>
    <row r="49" spans="1:2" x14ac:dyDescent="0.35">
      <c r="A49" s="84">
        <v>41</v>
      </c>
      <c r="B49" s="104" t="e">
        <f>IF($B$8="Fleisch",VLOOKUP(A49,Liste!A$2:G237,6,0),IF($B$8="Obst/Gemüse",VLOOKUP(A49,Liste!B$2:F237,5,0),IF($B$8="akut",VLOOKUP(A49,Liste!C$2:F237,4,0),IF($B$8="Bedarf",VLOOKUP(A49,Liste!D$2:F237,3,0)))))</f>
        <v>#N/A</v>
      </c>
    </row>
    <row r="50" spans="1:2" x14ac:dyDescent="0.35">
      <c r="A50" s="84">
        <v>42</v>
      </c>
      <c r="B50" s="104" t="e">
        <f>IF($B$8="Fleisch",VLOOKUP(A50,Liste!A$2:G238,6,0),IF($B$8="Obst/Gemüse",VLOOKUP(A50,Liste!B$2:F238,5,0),IF($B$8="akut",VLOOKUP(A50,Liste!C$2:F238,4,0),IF($B$8="Bedarf",VLOOKUP(A50,Liste!D$2:F238,3,0)))))</f>
        <v>#N/A</v>
      </c>
    </row>
    <row r="51" spans="1:2" x14ac:dyDescent="0.35">
      <c r="A51" s="84">
        <v>43</v>
      </c>
      <c r="B51" s="104" t="e">
        <f>IF($B$8="Fleisch",VLOOKUP(A51,Liste!A$2:G239,6,0),IF($B$8="Obst/Gemüse",VLOOKUP(A51,Liste!B$2:F239,5,0),IF($B$8="akut",VLOOKUP(A51,Liste!C$2:F239,4,0),IF($B$8="Bedarf",VLOOKUP(A51,Liste!D$2:F239,3,0)))))</f>
        <v>#N/A</v>
      </c>
    </row>
    <row r="52" spans="1:2" x14ac:dyDescent="0.35">
      <c r="A52" s="84">
        <v>44</v>
      </c>
      <c r="B52" s="104" t="e">
        <f>IF($B$8="Fleisch",VLOOKUP(A52,Liste!A$2:G240,6,0),IF($B$8="Obst/Gemüse",VLOOKUP(A52,Liste!B$2:F240,5,0),IF($B$8="akut",VLOOKUP(A52,Liste!C$2:F240,4,0),IF($B$8="Bedarf",VLOOKUP(A52,Liste!D$2:F240,3,0)))))</f>
        <v>#N/A</v>
      </c>
    </row>
    <row r="53" spans="1:2" x14ac:dyDescent="0.35">
      <c r="A53" s="84">
        <v>45</v>
      </c>
      <c r="B53" s="104" t="e">
        <f>IF($B$8="Fleisch",VLOOKUP(A53,Liste!A$2:G241,6,0),IF($B$8="Obst/Gemüse",VLOOKUP(A53,Liste!B$2:F241,5,0),IF($B$8="akut",VLOOKUP(A53,Liste!C$2:F241,4,0),IF($B$8="Bedarf",VLOOKUP(A53,Liste!D$2:F241,3,0)))))</f>
        <v>#N/A</v>
      </c>
    </row>
    <row r="54" spans="1:2" x14ac:dyDescent="0.35">
      <c r="A54" s="84">
        <v>46</v>
      </c>
      <c r="B54" s="104" t="e">
        <f>IF($B$8="Fleisch",VLOOKUP(A54,Liste!A$2:G242,6,0),IF($B$8="Obst/Gemüse",VLOOKUP(A54,Liste!B$2:F242,5,0),IF($B$8="akut",VLOOKUP(A54,Liste!C$2:F242,4,0),IF($B$8="Bedarf",VLOOKUP(A54,Liste!D$2:F242,3,0)))))</f>
        <v>#N/A</v>
      </c>
    </row>
    <row r="55" spans="1:2" x14ac:dyDescent="0.35">
      <c r="A55" s="84">
        <v>47</v>
      </c>
      <c r="B55" s="104" t="e">
        <f>IF($B$8="Fleisch",VLOOKUP(A55,Liste!A$2:G243,6,0),IF($B$8="Obst/Gemüse",VLOOKUP(A55,Liste!B$2:F243,5,0),IF($B$8="akut",VLOOKUP(A55,Liste!C$2:F243,4,0),IF($B$8="Bedarf",VLOOKUP(A55,Liste!D$2:F243,3,0)))))</f>
        <v>#N/A</v>
      </c>
    </row>
    <row r="56" spans="1:2" x14ac:dyDescent="0.35">
      <c r="A56" s="84">
        <v>48</v>
      </c>
      <c r="B56" s="104" t="e">
        <f>IF($B$8="Fleisch",VLOOKUP(A56,Liste!A$2:G244,6,0),IF($B$8="Obst/Gemüse",VLOOKUP(A56,Liste!B$2:F244,5,0),IF($B$8="akut",VLOOKUP(A56,Liste!C$2:F244,4,0),IF($B$8="Bedarf",VLOOKUP(A56,Liste!D$2:F244,3,0)))))</f>
        <v>#N/A</v>
      </c>
    </row>
    <row r="57" spans="1:2" x14ac:dyDescent="0.35">
      <c r="A57" s="84">
        <v>49</v>
      </c>
      <c r="B57" s="104" t="e">
        <f>IF($B$8="Fleisch",VLOOKUP(A57,Liste!A$2:G245,6,0),IF($B$8="Obst/Gemüse",VLOOKUP(A57,Liste!B$2:F245,5,0),IF($B$8="akut",VLOOKUP(A57,Liste!C$2:F245,4,0),IF($B$8="Bedarf",VLOOKUP(A57,Liste!D$2:F245,3,0)))))</f>
        <v>#N/A</v>
      </c>
    </row>
    <row r="58" spans="1:2" x14ac:dyDescent="0.35">
      <c r="A58" s="84">
        <v>50</v>
      </c>
      <c r="B58" s="104" t="e">
        <f>IF($B$8="Fleisch",VLOOKUP(A58,Liste!A$2:G246,6,0),IF($B$8="Obst/Gemüse",VLOOKUP(A58,Liste!B$2:F246,5,0),IF($B$8="akut",VLOOKUP(A58,Liste!C$2:F246,4,0),IF($B$8="Bedarf",VLOOKUP(A58,Liste!D$2:F246,3,0)))))</f>
        <v>#N/A</v>
      </c>
    </row>
    <row r="59" spans="1:2" x14ac:dyDescent="0.35">
      <c r="A59" s="82"/>
    </row>
  </sheetData>
  <mergeCells count="10">
    <mergeCell ref="P7:Q7"/>
    <mergeCell ref="R7:S7"/>
    <mergeCell ref="D2:E2"/>
    <mergeCell ref="J2:K2"/>
    <mergeCell ref="D7:E7"/>
    <mergeCell ref="J7:K7"/>
    <mergeCell ref="D3:E3"/>
    <mergeCell ref="J3:K3"/>
    <mergeCell ref="G7:H7"/>
    <mergeCell ref="M7:N7"/>
  </mergeCells>
  <conditionalFormatting sqref="H28 N28">
    <cfRule type="expression" dxfId="46" priority="720">
      <formula>H28&gt;0</formula>
    </cfRule>
  </conditionalFormatting>
  <conditionalFormatting sqref="K28">
    <cfRule type="expression" dxfId="45" priority="436">
      <formula>K28&lt;0</formula>
    </cfRule>
    <cfRule type="expression" dxfId="44" priority="669">
      <formula>K28&gt;0</formula>
    </cfRule>
  </conditionalFormatting>
  <conditionalFormatting sqref="F9:F28">
    <cfRule type="expression" dxfId="43" priority="668">
      <formula>F9&gt;0</formula>
    </cfRule>
  </conditionalFormatting>
  <conditionalFormatting sqref="H9:H27">
    <cfRule type="expression" dxfId="42" priority="667">
      <formula>H9&gt;0</formula>
    </cfRule>
  </conditionalFormatting>
  <conditionalFormatting sqref="G9:G27">
    <cfRule type="expression" dxfId="41" priority="663">
      <formula>G9&gt;0</formula>
    </cfRule>
  </conditionalFormatting>
  <conditionalFormatting sqref="G9:G27">
    <cfRule type="expression" dxfId="40" priority="662">
      <formula>F9&lt;G9</formula>
    </cfRule>
  </conditionalFormatting>
  <conditionalFormatting sqref="G3">
    <cfRule type="expression" dxfId="39" priority="661">
      <formula>G3&gt;0</formula>
    </cfRule>
  </conditionalFormatting>
  <conditionalFormatting sqref="G3">
    <cfRule type="expression" dxfId="38" priority="660">
      <formula>G3=H3</formula>
    </cfRule>
  </conditionalFormatting>
  <conditionalFormatting sqref="H3">
    <cfRule type="expression" dxfId="37" priority="659">
      <formula>G3=H3</formula>
    </cfRule>
  </conditionalFormatting>
  <conditionalFormatting sqref="H3">
    <cfRule type="expression" dxfId="36" priority="658">
      <formula>H3&gt;0.1</formula>
    </cfRule>
  </conditionalFormatting>
  <conditionalFormatting sqref="L9:L28">
    <cfRule type="expression" dxfId="35" priority="657">
      <formula>L9&gt;0</formula>
    </cfRule>
  </conditionalFormatting>
  <conditionalFormatting sqref="N9:N27">
    <cfRule type="expression" dxfId="34" priority="656">
      <formula>N9&gt;0</formula>
    </cfRule>
  </conditionalFormatting>
  <conditionalFormatting sqref="M9:M27">
    <cfRule type="expression" dxfId="33" priority="655">
      <formula>M9&gt;0</formula>
    </cfRule>
  </conditionalFormatting>
  <conditionalFormatting sqref="M9:M27">
    <cfRule type="expression" dxfId="32" priority="654">
      <formula>L9&lt;M9</formula>
    </cfRule>
  </conditionalFormatting>
  <conditionalFormatting sqref="M3">
    <cfRule type="expression" dxfId="31" priority="653">
      <formula>M3&gt;0</formula>
    </cfRule>
  </conditionalFormatting>
  <conditionalFormatting sqref="M3">
    <cfRule type="expression" dxfId="30" priority="652">
      <formula>M3=N3</formula>
    </cfRule>
  </conditionalFormatting>
  <conditionalFormatting sqref="N3">
    <cfRule type="expression" dxfId="29" priority="651">
      <formula>M3=N3</formula>
    </cfRule>
  </conditionalFormatting>
  <conditionalFormatting sqref="N3">
    <cfRule type="expression" dxfId="28" priority="650">
      <formula>N3&gt;0.1</formula>
    </cfRule>
  </conditionalFormatting>
  <conditionalFormatting sqref="D28">
    <cfRule type="expression" dxfId="27" priority="10">
      <formula>D5="Bonus"</formula>
    </cfRule>
    <cfRule type="expression" dxfId="26" priority="435">
      <formula>D28="Coupon"</formula>
    </cfRule>
  </conditionalFormatting>
  <conditionalFormatting sqref="H28 N28">
    <cfRule type="expression" dxfId="25" priority="434">
      <formula>D5="COUPON"</formula>
    </cfRule>
  </conditionalFormatting>
  <conditionalFormatting sqref="K28">
    <cfRule type="expression" dxfId="24" priority="433">
      <formula>J28="COUPON"</formula>
    </cfRule>
  </conditionalFormatting>
  <conditionalFormatting sqref="J5">
    <cfRule type="expression" dxfId="23" priority="11">
      <formula>J5="Bonus"</formula>
    </cfRule>
    <cfRule type="expression" dxfId="22" priority="425">
      <formula>J5="cOUPON"</formula>
    </cfRule>
  </conditionalFormatting>
  <conditionalFormatting sqref="E9:E27">
    <cfRule type="expression" dxfId="21" priority="289">
      <formula>E9&gt;0</formula>
    </cfRule>
  </conditionalFormatting>
  <conditionalFormatting sqref="E9:E27">
    <cfRule type="expression" dxfId="20" priority="288">
      <formula>E9&lt;0</formula>
    </cfRule>
  </conditionalFormatting>
  <conditionalFormatting sqref="K9:K27">
    <cfRule type="expression" dxfId="19" priority="287">
      <formula>K9&gt;0</formula>
    </cfRule>
  </conditionalFormatting>
  <conditionalFormatting sqref="K9:K27">
    <cfRule type="expression" dxfId="18" priority="286">
      <formula>K9&lt;0</formula>
    </cfRule>
  </conditionalFormatting>
  <conditionalFormatting sqref="B9:B58">
    <cfRule type="expression" dxfId="17" priority="33">
      <formula>B9&gt;0</formula>
    </cfRule>
  </conditionalFormatting>
  <conditionalFormatting sqref="P9:P28">
    <cfRule type="expression" dxfId="16" priority="30">
      <formula>Q9&lt;0</formula>
    </cfRule>
  </conditionalFormatting>
  <conditionalFormatting sqref="Q9:Q28">
    <cfRule type="expression" dxfId="15" priority="28">
      <formula>Q9&lt;0</formula>
    </cfRule>
    <cfRule type="expression" dxfId="14" priority="29">
      <formula>Q9&gt;0</formula>
    </cfRule>
  </conditionalFormatting>
  <conditionalFormatting sqref="D26:D27">
    <cfRule type="expression" dxfId="13" priority="26">
      <formula>D26=#N/A</formula>
    </cfRule>
  </conditionalFormatting>
  <conditionalFormatting sqref="D9:D25">
    <cfRule type="expression" dxfId="12" priority="17">
      <formula>D9=#N/A</formula>
    </cfRule>
  </conditionalFormatting>
  <conditionalFormatting sqref="J9:J27">
    <cfRule type="expression" dxfId="11" priority="16">
      <formula>J9=#N/A</formula>
    </cfRule>
  </conditionalFormatting>
  <conditionalFormatting sqref="R9:R28">
    <cfRule type="expression" dxfId="10" priority="15">
      <formula>P9&gt;0</formula>
    </cfRule>
  </conditionalFormatting>
  <conditionalFormatting sqref="R7">
    <cfRule type="expression" dxfId="9" priority="14">
      <formula>R7&gt;0</formula>
    </cfRule>
  </conditionalFormatting>
  <conditionalFormatting sqref="S9:S28">
    <cfRule type="expression" dxfId="8" priority="13">
      <formula>Q9&gt;0</formula>
    </cfRule>
  </conditionalFormatting>
  <conditionalFormatting sqref="J28">
    <cfRule type="expression" dxfId="7" priority="7">
      <formula>J5="Bonus"</formula>
    </cfRule>
    <cfRule type="expression" dxfId="6" priority="8">
      <formula>J28="Coupon"</formula>
    </cfRule>
  </conditionalFormatting>
  <conditionalFormatting sqref="H28">
    <cfRule type="expression" dxfId="5" priority="6">
      <formula>D5="Bonus"</formula>
    </cfRule>
  </conditionalFormatting>
  <conditionalFormatting sqref="N28">
    <cfRule type="expression" dxfId="4" priority="5">
      <formula>J5="Bonus"</formula>
    </cfRule>
  </conditionalFormatting>
  <conditionalFormatting sqref="M7:N7">
    <cfRule type="expression" dxfId="3" priority="4">
      <formula>M7&gt;0</formula>
    </cfRule>
  </conditionalFormatting>
  <conditionalFormatting sqref="D5">
    <cfRule type="expression" dxfId="2" priority="2">
      <formula>D5="Bonus"</formula>
    </cfRule>
    <cfRule type="expression" dxfId="1" priority="3">
      <formula>D5="cOUPON"</formula>
    </cfRule>
  </conditionalFormatting>
  <conditionalFormatting sqref="G7:H7">
    <cfRule type="expression" dxfId="0" priority="1">
      <formula>G7&gt;0</formula>
    </cfRule>
  </conditionalFormatting>
  <pageMargins left="0" right="0" top="0" bottom="0.19685039370078741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Liste</vt:lpstr>
      <vt:lpstr>Bedarf</vt:lpstr>
      <vt:lpstr>Bedarf!Druckbereich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2025-07-24T12:19:51Z</cp:lastPrinted>
  <dcterms:created xsi:type="dcterms:W3CDTF">2025-01-29T08:09:50Z</dcterms:created>
  <dcterms:modified xsi:type="dcterms:W3CDTF">2025-07-24T14:18:26Z</dcterms:modified>
</cp:coreProperties>
</file>