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bookViews>
    <workbookView xWindow="0" yWindow="0" windowWidth="20490" windowHeight="7650"/>
  </bookViews>
  <sheets>
    <sheet name="Tabelle1" sheetId="1" r:id="rId1"/>
    <sheet name="Tabelle2" sheetId="2" r:id="rId2"/>
  </sheets>
  <definedNames>
    <definedName name="_xlnm._FilterDatabase" localSheetId="0" hidden="1">Tabelle1!$M$2:$P$22</definedName>
    <definedName name="_xlnm.Extract" localSheetId="0">Tabelle1!$O$3:$O$22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2" l="1"/>
  <c r="L10" i="2"/>
  <c r="M17" i="2" l="1"/>
  <c r="N17" i="2" s="1"/>
  <c r="N19" i="2" s="1"/>
  <c r="E4" i="1" l="1"/>
  <c r="E5" i="1"/>
  <c r="E6" i="1"/>
  <c r="E7" i="1"/>
  <c r="E8" i="1"/>
  <c r="E9" i="1"/>
  <c r="E3" i="1"/>
  <c r="M8" i="1"/>
  <c r="B5" i="2" l="1"/>
  <c r="B6" i="2" s="1"/>
  <c r="B7" i="2" s="1"/>
  <c r="B8" i="2" s="1"/>
  <c r="B9" i="2" s="1"/>
  <c r="B10" i="2" l="1"/>
  <c r="D36" i="2"/>
  <c r="F36" i="2"/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3" i="1"/>
  <c r="M3" i="1"/>
  <c r="M4" i="1"/>
  <c r="I16" i="2" l="1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M22" i="1"/>
  <c r="M21" i="1"/>
  <c r="M20" i="1"/>
  <c r="M19" i="1"/>
  <c r="M18" i="1"/>
  <c r="M17" i="1"/>
  <c r="M16" i="1"/>
  <c r="M15" i="1"/>
  <c r="M10" i="1"/>
  <c r="M14" i="1"/>
  <c r="C6" i="2" l="1"/>
  <c r="M11" i="1"/>
  <c r="M7" i="1"/>
  <c r="M12" i="1"/>
  <c r="M5" i="1"/>
  <c r="J5" i="2" s="1"/>
  <c r="M9" i="1"/>
  <c r="M13" i="1"/>
  <c r="M6" i="1"/>
  <c r="H5" i="2"/>
  <c r="C5" i="2"/>
  <c r="G5" i="2" l="1"/>
  <c r="J6" i="2"/>
  <c r="G6" i="2" s="1"/>
  <c r="J7" i="2"/>
  <c r="H6" i="2"/>
  <c r="E5" i="2" l="1"/>
  <c r="I5" i="2" s="1"/>
  <c r="E7" i="2"/>
  <c r="G7" i="2"/>
  <c r="E6" i="2"/>
  <c r="I6" i="2" s="1"/>
  <c r="J8" i="2"/>
  <c r="I7" i="2"/>
  <c r="H7" i="2"/>
  <c r="C7" i="2"/>
  <c r="E8" i="2" l="1"/>
  <c r="J9" i="2"/>
  <c r="C8" i="2"/>
  <c r="H8" i="2"/>
  <c r="G8" i="2" s="1"/>
  <c r="E9" i="2" l="1"/>
  <c r="I8" i="2"/>
  <c r="C9" i="2"/>
  <c r="I9" i="2"/>
  <c r="H9" i="2"/>
  <c r="G9" i="2" s="1"/>
  <c r="J10" i="2" l="1"/>
  <c r="B11" i="2"/>
  <c r="H10" i="2"/>
  <c r="C10" i="2"/>
  <c r="E10" i="2" l="1"/>
  <c r="G10" i="2"/>
  <c r="J11" i="2"/>
  <c r="E11" i="2" s="1"/>
  <c r="I10" i="2"/>
  <c r="B12" i="2"/>
  <c r="H11" i="2"/>
  <c r="I11" i="2"/>
  <c r="C11" i="2"/>
  <c r="G11" i="2" l="1"/>
  <c r="J12" i="2"/>
  <c r="E12" i="2" s="1"/>
  <c r="B13" i="2"/>
  <c r="H12" i="2"/>
  <c r="I12" i="2"/>
  <c r="C12" i="2"/>
  <c r="J13" i="2" l="1"/>
  <c r="E13" i="2" s="1"/>
  <c r="G12" i="2"/>
  <c r="B14" i="2"/>
  <c r="I13" i="2"/>
  <c r="H13" i="2"/>
  <c r="C13" i="2"/>
  <c r="J14" i="2" l="1"/>
  <c r="E14" i="2" s="1"/>
  <c r="G13" i="2"/>
  <c r="B15" i="2"/>
  <c r="I14" i="2"/>
  <c r="C14" i="2"/>
  <c r="H14" i="2"/>
  <c r="J15" i="2" l="1"/>
  <c r="E15" i="2" s="1"/>
  <c r="G14" i="2"/>
  <c r="B16" i="2"/>
  <c r="H15" i="2"/>
  <c r="I15" i="2"/>
  <c r="C15" i="2"/>
  <c r="J16" i="2" l="1"/>
  <c r="E16" i="2" s="1"/>
  <c r="G15" i="2"/>
  <c r="I3" i="2"/>
  <c r="I36" i="2"/>
  <c r="B17" i="2"/>
  <c r="H16" i="2"/>
  <c r="C16" i="2"/>
  <c r="J17" i="2" l="1"/>
  <c r="E17" i="2" s="1"/>
  <c r="G16" i="2"/>
  <c r="B18" i="2"/>
  <c r="H17" i="2"/>
  <c r="C17" i="2"/>
  <c r="J18" i="2" l="1"/>
  <c r="E18" i="2" s="1"/>
  <c r="G17" i="2"/>
  <c r="B19" i="2"/>
  <c r="C18" i="2"/>
  <c r="H18" i="2"/>
  <c r="J19" i="2" l="1"/>
  <c r="E19" i="2" s="1"/>
  <c r="G18" i="2"/>
  <c r="B20" i="2"/>
  <c r="H19" i="2"/>
  <c r="C19" i="2"/>
  <c r="J20" i="2" l="1"/>
  <c r="E20" i="2" s="1"/>
  <c r="G19" i="2"/>
  <c r="B21" i="2"/>
  <c r="H20" i="2"/>
  <c r="C20" i="2"/>
  <c r="G20" i="2" l="1"/>
  <c r="J21" i="2"/>
  <c r="E21" i="2" s="1"/>
  <c r="B22" i="2"/>
  <c r="C21" i="2"/>
  <c r="H21" i="2"/>
  <c r="J22" i="2" l="1"/>
  <c r="E22" i="2" s="1"/>
  <c r="G21" i="2"/>
  <c r="B23" i="2"/>
  <c r="C22" i="2"/>
  <c r="H22" i="2"/>
  <c r="G22" i="2" l="1"/>
  <c r="J23" i="2"/>
  <c r="E23" i="2" s="1"/>
  <c r="B24" i="2"/>
  <c r="H23" i="2"/>
  <c r="C23" i="2"/>
  <c r="G23" i="2" l="1"/>
  <c r="J24" i="2"/>
  <c r="E24" i="2" s="1"/>
  <c r="B25" i="2"/>
  <c r="H24" i="2"/>
  <c r="C24" i="2"/>
  <c r="J25" i="2" l="1"/>
  <c r="E25" i="2" s="1"/>
  <c r="G24" i="2"/>
  <c r="B26" i="2"/>
  <c r="C25" i="2"/>
  <c r="H25" i="2"/>
  <c r="J26" i="2" l="1"/>
  <c r="E26" i="2" s="1"/>
  <c r="G25" i="2"/>
  <c r="B27" i="2"/>
  <c r="H26" i="2"/>
  <c r="C26" i="2"/>
  <c r="G26" i="2" l="1"/>
  <c r="J27" i="2"/>
  <c r="E27" i="2" s="1"/>
  <c r="B28" i="2"/>
  <c r="H27" i="2"/>
  <c r="C27" i="2"/>
  <c r="G27" i="2" l="1"/>
  <c r="J28" i="2"/>
  <c r="E28" i="2" s="1"/>
  <c r="B29" i="2"/>
  <c r="H28" i="2"/>
  <c r="C28" i="2"/>
  <c r="J29" i="2" l="1"/>
  <c r="E29" i="2" s="1"/>
  <c r="G28" i="2"/>
  <c r="B30" i="2"/>
  <c r="C29" i="2"/>
  <c r="H29" i="2"/>
  <c r="J30" i="2" l="1"/>
  <c r="E30" i="2" s="1"/>
  <c r="G29" i="2"/>
  <c r="B31" i="2"/>
  <c r="C30" i="2"/>
  <c r="H30" i="2"/>
  <c r="J31" i="2" l="1"/>
  <c r="E31" i="2" s="1"/>
  <c r="G30" i="2"/>
  <c r="B32" i="2"/>
  <c r="H31" i="2"/>
  <c r="C31" i="2"/>
  <c r="J32" i="2" l="1"/>
  <c r="E32" i="2" s="1"/>
  <c r="G31" i="2"/>
  <c r="B33" i="2"/>
  <c r="H32" i="2"/>
  <c r="C32" i="2"/>
  <c r="J33" i="2" l="1"/>
  <c r="E33" i="2" s="1"/>
  <c r="G32" i="2"/>
  <c r="B34" i="2"/>
  <c r="H33" i="2"/>
  <c r="C33" i="2"/>
  <c r="G33" i="2" l="1"/>
  <c r="J34" i="2"/>
  <c r="E34" i="2" s="1"/>
  <c r="C34" i="2"/>
  <c r="H34" i="2"/>
  <c r="B35" i="2"/>
  <c r="E35" i="2" l="1"/>
  <c r="G35" i="2"/>
  <c r="G34" i="2"/>
  <c r="J35" i="2"/>
  <c r="E36" i="2" s="1"/>
  <c r="H35" i="2"/>
  <c r="H36" i="2" s="1"/>
  <c r="C35" i="2"/>
  <c r="G36" i="2" l="1"/>
</calcChain>
</file>

<file path=xl/sharedStrings.xml><?xml version="1.0" encoding="utf-8"?>
<sst xmlns="http://schemas.openxmlformats.org/spreadsheetml/2006/main" count="78" uniqueCount="74">
  <si>
    <t>TdW</t>
  </si>
  <si>
    <t>Bez</t>
  </si>
  <si>
    <t>Arb.Zeit</t>
  </si>
  <si>
    <t>Pause</t>
  </si>
  <si>
    <t>Mo</t>
  </si>
  <si>
    <t>Di</t>
  </si>
  <si>
    <t>Mi</t>
  </si>
  <si>
    <t>Do</t>
  </si>
  <si>
    <t>Fr</t>
  </si>
  <si>
    <t>Sa</t>
  </si>
  <si>
    <t>So</t>
  </si>
  <si>
    <t>Monate</t>
  </si>
  <si>
    <t>Bez. Lang</t>
  </si>
  <si>
    <t>Bez. Kurz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</si>
  <si>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</si>
  <si>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</si>
  <si>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</si>
  <si>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</si>
  <si>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</si>
  <si>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</si>
  <si>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</si>
  <si>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</si>
  <si>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</si>
  <si>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</si>
  <si>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</si>
  <si>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</si>
  <si>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Jan</t>
  </si>
  <si>
    <t>Feb</t>
  </si>
  <si>
    <t>Apr</t>
  </si>
  <si>
    <t>Jun</t>
  </si>
  <si>
    <t>Jul</t>
  </si>
  <si>
    <t>Aug</t>
  </si>
  <si>
    <t>Sep</t>
  </si>
  <si>
    <t>Okt</t>
  </si>
  <si>
    <t>Nov</t>
  </si>
  <si>
    <t>Dez</t>
  </si>
  <si>
    <t>Mrz</t>
  </si>
  <si>
    <t>Jahre</t>
  </si>
  <si>
    <t>Feiertage</t>
  </si>
  <si>
    <t>V</t>
  </si>
  <si>
    <t>Aktivierte Feiertage</t>
  </si>
  <si>
    <t>Neujahr</t>
  </si>
  <si>
    <t>Hlg. Drei Könige</t>
  </si>
  <si>
    <t>Rosenmontag</t>
  </si>
  <si>
    <t>Gründonnerstag</t>
  </si>
  <si>
    <t>Karfreitag</t>
  </si>
  <si>
    <t>Ostersonntag</t>
  </si>
  <si>
    <t>Ostermontag</t>
  </si>
  <si>
    <t>Tag der Arbeit</t>
  </si>
  <si>
    <t>Christi Himmelfahrt</t>
  </si>
  <si>
    <t>Pfingstsonntag</t>
  </si>
  <si>
    <t>Pfingstmontag</t>
  </si>
  <si>
    <t>Fronleichnam</t>
  </si>
  <si>
    <t>Mariä Himmelfahrt</t>
  </si>
  <si>
    <t>Tag der dt. Einheit</t>
  </si>
  <si>
    <t>Reformationstag</t>
  </si>
  <si>
    <t>Allerheiligen</t>
  </si>
  <si>
    <t>Buß- und Bettag</t>
  </si>
  <si>
    <t>1. Weihnachtstag</t>
  </si>
  <si>
    <t>2. Weihnachtstag</t>
  </si>
  <si>
    <t>Silvester</t>
  </si>
  <si>
    <t>Arbeitszeiten</t>
  </si>
  <si>
    <t>Zeit eingeben im Format:</t>
  </si>
  <si>
    <t>[800 für 08:00]</t>
  </si>
  <si>
    <t>Übertrag:</t>
  </si>
  <si>
    <t>Datum:</t>
  </si>
  <si>
    <t>Tag</t>
  </si>
  <si>
    <t>Ende</t>
  </si>
  <si>
    <t>Stunden</t>
  </si>
  <si>
    <t>Std. Soll</t>
  </si>
  <si>
    <t>Diff</t>
  </si>
  <si>
    <t>Beginn</t>
  </si>
  <si>
    <t>Name: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</si>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</sst>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ddd"/>
    <numFmt numFmtId="165" formatCode="[$-F400]h:mm:ss\ AM/PM"/>
    <numFmt numFmtId="166" formatCode="[h]:mm"/>
    <numFmt numFmtId="167" formatCode="h:mm;@"/>
    <numFmt numFmtId="168" formatCode="0.00000000"/>
    <numFmt numFmtId="170" formatCode="[$-F400]00\:00\ AM/PM"/>
    <numFmt numFmtId="171" formatCode="[hh]:mm"/>
    <numFmt numFmtId="172" formatCode="00&quot;:&quot;00"/>
    <numFmt numFmtId="173" formatCode="00\:00"/>
    <numFmt numFmtId="177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20" fontId="0" fillId="0" borderId="0" xfId="0" applyNumberFormat="1"/>
    <xf numFmtId="165" fontId="0" fillId="0" borderId="0" xfId="0" applyNumberFormat="1"/>
    <xf numFmtId="0" fontId="1" fillId="0" borderId="0" xfId="0" applyFont="1"/>
    <xf numFmtId="2" fontId="0" fillId="0" borderId="0" xfId="0" applyNumberFormat="1"/>
    <xf numFmtId="167" fontId="0" fillId="0" borderId="0" xfId="0" applyNumberFormat="1"/>
    <xf numFmtId="165" fontId="0" fillId="0" borderId="0" xfId="0" applyNumberFormat="1" applyAlignment="1">
      <alignment wrapText="1"/>
    </xf>
    <xf numFmtId="0" fontId="0" fillId="4" borderId="4" xfId="0" applyFill="1" applyBorder="1"/>
    <xf numFmtId="14" fontId="0" fillId="2" borderId="5" xfId="0" applyNumberFormat="1" applyFill="1" applyBorder="1"/>
    <xf numFmtId="164" fontId="0" fillId="2" borderId="6" xfId="0" applyNumberFormat="1" applyFill="1" applyBorder="1"/>
    <xf numFmtId="20" fontId="0" fillId="3" borderId="6" xfId="0" applyNumberFormat="1" applyFill="1" applyBorder="1"/>
    <xf numFmtId="0" fontId="0" fillId="3" borderId="7" xfId="0" applyFill="1" applyBorder="1"/>
    <xf numFmtId="14" fontId="0" fillId="2" borderId="8" xfId="0" applyNumberFormat="1" applyFill="1" applyBorder="1"/>
    <xf numFmtId="164" fontId="0" fillId="2" borderId="2" xfId="0" applyNumberFormat="1" applyFill="1" applyBorder="1"/>
    <xf numFmtId="20" fontId="0" fillId="3" borderId="2" xfId="0" applyNumberFormat="1" applyFill="1" applyBorder="1"/>
    <xf numFmtId="0" fontId="0" fillId="3" borderId="9" xfId="0" applyFill="1" applyBorder="1"/>
    <xf numFmtId="14" fontId="0" fillId="2" borderId="10" xfId="0" applyNumberFormat="1" applyFill="1" applyBorder="1"/>
    <xf numFmtId="164" fontId="0" fillId="2" borderId="11" xfId="0" applyNumberFormat="1" applyFill="1" applyBorder="1"/>
    <xf numFmtId="20" fontId="0" fillId="3" borderId="11" xfId="0" applyNumberFormat="1" applyFill="1" applyBorder="1"/>
    <xf numFmtId="0" fontId="0" fillId="3" borderId="12" xfId="0" applyFill="1" applyBorder="1"/>
    <xf numFmtId="166" fontId="0" fillId="0" borderId="3" xfId="0" applyNumberFormat="1" applyBorder="1"/>
    <xf numFmtId="0" fontId="0" fillId="0" borderId="3" xfId="0" applyBorder="1"/>
    <xf numFmtId="166" fontId="0" fillId="5" borderId="3" xfId="0" applyNumberFormat="1" applyFill="1" applyBorder="1"/>
    <xf numFmtId="0" fontId="0" fillId="0" borderId="1" xfId="0" applyBorder="1"/>
    <xf numFmtId="0" fontId="0" fillId="5" borderId="1" xfId="0" applyFill="1" applyBorder="1"/>
    <xf numFmtId="166" fontId="0" fillId="5" borderId="1" xfId="0" applyNumberFormat="1" applyFill="1" applyBorder="1"/>
    <xf numFmtId="0" fontId="0" fillId="6" borderId="1" xfId="0" applyFill="1" applyBorder="1"/>
    <xf numFmtId="20" fontId="0" fillId="7" borderId="2" xfId="0" applyNumberFormat="1" applyFill="1" applyBorder="1"/>
    <xf numFmtId="0" fontId="0" fillId="7" borderId="2" xfId="0" applyFill="1" applyBorder="1"/>
    <xf numFmtId="0" fontId="0" fillId="7" borderId="11" xfId="0" applyFill="1" applyBorder="1"/>
    <xf numFmtId="20" fontId="0" fillId="7" borderId="11" xfId="0" applyNumberFormat="1" applyFill="1" applyBorder="1"/>
    <xf numFmtId="20" fontId="0" fillId="3" borderId="2" xfId="0" applyNumberFormat="1" applyFont="1" applyFill="1" applyBorder="1"/>
    <xf numFmtId="168" fontId="0" fillId="0" borderId="0" xfId="0" applyNumberFormat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14" fontId="0" fillId="2" borderId="1" xfId="0" applyNumberFormat="1" applyFill="1" applyBorder="1"/>
    <xf numFmtId="0" fontId="0" fillId="2" borderId="1" xfId="0" applyFill="1" applyBorder="1"/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20" fontId="0" fillId="2" borderId="1" xfId="0" applyNumberFormat="1" applyFill="1" applyBorder="1" applyAlignment="1">
      <alignment horizontal="center"/>
    </xf>
    <xf numFmtId="0" fontId="0" fillId="0" borderId="0" xfId="0" applyNumberFormat="1"/>
    <xf numFmtId="170" fontId="0" fillId="7" borderId="6" xfId="0" applyNumberFormat="1" applyFill="1" applyBorder="1"/>
    <xf numFmtId="171" fontId="0" fillId="3" borderId="2" xfId="0" applyNumberFormat="1" applyFill="1" applyBorder="1"/>
    <xf numFmtId="172" fontId="0" fillId="7" borderId="2" xfId="0" applyNumberFormat="1" applyFill="1" applyBorder="1"/>
    <xf numFmtId="1" fontId="0" fillId="7" borderId="6" xfId="0" applyNumberFormat="1" applyFill="1" applyBorder="1"/>
    <xf numFmtId="173" fontId="0" fillId="0" borderId="0" xfId="0" applyNumberFormat="1"/>
    <xf numFmtId="0" fontId="0" fillId="8" borderId="1" xfId="0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177" fontId="0" fillId="0" borderId="0" xfId="0" applyNumberFormat="1"/>
    <xf numFmtId="1" fontId="0" fillId="0" borderId="0" xfId="0" applyNumberFormat="1"/>
    <xf numFmtId="49" fontId="0" fillId="0" borderId="0" xfId="0" applyNumberFormat="1"/>
  </cellXfs>
  <cellStyles count="1">
    <cellStyle name="Standard" xfId="0" builtinId="0"/>
  </cellStyles>
  <dxfs count="8">
    <dxf>
      <numFmt numFmtId="167" formatCode="h:mm;@"/>
    </dxf>
    <dxf>
      <font>
        <color rgb="FFFF0000"/>
      </font>
      <fill>
        <patternFill>
          <bgColor theme="0" tint="-0.34998626667073579"/>
        </patternFill>
      </fill>
    </dxf>
    <dxf>
      <numFmt numFmtId="25" formatCode="hh:mm"/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numFmt numFmtId="174" formatCode="##&quot;:&quot;##"/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$O$3" lockText="1" noThreeD="1"/>
</file>

<file path=xl/ctrlProps/ctrlProp10.xml><?xml version="1.0" encoding="utf-8"?>
<formControlPr xmlns="http://schemas.microsoft.com/office/spreadsheetml/2009/9/main" objectType="CheckBox" checked="Checked" fmlaLink="$O$12" lockText="1" noThreeD="1"/>
</file>

<file path=xl/ctrlProps/ctrlProp11.xml><?xml version="1.0" encoding="utf-8"?>
<formControlPr xmlns="http://schemas.microsoft.com/office/spreadsheetml/2009/9/main" objectType="CheckBox" checked="Checked" fmlaLink="$O$13" lockText="1" noThreeD="1"/>
</file>

<file path=xl/ctrlProps/ctrlProp12.xml><?xml version="1.0" encoding="utf-8"?>
<formControlPr xmlns="http://schemas.microsoft.com/office/spreadsheetml/2009/9/main" objectType="CheckBox" checked="Checked" fmlaLink="$O$14" lockText="1" noThreeD="1"/>
</file>

<file path=xl/ctrlProps/ctrlProp13.xml><?xml version="1.0" encoding="utf-8"?>
<formControlPr xmlns="http://schemas.microsoft.com/office/spreadsheetml/2009/9/main" objectType="CheckBox" checked="Checked" fmlaLink="$O$15" lockText="1" noThreeD="1"/>
</file>

<file path=xl/ctrlProps/ctrlProp14.xml><?xml version="1.0" encoding="utf-8"?>
<formControlPr xmlns="http://schemas.microsoft.com/office/spreadsheetml/2009/9/main" objectType="CheckBox" checked="Checked" fmlaLink="$O$16" lockText="1" noThreeD="1"/>
</file>

<file path=xl/ctrlProps/ctrlProp15.xml><?xml version="1.0" encoding="utf-8"?>
<formControlPr xmlns="http://schemas.microsoft.com/office/spreadsheetml/2009/9/main" objectType="CheckBox" checked="Checked" fmlaLink="$O$17" lockText="1" noThreeD="1"/>
</file>

<file path=xl/ctrlProps/ctrlProp16.xml><?xml version="1.0" encoding="utf-8"?>
<formControlPr xmlns="http://schemas.microsoft.com/office/spreadsheetml/2009/9/main" objectType="CheckBox" checked="Checked" fmlaLink="$O$18" lockText="1" noThreeD="1"/>
</file>

<file path=xl/ctrlProps/ctrlProp17.xml><?xml version="1.0" encoding="utf-8"?>
<formControlPr xmlns="http://schemas.microsoft.com/office/spreadsheetml/2009/9/main" objectType="CheckBox" checked="Checked" fmlaLink="$O$19" lockText="1" noThreeD="1"/>
</file>

<file path=xl/ctrlProps/ctrlProp18.xml><?xml version="1.0" encoding="utf-8"?>
<formControlPr xmlns="http://schemas.microsoft.com/office/spreadsheetml/2009/9/main" objectType="CheckBox" checked="Checked" fmlaLink="$O$20" lockText="1" noThreeD="1"/>
</file>

<file path=xl/ctrlProps/ctrlProp19.xml><?xml version="1.0" encoding="utf-8"?>
<formControlPr xmlns="http://schemas.microsoft.com/office/spreadsheetml/2009/9/main" objectType="CheckBox" checked="Checked" fmlaLink="$O$21" lockText="1" noThreeD="1"/>
</file>

<file path=xl/ctrlProps/ctrlProp2.xml><?xml version="1.0" encoding="utf-8"?>
<formControlPr xmlns="http://schemas.microsoft.com/office/spreadsheetml/2009/9/main" objectType="CheckBox" checked="Checked" fmlaLink="$O$4" lockText="1" noThreeD="1"/>
</file>

<file path=xl/ctrlProps/ctrlProp20.xml><?xml version="1.0" encoding="utf-8"?>
<formControlPr xmlns="http://schemas.microsoft.com/office/spreadsheetml/2009/9/main" objectType="CheckBox" checked="Checked" fmlaLink="$O$22" lockText="1" noThreeD="1"/>
</file>

<file path=xl/ctrlProps/ctrlProp21.xml><?xml version="1.0" encoding="utf-8"?>
<formControlPr xmlns="http://schemas.microsoft.com/office/spreadsheetml/2009/9/main" objectType="CheckBox" checked="Checked" fmlaLink="$B$13" lockText="1" noThreeD="1"/>
</file>

<file path=xl/ctrlProps/ctrlProp3.xml><?xml version="1.0" encoding="utf-8"?>
<formControlPr xmlns="http://schemas.microsoft.com/office/spreadsheetml/2009/9/main" objectType="CheckBox" checked="Checked" fmlaLink="$O$5" lockText="1" noThreeD="1"/>
</file>

<file path=xl/ctrlProps/ctrlProp4.xml><?xml version="1.0" encoding="utf-8"?>
<formControlPr xmlns="http://schemas.microsoft.com/office/spreadsheetml/2009/9/main" objectType="CheckBox" checked="Checked" fmlaLink="$O$6" lockText="1" noThreeD="1"/>
</file>

<file path=xl/ctrlProps/ctrlProp5.xml><?xml version="1.0" encoding="utf-8"?>
<formControlPr xmlns="http://schemas.microsoft.com/office/spreadsheetml/2009/9/main" objectType="CheckBox" checked="Checked" fmlaLink="$O$7" lockText="1" noThreeD="1"/>
</file>

<file path=xl/ctrlProps/ctrlProp6.xml><?xml version="1.0" encoding="utf-8"?>
<formControlPr xmlns="http://schemas.microsoft.com/office/spreadsheetml/2009/9/main" objectType="CheckBox" checked="Checked" fmlaLink="$O$8" lockText="1" noThreeD="1"/>
</file>

<file path=xl/ctrlProps/ctrlProp7.xml><?xml version="1.0" encoding="utf-8"?>
<formControlPr xmlns="http://schemas.microsoft.com/office/spreadsheetml/2009/9/main" objectType="CheckBox" checked="Checked" fmlaLink="$O$9" lockText="1" noThreeD="1"/>
</file>

<file path=xl/ctrlProps/ctrlProp8.xml><?xml version="1.0" encoding="utf-8"?>
<formControlPr xmlns="http://schemas.microsoft.com/office/spreadsheetml/2009/9/main" objectType="CheckBox" checked="Checked" fmlaLink="$O$10" lockText="1" noThreeD="1"/>
</file>

<file path=xl/ctrlProps/ctrlProp9.xml><?xml version="1.0" encoding="utf-8"?>
<formControlPr xmlns="http://schemas.microsoft.com/office/spreadsheetml/2009/9/main" objectType="CheckBox" checked="Checked" fmlaLink="$O$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1285875</xdr:colOff>
          <xdr:row>1</xdr:row>
          <xdr:rowOff>171450</xdr:rowOff>
        </xdr:from>
        <xdr:to>
          <xdr:col>15</xdr:col>
          <xdr:colOff>104775</xdr:colOff>
          <xdr:row>3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1285875</xdr:colOff>
          <xdr:row>2</xdr:row>
          <xdr:rowOff>171450</xdr:rowOff>
        </xdr:from>
        <xdr:to>
          <xdr:col>15</xdr:col>
          <xdr:colOff>104775</xdr:colOff>
          <xdr:row>4</xdr:row>
          <xdr:rowOff>9525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1285875</xdr:colOff>
          <xdr:row>3</xdr:row>
          <xdr:rowOff>171450</xdr:rowOff>
        </xdr:from>
        <xdr:to>
          <xdr:col>15</xdr:col>
          <xdr:colOff>104775</xdr:colOff>
          <xdr:row>5</xdr:row>
          <xdr:rowOff>9525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1285875</xdr:colOff>
          <xdr:row>4</xdr:row>
          <xdr:rowOff>171450</xdr:rowOff>
        </xdr:from>
        <xdr:to>
          <xdr:col>15</xdr:col>
          <xdr:colOff>104775</xdr:colOff>
          <xdr:row>6</xdr:row>
          <xdr:rowOff>9525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1285875</xdr:colOff>
          <xdr:row>5</xdr:row>
          <xdr:rowOff>171450</xdr:rowOff>
        </xdr:from>
        <xdr:to>
          <xdr:col>15</xdr:col>
          <xdr:colOff>104775</xdr:colOff>
          <xdr:row>7</xdr:row>
          <xdr:rowOff>9525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1285875</xdr:colOff>
          <xdr:row>6</xdr:row>
          <xdr:rowOff>171450</xdr:rowOff>
        </xdr:from>
        <xdr:to>
          <xdr:col>15</xdr:col>
          <xdr:colOff>104775</xdr:colOff>
          <xdr:row>8</xdr:row>
          <xdr:rowOff>9525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1285875</xdr:colOff>
          <xdr:row>7</xdr:row>
          <xdr:rowOff>171450</xdr:rowOff>
        </xdr:from>
        <xdr:to>
          <xdr:col>15</xdr:col>
          <xdr:colOff>104775</xdr:colOff>
          <xdr:row>9</xdr:row>
          <xdr:rowOff>9525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1285875</xdr:colOff>
          <xdr:row>8</xdr:row>
          <xdr:rowOff>171450</xdr:rowOff>
        </xdr:from>
        <xdr:to>
          <xdr:col>15</xdr:col>
          <xdr:colOff>104775</xdr:colOff>
          <xdr:row>10</xdr:row>
          <xdr:rowOff>9525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1285875</xdr:colOff>
          <xdr:row>9</xdr:row>
          <xdr:rowOff>171450</xdr:rowOff>
        </xdr:from>
        <xdr:to>
          <xdr:col>15</xdr:col>
          <xdr:colOff>104775</xdr:colOff>
          <xdr:row>11</xdr:row>
          <xdr:rowOff>9525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1285875</xdr:colOff>
          <xdr:row>10</xdr:row>
          <xdr:rowOff>171450</xdr:rowOff>
        </xdr:from>
        <xdr:to>
          <xdr:col>15</xdr:col>
          <xdr:colOff>104775</xdr:colOff>
          <xdr:row>12</xdr:row>
          <xdr:rowOff>9525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1285875</xdr:colOff>
          <xdr:row>11</xdr:row>
          <xdr:rowOff>171450</xdr:rowOff>
        </xdr:from>
        <xdr:to>
          <xdr:col>15</xdr:col>
          <xdr:colOff>104775</xdr:colOff>
          <xdr:row>13</xdr:row>
          <xdr:rowOff>9525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1285875</xdr:colOff>
          <xdr:row>12</xdr:row>
          <xdr:rowOff>171450</xdr:rowOff>
        </xdr:from>
        <xdr:to>
          <xdr:col>15</xdr:col>
          <xdr:colOff>104775</xdr:colOff>
          <xdr:row>14</xdr:row>
          <xdr:rowOff>9525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1285875</xdr:colOff>
          <xdr:row>13</xdr:row>
          <xdr:rowOff>171450</xdr:rowOff>
        </xdr:from>
        <xdr:to>
          <xdr:col>15</xdr:col>
          <xdr:colOff>104775</xdr:colOff>
          <xdr:row>15</xdr:row>
          <xdr:rowOff>9525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1285875</xdr:colOff>
          <xdr:row>14</xdr:row>
          <xdr:rowOff>171450</xdr:rowOff>
        </xdr:from>
        <xdr:to>
          <xdr:col>15</xdr:col>
          <xdr:colOff>104775</xdr:colOff>
          <xdr:row>16</xdr:row>
          <xdr:rowOff>9525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1285875</xdr:colOff>
          <xdr:row>15</xdr:row>
          <xdr:rowOff>171450</xdr:rowOff>
        </xdr:from>
        <xdr:to>
          <xdr:col>15</xdr:col>
          <xdr:colOff>104775</xdr:colOff>
          <xdr:row>17</xdr:row>
          <xdr:rowOff>9525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1285875</xdr:colOff>
          <xdr:row>16</xdr:row>
          <xdr:rowOff>171450</xdr:rowOff>
        </xdr:from>
        <xdr:to>
          <xdr:col>15</xdr:col>
          <xdr:colOff>104775</xdr:colOff>
          <xdr:row>18</xdr:row>
          <xdr:rowOff>9525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1285875</xdr:colOff>
          <xdr:row>17</xdr:row>
          <xdr:rowOff>171450</xdr:rowOff>
        </xdr:from>
        <xdr:to>
          <xdr:col>15</xdr:col>
          <xdr:colOff>104775</xdr:colOff>
          <xdr:row>19</xdr:row>
          <xdr:rowOff>9525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1285875</xdr:colOff>
          <xdr:row>18</xdr:row>
          <xdr:rowOff>171450</xdr:rowOff>
        </xdr:from>
        <xdr:to>
          <xdr:col>15</xdr:col>
          <xdr:colOff>104775</xdr:colOff>
          <xdr:row>20</xdr:row>
          <xdr:rowOff>9525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1285875</xdr:colOff>
          <xdr:row>19</xdr:row>
          <xdr:rowOff>171450</xdr:rowOff>
        </xdr:from>
        <xdr:to>
          <xdr:col>15</xdr:col>
          <xdr:colOff>104775</xdr:colOff>
          <xdr:row>21</xdr:row>
          <xdr:rowOff>9525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1285875</xdr:colOff>
          <xdr:row>20</xdr:row>
          <xdr:rowOff>171450</xdr:rowOff>
        </xdr:from>
        <xdr:to>
          <xdr:col>15</xdr:col>
          <xdr:colOff>104775</xdr:colOff>
          <xdr:row>22</xdr:row>
          <xdr:rowOff>9525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11</xdr:row>
          <xdr:rowOff>180975</xdr:rowOff>
        </xdr:from>
        <xdr:to>
          <xdr:col>1</xdr:col>
          <xdr:colOff>152400</xdr:colOff>
          <xdr:row>13</xdr:row>
          <xdr:rowOff>9525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23"/>
  <sheetViews>
    <sheetView tabSelected="1" workbookViewId="0">
      <selection activeCell="D13" sqref="D13"/>
    </sheetView>
  </sheetViews>
  <sheetFormatPr baseColWidth="10" defaultRowHeight="15" x14ac:dyDescent="0.25"/>
  <cols>
    <col min="1" max="1" width="3.5703125" customWidth="1"/>
    <col min="2" max="2" width="6.5703125" customWidth="1"/>
    <col min="3" max="3" width="5.85546875" customWidth="1"/>
    <col min="4" max="4" width="10.85546875" customWidth="1"/>
    <col min="5" max="5" width="9.7109375" customWidth="1"/>
    <col min="7" max="7" width="7.85546875" bestFit="1" customWidth="1"/>
    <col min="8" max="8" width="10.85546875" bestFit="1" customWidth="1"/>
    <col min="9" max="9" width="9" bestFit="1" customWidth="1"/>
    <col min="11" max="11" width="8.5703125" customWidth="1"/>
    <col min="13" max="13" width="10.140625" bestFit="1" customWidth="1"/>
    <col min="14" max="14" width="19.42578125" customWidth="1"/>
    <col min="15" max="15" width="2.85546875" customWidth="1"/>
    <col min="16" max="16" width="18.85546875" bestFit="1" customWidth="1"/>
  </cols>
  <sheetData>
    <row r="2" spans="2:16" x14ac:dyDescent="0.25">
      <c r="B2" s="33" t="s">
        <v>0</v>
      </c>
      <c r="C2" s="33" t="s">
        <v>1</v>
      </c>
      <c r="D2" s="33" t="s">
        <v>2</v>
      </c>
      <c r="E2" s="33" t="s">
        <v>3</v>
      </c>
      <c r="G2" s="33" t="s">
        <v>11</v>
      </c>
      <c r="H2" s="33" t="s">
        <v>12</v>
      </c>
      <c r="I2" s="33" t="s">
        <v>13</v>
      </c>
      <c r="K2" s="33" t="s">
        <v>37</v>
      </c>
      <c r="M2" s="46" t="s">
        <v>38</v>
      </c>
      <c r="N2" s="46"/>
      <c r="O2" s="33" t="s">
        <v>39</v>
      </c>
      <c r="P2" s="34" t="s">
        <v>40</v>
      </c>
    </row>
    <row r="3" spans="2:16" x14ac:dyDescent="0.25">
      <c r="B3" s="38">
        <v>1</v>
      </c>
      <c r="C3" s="38" t="s">
        <v>4</v>
      </c>
      <c r="D3" s="39">
        <v>0.33333333333333331</v>
      </c>
      <c r="E3" s="39">
        <f>IF(D3&gt;=0.375,0.03125,IF(D3&gt;=0.25,0.02083333333,0))</f>
        <v>2.0833333329999999E-2</v>
      </c>
      <c r="G3" s="38">
        <v>1</v>
      </c>
      <c r="H3" s="36" t="s">
        <v>14</v>
      </c>
      <c r="I3" s="36" t="s">
        <v>26</v>
      </c>
      <c r="K3" s="38">
        <v>2022</v>
      </c>
      <c r="M3" s="35">
        <f>DATE(Tabelle2!$D$2,1,1)</f>
        <v>44196</v>
      </c>
      <c r="N3" s="36" t="s">
        <v>41</v>
      </c>
      <c r="O3" s="37" t="b">
        <v>1</v>
      </c>
      <c r="P3" s="36" t="str">
        <f>IF(O3=TRUE,N3,"")</f>
        <v>Neujahr</v>
      </c>
    </row>
    <row r="4" spans="2:16" x14ac:dyDescent="0.25">
      <c r="B4" s="38">
        <v>2</v>
      </c>
      <c r="C4" s="38" t="s">
        <v>5</v>
      </c>
      <c r="D4" s="39">
        <v>0.375</v>
      </c>
      <c r="E4" s="39">
        <f t="shared" ref="E4:E9" si="0">IF(D4&gt;=0.375,0.03125,IF(D4&gt;=0.25,0.02083333333,0))</f>
        <v>3.125E-2</v>
      </c>
      <c r="G4" s="38">
        <v>2</v>
      </c>
      <c r="H4" s="36" t="s">
        <v>15</v>
      </c>
      <c r="I4" s="36" t="s">
        <v>27</v>
      </c>
      <c r="K4" s="38">
        <v>2023</v>
      </c>
      <c r="M4" s="35">
        <f>DATE(Tabelle2!$D$2,1,6)</f>
        <v>44201</v>
      </c>
      <c r="N4" s="36" t="s">
        <v>42</v>
      </c>
      <c r="O4" s="37" t="b">
        <v>1</v>
      </c>
      <c r="P4" s="36" t="str">
        <f t="shared" ref="P4:P22" si="1">IF(O4=TRUE,N4,"")</f>
        <v>Hlg. Drei Könige</v>
      </c>
    </row>
    <row r="5" spans="2:16" x14ac:dyDescent="0.25">
      <c r="B5" s="38">
        <v>3</v>
      </c>
      <c r="C5" s="38" t="s">
        <v>6</v>
      </c>
      <c r="D5" s="39">
        <v>0.33333333333333331</v>
      </c>
      <c r="E5" s="39">
        <f t="shared" si="0"/>
        <v>2.0833333329999999E-2</v>
      </c>
      <c r="G5" s="38">
        <v>3</v>
      </c>
      <c r="H5" s="36" t="s">
        <v>16</v>
      </c>
      <c r="I5" s="36" t="s">
        <v>36</v>
      </c>
      <c r="K5" s="38">
        <v>2024</v>
      </c>
      <c r="M5" s="35">
        <f>M8-48</f>
        <v>44257</v>
      </c>
      <c r="N5" s="36" t="s">
        <v>43</v>
      </c>
      <c r="O5" s="37" t="b">
        <v>1</v>
      </c>
      <c r="P5" s="36" t="str">
        <f t="shared" si="1"/>
        <v>Rosenmontag</v>
      </c>
    </row>
    <row r="6" spans="2:16" x14ac:dyDescent="0.25">
      <c r="B6" s="38">
        <v>4</v>
      </c>
      <c r="C6" s="38" t="s">
        <v>7</v>
      </c>
      <c r="D6" s="39">
        <v>0.33333333333333331</v>
      </c>
      <c r="E6" s="39">
        <f t="shared" si="0"/>
        <v>2.0833333329999999E-2</v>
      </c>
      <c r="G6" s="38">
        <v>4</v>
      </c>
      <c r="H6" s="36" t="s">
        <v>17</v>
      </c>
      <c r="I6" s="36" t="s">
        <v>28</v>
      </c>
      <c r="K6" s="38">
        <v>2025</v>
      </c>
      <c r="M6" s="35">
        <f>M8-3</f>
        <v>44302</v>
      </c>
      <c r="N6" s="36" t="s">
        <v>44</v>
      </c>
      <c r="O6" s="37" t="b">
        <v>1</v>
      </c>
      <c r="P6" s="36" t="str">
        <f t="shared" si="1"/>
        <v>Gründonnerstag</v>
      </c>
    </row>
    <row r="7" spans="2:16" x14ac:dyDescent="0.25">
      <c r="B7" s="38">
        <v>5</v>
      </c>
      <c r="C7" s="38" t="s">
        <v>8</v>
      </c>
      <c r="D7" s="39">
        <v>0.20833333333333334</v>
      </c>
      <c r="E7" s="39">
        <f t="shared" si="0"/>
        <v>0</v>
      </c>
      <c r="G7" s="38">
        <v>5</v>
      </c>
      <c r="H7" s="36" t="s">
        <v>18</v>
      </c>
      <c r="I7" s="36" t="s">
        <v>18</v>
      </c>
      <c r="K7" s="38">
        <v>2026</v>
      </c>
      <c r="M7" s="35">
        <f>M8-2</f>
        <v>44303</v>
      </c>
      <c r="N7" s="36" t="s">
        <v>45</v>
      </c>
      <c r="O7" s="37" t="b">
        <v>1</v>
      </c>
      <c r="P7" s="36" t="str">
        <f t="shared" si="1"/>
        <v>Karfreitag</v>
      </c>
    </row>
    <row r="8" spans="2:16" x14ac:dyDescent="0.25">
      <c r="B8" s="38">
        <v>6</v>
      </c>
      <c r="C8" s="38" t="s">
        <v>9</v>
      </c>
      <c r="D8" s="38"/>
      <c r="E8" s="39">
        <f t="shared" si="0"/>
        <v>0</v>
      </c>
      <c r="G8" s="38">
        <v>6</v>
      </c>
      <c r="H8" s="36" t="s">
        <v>19</v>
      </c>
      <c r="I8" s="36" t="s">
        <v>29</v>
      </c>
      <c r="K8" s="38">
        <v>2027</v>
      </c>
      <c r="M8" s="35">
        <f>7*ROUND((4&amp;-Tabelle2!D2)/7+MOD(19*MOD(Tabelle2!D2,19)-7,30)*0.14,)-6+1</f>
        <v>44305</v>
      </c>
      <c r="N8" s="36" t="s">
        <v>46</v>
      </c>
      <c r="O8" s="37" t="b">
        <v>1</v>
      </c>
      <c r="P8" s="36" t="str">
        <f t="shared" si="1"/>
        <v>Ostersonntag</v>
      </c>
    </row>
    <row r="9" spans="2:16" x14ac:dyDescent="0.25">
      <c r="B9" s="38">
        <v>7</v>
      </c>
      <c r="C9" s="38" t="s">
        <v>10</v>
      </c>
      <c r="D9" s="38"/>
      <c r="E9" s="39">
        <f t="shared" si="0"/>
        <v>0</v>
      </c>
      <c r="G9" s="38">
        <v>7</v>
      </c>
      <c r="H9" s="36" t="s">
        <v>20</v>
      </c>
      <c r="I9" s="36" t="s">
        <v>30</v>
      </c>
      <c r="K9" s="38">
        <v>2028</v>
      </c>
      <c r="M9" s="35">
        <f>M8+1</f>
        <v>44306</v>
      </c>
      <c r="N9" s="36" t="s">
        <v>47</v>
      </c>
      <c r="O9" s="37" t="b">
        <v>1</v>
      </c>
      <c r="P9" s="36" t="str">
        <f t="shared" si="1"/>
        <v>Ostermontag</v>
      </c>
    </row>
    <row r="10" spans="2:16" x14ac:dyDescent="0.25">
      <c r="G10" s="38">
        <v>8</v>
      </c>
      <c r="H10" s="36" t="s">
        <v>21</v>
      </c>
      <c r="I10" s="36" t="s">
        <v>31</v>
      </c>
      <c r="K10" s="38">
        <v>2029</v>
      </c>
      <c r="M10" s="35">
        <f>DATE(Tabelle2!D2,5,1)</f>
        <v>44316</v>
      </c>
      <c r="N10" s="36" t="s">
        <v>48</v>
      </c>
      <c r="O10" s="37" t="b">
        <v>1</v>
      </c>
      <c r="P10" s="36" t="str">
        <f t="shared" si="1"/>
        <v>Tag der Arbeit</v>
      </c>
    </row>
    <row r="11" spans="2:16" x14ac:dyDescent="0.25">
      <c r="G11" s="38">
        <v>9</v>
      </c>
      <c r="H11" s="36" t="s">
        <v>22</v>
      </c>
      <c r="I11" s="36" t="s">
        <v>32</v>
      </c>
      <c r="K11" s="38">
        <v>2030</v>
      </c>
      <c r="M11" s="35">
        <f>M8+39</f>
        <v>44344</v>
      </c>
      <c r="N11" s="36" t="s">
        <v>49</v>
      </c>
      <c r="O11" s="37" t="b">
        <v>1</v>
      </c>
      <c r="P11" s="36" t="str">
        <f t="shared" si="1"/>
        <v>Christi Himmelfahrt</v>
      </c>
    </row>
    <row r="12" spans="2:16" x14ac:dyDescent="0.25">
      <c r="G12" s="38">
        <v>10</v>
      </c>
      <c r="H12" s="36" t="s">
        <v>23</v>
      </c>
      <c r="I12" s="36" t="s">
        <v>33</v>
      </c>
      <c r="K12" s="38">
        <v>2031</v>
      </c>
      <c r="M12" s="35">
        <f>M8+49</f>
        <v>44354</v>
      </c>
      <c r="N12" s="36" t="s">
        <v>50</v>
      </c>
      <c r="O12" s="37" t="b">
        <v>1</v>
      </c>
      <c r="P12" s="36" t="str">
        <f t="shared" si="1"/>
        <v>Pfingstsonntag</v>
      </c>
    </row>
    <row r="13" spans="2:16" x14ac:dyDescent="0.25">
      <c r="B13" t="b">
        <v>1</v>
      </c>
      <c r="G13" s="38">
        <v>11</v>
      </c>
      <c r="H13" s="36" t="s">
        <v>24</v>
      </c>
      <c r="I13" s="36" t="s">
        <v>34</v>
      </c>
      <c r="K13" s="38">
        <v>2032</v>
      </c>
      <c r="M13" s="35">
        <f>M8+50</f>
        <v>44355</v>
      </c>
      <c r="N13" s="36" t="s">
        <v>51</v>
      </c>
      <c r="O13" s="37" t="b">
        <v>1</v>
      </c>
      <c r="P13" s="36" t="str">
        <f t="shared" si="1"/>
        <v>Pfingstmontag</v>
      </c>
    </row>
    <row r="14" spans="2:16" x14ac:dyDescent="0.25">
      <c r="G14" s="38">
        <v>12</v>
      </c>
      <c r="H14" s="36" t="s">
        <v>25</v>
      </c>
      <c r="I14" s="36" t="s">
        <v>35</v>
      </c>
      <c r="K14" s="38">
        <v>2033</v>
      </c>
      <c r="M14" s="35">
        <f>M8+60</f>
        <v>44365</v>
      </c>
      <c r="N14" s="36" t="s">
        <v>52</v>
      </c>
      <c r="O14" s="37" t="b">
        <v>1</v>
      </c>
      <c r="P14" s="36" t="str">
        <f t="shared" si="1"/>
        <v>Fronleichnam</v>
      </c>
    </row>
    <row r="15" spans="2:16" x14ac:dyDescent="0.25">
      <c r="B15" s="1">
        <v>2.0833333333333332E-2</v>
      </c>
      <c r="M15" s="35">
        <f>DATE(Tabelle2!D2,8,15)</f>
        <v>44422</v>
      </c>
      <c r="N15" s="36" t="s">
        <v>53</v>
      </c>
      <c r="O15" s="37" t="b">
        <v>1</v>
      </c>
      <c r="P15" s="36" t="str">
        <f t="shared" si="1"/>
        <v>Mariä Himmelfahrt</v>
      </c>
    </row>
    <row r="16" spans="2:16" x14ac:dyDescent="0.25">
      <c r="B16" s="1">
        <v>3.125E-2</v>
      </c>
      <c r="M16" s="35">
        <f>DATE(Tabelle2!D2,10,3)</f>
        <v>44471</v>
      </c>
      <c r="N16" s="36" t="s">
        <v>54</v>
      </c>
      <c r="O16" s="37" t="b">
        <v>1</v>
      </c>
      <c r="P16" s="36" t="str">
        <f t="shared" si="1"/>
        <v>Tag der dt. Einheit</v>
      </c>
    </row>
    <row r="17" spans="8:16" x14ac:dyDescent="0.25">
      <c r="H17" s="32"/>
      <c r="M17" s="35">
        <f>DATE(Tabelle2!D2,10,31)</f>
        <v>44499</v>
      </c>
      <c r="N17" s="36" t="s">
        <v>55</v>
      </c>
      <c r="O17" s="37" t="b">
        <v>1</v>
      </c>
      <c r="P17" s="36" t="str">
        <f t="shared" si="1"/>
        <v>Reformationstag</v>
      </c>
    </row>
    <row r="18" spans="8:16" x14ac:dyDescent="0.25">
      <c r="M18" s="35">
        <f>DATE(Tabelle2!D2,11,1)</f>
        <v>44500</v>
      </c>
      <c r="N18" s="36" t="s">
        <v>56</v>
      </c>
      <c r="O18" s="37" t="b">
        <v>1</v>
      </c>
      <c r="P18" s="36" t="str">
        <f t="shared" si="1"/>
        <v>Allerheiligen</v>
      </c>
    </row>
    <row r="19" spans="8:16" x14ac:dyDescent="0.25">
      <c r="M19" s="35">
        <f>DATE(Tabelle2!D2,12,25)-WEEKDAY(DATE(Tabelle2!D2,12,25),2)-32</f>
        <v>44518</v>
      </c>
      <c r="N19" s="36" t="s">
        <v>57</v>
      </c>
      <c r="O19" s="37" t="b">
        <v>1</v>
      </c>
      <c r="P19" s="36" t="str">
        <f t="shared" si="1"/>
        <v>Buß- und Bettag</v>
      </c>
    </row>
    <row r="20" spans="8:16" x14ac:dyDescent="0.25">
      <c r="M20" s="35">
        <f>DATE(Tabelle2!D2,12,25)</f>
        <v>44554</v>
      </c>
      <c r="N20" s="36" t="s">
        <v>58</v>
      </c>
      <c r="O20" s="37" t="b">
        <v>1</v>
      </c>
      <c r="P20" s="36" t="str">
        <f t="shared" si="1"/>
        <v>1. Weihnachtstag</v>
      </c>
    </row>
    <row r="21" spans="8:16" x14ac:dyDescent="0.25">
      <c r="M21" s="35">
        <f>DATE(Tabelle2!D2,12,26)</f>
        <v>44555</v>
      </c>
      <c r="N21" s="36" t="s">
        <v>59</v>
      </c>
      <c r="O21" s="37" t="b">
        <v>1</v>
      </c>
      <c r="P21" s="36" t="str">
        <f t="shared" si="1"/>
        <v>2. Weihnachtstag</v>
      </c>
    </row>
    <row r="22" spans="8:16" x14ac:dyDescent="0.25">
      <c r="M22" s="35">
        <f>DATE(Tabelle2!D2,12,31)</f>
        <v>44560</v>
      </c>
      <c r="N22" s="36" t="s">
        <v>60</v>
      </c>
      <c r="O22" s="37" t="b">
        <v>1</v>
      </c>
      <c r="P22" s="36" t="str">
        <f t="shared" si="1"/>
        <v>Silvester</v>
      </c>
    </row>
    <row r="23" spans="8:16" x14ac:dyDescent="0.25">
      <c r="O23" s="3"/>
    </row>
  </sheetData>
  <mergeCells count="1">
    <mergeCell ref="M2:N2"/>
  </mergeCells>
  <pageMargins left="0.7" right="0.7" top="0.78740157499999996" bottom="0.78740157499999996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13</xdr:col>
                    <xdr:colOff>1285875</xdr:colOff>
                    <xdr:row>1</xdr:row>
                    <xdr:rowOff>171450</xdr:rowOff>
                  </from>
                  <to>
                    <xdr:col>15</xdr:col>
                    <xdr:colOff>104775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" name="Check Box 51">
              <controlPr defaultSize="0" autoFill="0" autoLine="0" autoPict="0">
                <anchor moveWithCells="1">
                  <from>
                    <xdr:col>13</xdr:col>
                    <xdr:colOff>1285875</xdr:colOff>
                    <xdr:row>2</xdr:row>
                    <xdr:rowOff>171450</xdr:rowOff>
                  </from>
                  <to>
                    <xdr:col>15</xdr:col>
                    <xdr:colOff>104775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6" name="Check Box 52">
              <controlPr defaultSize="0" autoFill="0" autoLine="0" autoPict="0">
                <anchor moveWithCells="1">
                  <from>
                    <xdr:col>13</xdr:col>
                    <xdr:colOff>1285875</xdr:colOff>
                    <xdr:row>3</xdr:row>
                    <xdr:rowOff>171450</xdr:rowOff>
                  </from>
                  <to>
                    <xdr:col>15</xdr:col>
                    <xdr:colOff>104775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7" name="Check Box 53">
              <controlPr defaultSize="0" autoFill="0" autoLine="0" autoPict="0">
                <anchor moveWithCells="1">
                  <from>
                    <xdr:col>13</xdr:col>
                    <xdr:colOff>1285875</xdr:colOff>
                    <xdr:row>4</xdr:row>
                    <xdr:rowOff>171450</xdr:rowOff>
                  </from>
                  <to>
                    <xdr:col>15</xdr:col>
                    <xdr:colOff>104775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8" name="Check Box 54">
              <controlPr defaultSize="0" autoFill="0" autoLine="0" autoPict="0">
                <anchor moveWithCells="1">
                  <from>
                    <xdr:col>13</xdr:col>
                    <xdr:colOff>1285875</xdr:colOff>
                    <xdr:row>5</xdr:row>
                    <xdr:rowOff>171450</xdr:rowOff>
                  </from>
                  <to>
                    <xdr:col>15</xdr:col>
                    <xdr:colOff>104775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9" name="Check Box 55">
              <controlPr defaultSize="0" autoFill="0" autoLine="0" autoPict="0">
                <anchor moveWithCells="1">
                  <from>
                    <xdr:col>13</xdr:col>
                    <xdr:colOff>1285875</xdr:colOff>
                    <xdr:row>6</xdr:row>
                    <xdr:rowOff>171450</xdr:rowOff>
                  </from>
                  <to>
                    <xdr:col>15</xdr:col>
                    <xdr:colOff>104775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0" name="Check Box 56">
              <controlPr defaultSize="0" autoFill="0" autoLine="0" autoPict="0">
                <anchor moveWithCells="1">
                  <from>
                    <xdr:col>13</xdr:col>
                    <xdr:colOff>1285875</xdr:colOff>
                    <xdr:row>7</xdr:row>
                    <xdr:rowOff>171450</xdr:rowOff>
                  </from>
                  <to>
                    <xdr:col>15</xdr:col>
                    <xdr:colOff>104775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1" name="Check Box 57">
              <controlPr defaultSize="0" autoFill="0" autoLine="0" autoPict="0">
                <anchor moveWithCells="1">
                  <from>
                    <xdr:col>13</xdr:col>
                    <xdr:colOff>1285875</xdr:colOff>
                    <xdr:row>8</xdr:row>
                    <xdr:rowOff>171450</xdr:rowOff>
                  </from>
                  <to>
                    <xdr:col>15</xdr:col>
                    <xdr:colOff>104775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2" name="Check Box 58">
              <controlPr defaultSize="0" autoFill="0" autoLine="0" autoPict="0">
                <anchor moveWithCells="1">
                  <from>
                    <xdr:col>13</xdr:col>
                    <xdr:colOff>1285875</xdr:colOff>
                    <xdr:row>9</xdr:row>
                    <xdr:rowOff>171450</xdr:rowOff>
                  </from>
                  <to>
                    <xdr:col>15</xdr:col>
                    <xdr:colOff>104775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3" name="Check Box 59">
              <controlPr defaultSize="0" autoFill="0" autoLine="0" autoPict="0">
                <anchor moveWithCells="1">
                  <from>
                    <xdr:col>13</xdr:col>
                    <xdr:colOff>1285875</xdr:colOff>
                    <xdr:row>10</xdr:row>
                    <xdr:rowOff>171450</xdr:rowOff>
                  </from>
                  <to>
                    <xdr:col>15</xdr:col>
                    <xdr:colOff>104775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4" name="Check Box 60">
              <controlPr defaultSize="0" autoFill="0" autoLine="0" autoPict="0">
                <anchor moveWithCells="1">
                  <from>
                    <xdr:col>13</xdr:col>
                    <xdr:colOff>1285875</xdr:colOff>
                    <xdr:row>11</xdr:row>
                    <xdr:rowOff>171450</xdr:rowOff>
                  </from>
                  <to>
                    <xdr:col>15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5" name="Check Box 61">
              <controlPr defaultSize="0" autoFill="0" autoLine="0" autoPict="0">
                <anchor moveWithCells="1">
                  <from>
                    <xdr:col>13</xdr:col>
                    <xdr:colOff>1285875</xdr:colOff>
                    <xdr:row>12</xdr:row>
                    <xdr:rowOff>171450</xdr:rowOff>
                  </from>
                  <to>
                    <xdr:col>15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6" name="Check Box 62">
              <controlPr defaultSize="0" autoFill="0" autoLine="0" autoPict="0">
                <anchor moveWithCells="1">
                  <from>
                    <xdr:col>13</xdr:col>
                    <xdr:colOff>1285875</xdr:colOff>
                    <xdr:row>13</xdr:row>
                    <xdr:rowOff>171450</xdr:rowOff>
                  </from>
                  <to>
                    <xdr:col>15</xdr:col>
                    <xdr:colOff>104775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7" name="Check Box 63">
              <controlPr defaultSize="0" autoFill="0" autoLine="0" autoPict="0">
                <anchor moveWithCells="1">
                  <from>
                    <xdr:col>13</xdr:col>
                    <xdr:colOff>1285875</xdr:colOff>
                    <xdr:row>14</xdr:row>
                    <xdr:rowOff>171450</xdr:rowOff>
                  </from>
                  <to>
                    <xdr:col>15</xdr:col>
                    <xdr:colOff>104775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8" name="Check Box 64">
              <controlPr defaultSize="0" autoFill="0" autoLine="0" autoPict="0">
                <anchor moveWithCells="1">
                  <from>
                    <xdr:col>13</xdr:col>
                    <xdr:colOff>1285875</xdr:colOff>
                    <xdr:row>15</xdr:row>
                    <xdr:rowOff>171450</xdr:rowOff>
                  </from>
                  <to>
                    <xdr:col>15</xdr:col>
                    <xdr:colOff>104775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9" name="Check Box 65">
              <controlPr defaultSize="0" autoFill="0" autoLine="0" autoPict="0">
                <anchor moveWithCells="1">
                  <from>
                    <xdr:col>13</xdr:col>
                    <xdr:colOff>1285875</xdr:colOff>
                    <xdr:row>16</xdr:row>
                    <xdr:rowOff>171450</xdr:rowOff>
                  </from>
                  <to>
                    <xdr:col>15</xdr:col>
                    <xdr:colOff>104775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20" name="Check Box 66">
              <controlPr defaultSize="0" autoFill="0" autoLine="0" autoPict="0">
                <anchor moveWithCells="1">
                  <from>
                    <xdr:col>13</xdr:col>
                    <xdr:colOff>1285875</xdr:colOff>
                    <xdr:row>17</xdr:row>
                    <xdr:rowOff>171450</xdr:rowOff>
                  </from>
                  <to>
                    <xdr:col>15</xdr:col>
                    <xdr:colOff>104775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1" name="Check Box 67">
              <controlPr defaultSize="0" autoFill="0" autoLine="0" autoPict="0">
                <anchor moveWithCells="1">
                  <from>
                    <xdr:col>13</xdr:col>
                    <xdr:colOff>1285875</xdr:colOff>
                    <xdr:row>18</xdr:row>
                    <xdr:rowOff>171450</xdr:rowOff>
                  </from>
                  <to>
                    <xdr:col>15</xdr:col>
                    <xdr:colOff>104775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22" name="Check Box 68">
              <controlPr defaultSize="0" autoFill="0" autoLine="0" autoPict="0">
                <anchor moveWithCells="1">
                  <from>
                    <xdr:col>13</xdr:col>
                    <xdr:colOff>1285875</xdr:colOff>
                    <xdr:row>19</xdr:row>
                    <xdr:rowOff>171450</xdr:rowOff>
                  </from>
                  <to>
                    <xdr:col>15</xdr:col>
                    <xdr:colOff>104775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3" name="Check Box 69">
              <controlPr defaultSize="0" autoFill="0" autoLine="0" autoPict="0">
                <anchor moveWithCells="1">
                  <from>
                    <xdr:col>13</xdr:col>
                    <xdr:colOff>1285875</xdr:colOff>
                    <xdr:row>20</xdr:row>
                    <xdr:rowOff>171450</xdr:rowOff>
                  </from>
                  <to>
                    <xdr:col>15</xdr:col>
                    <xdr:colOff>104775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4" name="Check Box 70">
              <controlPr defaultSize="0" autoFill="0" autoLine="0" autoPict="0">
                <anchor moveWithCells="1">
                  <from>
                    <xdr:col>0</xdr:col>
                    <xdr:colOff>228600</xdr:colOff>
                    <xdr:row>11</xdr:row>
                    <xdr:rowOff>180975</xdr:rowOff>
                  </from>
                  <to>
                    <xdr:col>1</xdr:col>
                    <xdr:colOff>152400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workbookViewId="0">
      <selection activeCell="D5" sqref="D5"/>
    </sheetView>
  </sheetViews>
  <sheetFormatPr baseColWidth="10" defaultRowHeight="15" x14ac:dyDescent="0.25"/>
  <cols>
    <col min="2" max="2" width="13" bestFit="1" customWidth="1"/>
    <col min="9" max="9" width="12.5703125" customWidth="1"/>
    <col min="10" max="10" width="16.28515625" bestFit="1" customWidth="1"/>
    <col min="12" max="12" width="27" bestFit="1" customWidth="1"/>
  </cols>
  <sheetData>
    <row r="2" spans="2:13" x14ac:dyDescent="0.25">
      <c r="B2" t="s">
        <v>61</v>
      </c>
      <c r="C2" s="26" t="s">
        <v>17</v>
      </c>
      <c r="D2" s="26">
        <v>2025</v>
      </c>
      <c r="E2" s="48" t="s">
        <v>72</v>
      </c>
      <c r="F2" s="48"/>
      <c r="G2" s="48"/>
      <c r="H2" s="48"/>
      <c r="I2" s="48"/>
      <c r="J2" s="48"/>
    </row>
    <row r="3" spans="2:13" x14ac:dyDescent="0.25">
      <c r="C3" s="48" t="s">
        <v>62</v>
      </c>
      <c r="D3" s="48"/>
      <c r="E3" s="48" t="s">
        <v>63</v>
      </c>
      <c r="F3" s="48"/>
      <c r="G3" s="48"/>
      <c r="H3" s="24" t="s">
        <v>64</v>
      </c>
      <c r="I3" s="25">
        <f>SUM(I5:I35)</f>
        <v>0</v>
      </c>
      <c r="J3" s="23"/>
    </row>
    <row r="4" spans="2:13" ht="15.75" thickBot="1" x14ac:dyDescent="0.3">
      <c r="B4" s="7" t="s">
        <v>65</v>
      </c>
      <c r="C4" s="7" t="s">
        <v>66</v>
      </c>
      <c r="D4" s="7" t="s">
        <v>71</v>
      </c>
      <c r="E4" s="7" t="s">
        <v>3</v>
      </c>
      <c r="F4" s="7" t="s">
        <v>67</v>
      </c>
      <c r="G4" s="7" t="s">
        <v>68</v>
      </c>
      <c r="H4" s="7" t="s">
        <v>69</v>
      </c>
      <c r="I4" s="7" t="s">
        <v>70</v>
      </c>
      <c r="J4" s="7" t="s">
        <v>38</v>
      </c>
      <c r="L4" s="49"/>
      <c r="M4" s="45"/>
    </row>
    <row r="5" spans="2:13" x14ac:dyDescent="0.25">
      <c r="B5" s="8">
        <f>DATE($D$2,MONTH(DATEVALUE(1&amp;$C$2&amp;$D$2)),1)</f>
        <v>44286</v>
      </c>
      <c r="C5" s="9">
        <f>B5</f>
        <v>44286</v>
      </c>
      <c r="D5" s="44"/>
      <c r="E5" s="14">
        <f>IFERROR(IF(VLOOKUP($J5,Tabelle1!$N$3:$N$22,1,FALSE)=$J5,""),IF(AND(F5="",D5=""),VLOOKUP(WEEKDAY(B5,2),Tabelle1!$B$3:$E$9,4,FALSE),IF(G5&gt;=0.375,Tabelle1!$B$16,IF(G5&gt;=0.25,Tabelle1!$B$15,IF(G5&lt;0.25,0)))))</f>
        <v>3.125E-2</v>
      </c>
      <c r="F5" s="41"/>
      <c r="G5" s="14">
        <f>IFERROR(IF(VLOOKUP(B5,Tabelle1!$M$3:$P$22,4,FALSE)=VLOOKUP($J5,Tabelle1!$N$3:$N$22,1,FALSE),H5),IF(AND(D5="",F5=""),0,(IF(OR(D5="",F5=""),0,F5-D5))))</f>
        <v>0</v>
      </c>
      <c r="H5" s="10">
        <f>VLOOKUP(WEEKDAY(B5,2),Tabelle1!$B$3:$E$9,3,FALSE)</f>
        <v>0.375</v>
      </c>
      <c r="I5" s="10" t="str">
        <f>IF(AND(F5="",D5=""),"",(IF(OR(F5="",D5=""),"",G5-H5-E5)))</f>
        <v/>
      </c>
      <c r="J5" s="11" t="str">
        <f>IFERROR(VLOOKUP(B5,Tabelle1!$M$3:$P$22,4,FALSE),"")</f>
        <v/>
      </c>
      <c r="K5" s="2"/>
      <c r="L5" s="2"/>
    </row>
    <row r="6" spans="2:13" x14ac:dyDescent="0.25">
      <c r="B6" s="12">
        <f>B5+1</f>
        <v>44287</v>
      </c>
      <c r="C6" s="13">
        <f t="shared" ref="C6:C35" si="0">B6</f>
        <v>44287</v>
      </c>
      <c r="D6" s="43"/>
      <c r="E6" s="14">
        <f>IFERROR(IF(VLOOKUP($J6,Tabelle1!$N$3:$N$22,1,FALSE)=$J6,""),IF(AND(F6="",D6=""),VLOOKUP(WEEKDAY(B6,2),Tabelle1!$B$3:$E$9,4,FALSE),IF(G6&gt;=0.375,Tabelle1!$B$16,IF(G6&gt;=0.25,Tabelle1!$B$15,IF(G6&lt;0.25,0)))))</f>
        <v>2.0833333329999999E-2</v>
      </c>
      <c r="F6" s="27"/>
      <c r="G6" s="14">
        <f>IFERROR(IF(VLOOKUP(B6,Tabelle1!$M$3:$P$22,4,FALSE)=VLOOKUP($J6,Tabelle1!$N$3:$N$22,1,FALSE),H6),IF(AND(D6="",F6=""),0,(IF(OR(D6="",F6=""),0,F6-D6))))</f>
        <v>0</v>
      </c>
      <c r="H6" s="14">
        <f>VLOOKUP(WEEKDAY(B6,2),Tabelle1!$B$3:$E$9,3,FALSE)</f>
        <v>0.33333333333333331</v>
      </c>
      <c r="I6" s="14" t="str">
        <f t="shared" ref="I6:I35" si="1">IF(AND(F6="",D6=""),"",(IF(OR(F6="",D6=""),"",G6-H6-E6)))</f>
        <v/>
      </c>
      <c r="J6" s="15" t="str">
        <f>IFERROR(VLOOKUP(B6,Tabelle1!$M$3:$P$22,4,FALSE),"")</f>
        <v/>
      </c>
      <c r="L6" s="45"/>
    </row>
    <row r="7" spans="2:13" x14ac:dyDescent="0.25">
      <c r="B7" s="12">
        <f t="shared" ref="B7:B32" si="2">B6+1</f>
        <v>44288</v>
      </c>
      <c r="C7" s="13">
        <f t="shared" si="0"/>
        <v>44288</v>
      </c>
      <c r="D7" s="27"/>
      <c r="E7" s="14">
        <f>IFERROR(IF(VLOOKUP($J7,Tabelle1!$N$3:$N$22,1,FALSE)=$J7,""),IF(AND(F7="",D7=""),VLOOKUP(WEEKDAY(B7,2),Tabelle1!$B$3:$E$9,4,FALSE),IF(G7&gt;=0.375,Tabelle1!$B$16,IF(G7&gt;=0.25,Tabelle1!$B$15,IF(G7&lt;0.25,0)))))</f>
        <v>2.0833333329999999E-2</v>
      </c>
      <c r="F7" s="27"/>
      <c r="G7" s="14">
        <f>IFERROR(IF(VLOOKUP(B7,Tabelle1!$M$3:$P$22,4,FALSE)=VLOOKUP($J7,Tabelle1!$N$3:$N$22,1,FALSE),H7),IF(AND(D7="",F7=""),0,(IF(OR(D7="",F7=""),0,F7-D7))))</f>
        <v>0</v>
      </c>
      <c r="H7" s="14">
        <f>VLOOKUP(WEEKDAY(B7,2),Tabelle1!$B$3:$E$9,3,FALSE)</f>
        <v>0.33333333333333331</v>
      </c>
      <c r="I7" s="14" t="str">
        <f t="shared" si="1"/>
        <v/>
      </c>
      <c r="J7" s="15" t="str">
        <f>IFERROR(VLOOKUP(B7,Tabelle1!$M$3:$P$22,4,FALSE),"")</f>
        <v/>
      </c>
      <c r="L7" t="str">
        <f ca="1">CELL("format",L10)</f>
        <v>S</v>
      </c>
    </row>
    <row r="8" spans="2:13" x14ac:dyDescent="0.25">
      <c r="B8" s="12">
        <f t="shared" si="2"/>
        <v>44289</v>
      </c>
      <c r="C8" s="13">
        <f t="shared" si="0"/>
        <v>44289</v>
      </c>
      <c r="D8" s="27"/>
      <c r="E8" s="14">
        <f>IFERROR(IF(VLOOKUP($J8,Tabelle1!$N$3:$N$22,1,FALSE)=$J8,""),IF(AND(F8="",D8=""),VLOOKUP(WEEKDAY(B8,2),Tabelle1!$B$3:$E$9,4,FALSE),IF(G8&gt;=0.375,Tabelle1!$B$16,IF(G8&gt;=0.25,Tabelle1!$B$15,IF(G8&lt;0.25,0)))))</f>
        <v>0</v>
      </c>
      <c r="F8" s="27"/>
      <c r="G8" s="14">
        <f>IFERROR(IF(VLOOKUP(B8,Tabelle1!$M$3:$P$22,4,FALSE)=VLOOKUP($J8,Tabelle1!$N$3:$N$22,1,FALSE),H8),IF(AND(D8="",F8=""),0,(IF(OR(D8="",F8=""),0,F8-D8))))</f>
        <v>0</v>
      </c>
      <c r="H8" s="14">
        <f>VLOOKUP(WEEKDAY(B8,2),Tabelle1!$B$3:$E$9,3,FALSE)</f>
        <v>0.20833333333333334</v>
      </c>
      <c r="I8" s="14" t="str">
        <f t="shared" si="1"/>
        <v/>
      </c>
      <c r="J8" s="15" t="str">
        <f>IFERROR(VLOOKUP(B8,Tabelle1!$M$3:$P$22,4,FALSE),"")</f>
        <v/>
      </c>
      <c r="M8" s="51"/>
    </row>
    <row r="9" spans="2:13" x14ac:dyDescent="0.25">
      <c r="B9" s="12">
        <f t="shared" si="2"/>
        <v>44290</v>
      </c>
      <c r="C9" s="13">
        <f t="shared" si="0"/>
        <v>44290</v>
      </c>
      <c r="D9" s="27"/>
      <c r="E9" s="14">
        <f>IFERROR(IF(VLOOKUP($J9,Tabelle1!$N$3:$N$22,1,FALSE)=$J9,""),IF(AND(F9="",D9=""),VLOOKUP(WEEKDAY(B9,2),Tabelle1!$B$3:$E$9,4,FALSE),IF(G9&gt;=0.375,Tabelle1!$B$16,IF(G9&gt;=0.25,Tabelle1!$B$15,IF(G9&lt;0.25,0)))))</f>
        <v>0</v>
      </c>
      <c r="F9" s="27"/>
      <c r="G9" s="14">
        <f>IFERROR(IF(VLOOKUP(B9,Tabelle1!$M$3:$P$22,4,FALSE)=VLOOKUP($J9,Tabelle1!$N$3:$N$22,1,FALSE),H9),IF(AND(D9="",F9=""),0,(IF(OR(D9="",F9=""),0,F9-D9))))</f>
        <v>0</v>
      </c>
      <c r="H9" s="14">
        <f>VLOOKUP(WEEKDAY(B9,2),Tabelle1!$B$3:$E$9,3,FALSE)</f>
        <v>0</v>
      </c>
      <c r="I9" s="14" t="str">
        <f t="shared" si="1"/>
        <v/>
      </c>
      <c r="J9" s="15" t="str">
        <f>IFERROR(VLOOKUP(B9,Tabelle1!$M$3:$P$22,4,FALSE),"")</f>
        <v/>
      </c>
      <c r="L9" s="5"/>
    </row>
    <row r="10" spans="2:13" x14ac:dyDescent="0.25">
      <c r="B10" s="12">
        <f t="shared" si="2"/>
        <v>44291</v>
      </c>
      <c r="C10" s="13">
        <f t="shared" si="0"/>
        <v>44291</v>
      </c>
      <c r="D10" s="27"/>
      <c r="E10" s="14">
        <f>IFERROR(IF(VLOOKUP($J10,Tabelle1!$N$3:$N$22,1,FALSE)=$J10,""),IF(AND(F10="",D10=""),VLOOKUP(WEEKDAY(B10,2),Tabelle1!$B$3:$E$9,4,FALSE),IF(G10&gt;=0.375,Tabelle1!$B$16,IF(G10&gt;=0.25,Tabelle1!$B$15,IF(G10&lt;0.25,0)))))</f>
        <v>0</v>
      </c>
      <c r="F10" s="27"/>
      <c r="G10" s="14">
        <f>IFERROR(IF(VLOOKUP(B10,Tabelle1!$M$3:$P$22,4,FALSE)=VLOOKUP($J10,Tabelle1!$N$3:$N$22,1,FALSE),H10),IF(AND(D10="",F10=""),0,(IF(OR(D10="",F10=""),0,F10-D10))))</f>
        <v>0</v>
      </c>
      <c r="H10" s="14">
        <f>VLOOKUP(WEEKDAY(B10,2),Tabelle1!$B$3:$E$9,3,FALSE)</f>
        <v>0</v>
      </c>
      <c r="I10" s="14" t="str">
        <f t="shared" si="1"/>
        <v/>
      </c>
      <c r="J10" s="15" t="str">
        <f>IFERROR(VLOOKUP(B10,Tabelle1!$M$3:$P$22,4,FALSE),"")</f>
        <v/>
      </c>
      <c r="L10" s="2">
        <f>1234/57600</f>
        <v>2.1423611111111112E-2</v>
      </c>
    </row>
    <row r="11" spans="2:13" x14ac:dyDescent="0.25">
      <c r="B11" s="12">
        <f t="shared" si="2"/>
        <v>44292</v>
      </c>
      <c r="C11" s="13">
        <f t="shared" si="0"/>
        <v>44292</v>
      </c>
      <c r="D11" s="27"/>
      <c r="E11" s="14">
        <f>IFERROR(IF(VLOOKUP($J11,Tabelle1!$N$3:$N$22,1,FALSE)=$J11,""),IF(AND(F11="",D11=""),VLOOKUP(WEEKDAY(B11,2),Tabelle1!$B$3:$E$9,4,FALSE),IF(G11&gt;=0.375,Tabelle1!$B$16,IF(G11&gt;=0.25,Tabelle1!$B$15,IF(G11&lt;0.25,0)))))</f>
        <v>2.0833333329999999E-2</v>
      </c>
      <c r="F11" s="27"/>
      <c r="G11" s="14">
        <f>IFERROR(IF(VLOOKUP(B11,Tabelle1!$M$3:$P$22,4,FALSE)=VLOOKUP($J11,Tabelle1!$N$3:$N$22,1,FALSE),H11),IF(AND(D11="",F11=""),0,(IF(OR(D11="",F11=""),0,F11-D11))))</f>
        <v>0</v>
      </c>
      <c r="H11" s="14">
        <f>VLOOKUP(WEEKDAY(B11,2),Tabelle1!$B$3:$E$9,3,FALSE)</f>
        <v>0.33333333333333331</v>
      </c>
      <c r="I11" s="14" t="str">
        <f t="shared" si="1"/>
        <v/>
      </c>
      <c r="J11" s="15" t="str">
        <f>IFERROR(VLOOKUP(B11,Tabelle1!$M$3:$P$22,4,FALSE),"")</f>
        <v/>
      </c>
      <c r="M11" s="2"/>
    </row>
    <row r="12" spans="2:13" x14ac:dyDescent="0.25">
      <c r="B12" s="12">
        <f t="shared" si="2"/>
        <v>44293</v>
      </c>
      <c r="C12" s="13">
        <f t="shared" si="0"/>
        <v>44293</v>
      </c>
      <c r="D12" s="27"/>
      <c r="E12" s="14">
        <f>IFERROR(IF(VLOOKUP($J12,Tabelle1!$N$3:$N$22,1,FALSE)=$J12,""),IF(AND(F12="",D12=""),VLOOKUP(WEEKDAY(B12,2),Tabelle1!$B$3:$E$9,4,FALSE),IF(G12&gt;=0.375,Tabelle1!$B$16,IF(G12&gt;=0.25,Tabelle1!$B$15,IF(G12&lt;0.25,0)))))</f>
        <v>3.125E-2</v>
      </c>
      <c r="F12" s="27"/>
      <c r="G12" s="14">
        <f>IFERROR(IF(VLOOKUP(B12,Tabelle1!$M$3:$P$22,4,FALSE)=VLOOKUP($J12,Tabelle1!$N$3:$N$22,1,FALSE),H12),IF(AND(D12="",F12=""),0,(IF(OR(D12="",F12=""),0,F12-D12))))</f>
        <v>0</v>
      </c>
      <c r="H12" s="14">
        <f>VLOOKUP(WEEKDAY(B12,2),Tabelle1!$B$3:$E$9,3,FALSE)</f>
        <v>0.375</v>
      </c>
      <c r="I12" s="14" t="str">
        <f t="shared" si="1"/>
        <v/>
      </c>
      <c r="J12" s="15" t="str">
        <f>IFERROR(VLOOKUP(B12,Tabelle1!$M$3:$P$22,4,FALSE),"")</f>
        <v/>
      </c>
      <c r="K12" s="2"/>
      <c r="L12" s="1"/>
    </row>
    <row r="13" spans="2:13" x14ac:dyDescent="0.25">
      <c r="B13" s="12">
        <f t="shared" si="2"/>
        <v>44294</v>
      </c>
      <c r="C13" s="13">
        <f t="shared" si="0"/>
        <v>44294</v>
      </c>
      <c r="D13" s="27"/>
      <c r="E13" s="14">
        <f>IFERROR(IF(VLOOKUP($J13,Tabelle1!$N$3:$N$22,1,FALSE)=$J13,""),IF(AND(F13="",D13=""),VLOOKUP(WEEKDAY(B13,2),Tabelle1!$B$3:$E$9,4,FALSE),IF(G13&gt;=0.375,Tabelle1!$B$16,IF(G13&gt;=0.25,Tabelle1!$B$15,IF(G13&lt;0.25,0)))))</f>
        <v>2.0833333329999999E-2</v>
      </c>
      <c r="F13" s="27"/>
      <c r="G13" s="14">
        <f>IFERROR(IF(VLOOKUP(B13,Tabelle1!$M$3:$P$22,4,FALSE)=VLOOKUP($J13,Tabelle1!$N$3:$N$22,1,FALSE),H13),IF(AND(D13="",F13=""),0,(IF(OR(D13="",F13=""),0,F13-D13))))</f>
        <v>0</v>
      </c>
      <c r="H13" s="14">
        <f>VLOOKUP(WEEKDAY(B13,2),Tabelle1!$B$3:$E$9,3,FALSE)</f>
        <v>0.33333333333333331</v>
      </c>
      <c r="I13" s="14" t="str">
        <f t="shared" si="1"/>
        <v/>
      </c>
      <c r="J13" s="15" t="str">
        <f>IFERROR(VLOOKUP(B13,Tabelle1!$M$3:$P$22,4,FALSE),"")</f>
        <v/>
      </c>
      <c r="L13" s="2"/>
    </row>
    <row r="14" spans="2:13" x14ac:dyDescent="0.25">
      <c r="B14" s="12">
        <f t="shared" si="2"/>
        <v>44295</v>
      </c>
      <c r="C14" s="13">
        <f t="shared" si="0"/>
        <v>44295</v>
      </c>
      <c r="D14" s="27"/>
      <c r="E14" s="14">
        <f>IFERROR(IF(VLOOKUP($J14,Tabelle1!$N$3:$N$22,1,FALSE)=$J14,""),IF(AND(F14="",D14=""),VLOOKUP(WEEKDAY(B14,2),Tabelle1!$B$3:$E$9,4,FALSE),IF(G14&gt;=0.375,Tabelle1!$B$16,IF(G14&gt;=0.25,Tabelle1!$B$15,IF(G14&lt;0.25,0)))))</f>
        <v>2.0833333329999999E-2</v>
      </c>
      <c r="F14" s="27"/>
      <c r="G14" s="14">
        <f>IFERROR(IF(VLOOKUP(B14,Tabelle1!$M$3:$P$22,4,FALSE)=VLOOKUP($J14,Tabelle1!$N$3:$N$22,1,FALSE),H14),IF(AND(D14="",F14=""),0,(IF(OR(D14="",F14=""),0,F14-D14))))</f>
        <v>0</v>
      </c>
      <c r="H14" s="14">
        <f>VLOOKUP(WEEKDAY(B14,2),Tabelle1!$B$3:$E$9,3,FALSE)</f>
        <v>0.33333333333333331</v>
      </c>
      <c r="I14" s="14" t="str">
        <f t="shared" si="1"/>
        <v/>
      </c>
      <c r="J14" s="15" t="str">
        <f>IFERROR(VLOOKUP(B14,Tabelle1!$M$3:$P$22,4,FALSE),"")</f>
        <v/>
      </c>
    </row>
    <row r="15" spans="2:13" x14ac:dyDescent="0.25">
      <c r="B15" s="12">
        <f t="shared" si="2"/>
        <v>44296</v>
      </c>
      <c r="C15" s="13">
        <f t="shared" si="0"/>
        <v>44296</v>
      </c>
      <c r="D15" s="27"/>
      <c r="E15" s="14">
        <f>IFERROR(IF(VLOOKUP($J15,Tabelle1!$N$3:$N$22,1,FALSE)=$J15,""),IF(AND(F15="",D15=""),VLOOKUP(WEEKDAY(B15,2),Tabelle1!$B$3:$E$9,4,FALSE),IF(G15&gt;=0.375,Tabelle1!$B$16,IF(G15&gt;=0.25,Tabelle1!$B$15,IF(G15&lt;0.25,0)))))</f>
        <v>0</v>
      </c>
      <c r="F15" s="27"/>
      <c r="G15" s="14">
        <f>IFERROR(IF(VLOOKUP(B15,Tabelle1!$M$3:$P$22,4,FALSE)=VLOOKUP($J15,Tabelle1!$N$3:$N$22,1,FALSE),H15),IF(AND(D15="",F15=""),0,(IF(OR(D15="",F15=""),0,F15-D15))))</f>
        <v>0</v>
      </c>
      <c r="H15" s="14">
        <f>VLOOKUP(WEEKDAY(B15,2),Tabelle1!$B$3:$E$9,3,FALSE)</f>
        <v>0.20833333333333334</v>
      </c>
      <c r="I15" s="14" t="str">
        <f t="shared" si="1"/>
        <v/>
      </c>
      <c r="J15" s="15" t="str">
        <f>IFERROR(VLOOKUP(B15,Tabelle1!$M$3:$P$22,4,FALSE),"")</f>
        <v/>
      </c>
      <c r="K15" s="6"/>
    </row>
    <row r="16" spans="2:13" x14ac:dyDescent="0.25">
      <c r="B16" s="12">
        <f t="shared" si="2"/>
        <v>44297</v>
      </c>
      <c r="C16" s="13">
        <f t="shared" si="0"/>
        <v>44297</v>
      </c>
      <c r="D16" s="28"/>
      <c r="E16" s="31">
        <f>IFERROR(IF(VLOOKUP($J16,Tabelle1!$N$3:$N$22,1,FALSE)=$J16,""),IF(AND(F16="",D16=""),VLOOKUP(WEEKDAY(B16,2),Tabelle1!$B$3:$E$9,4,FALSE),IF(G16&gt;=0.375,Tabelle1!$B$16,IF(G16&gt;=0.25,Tabelle1!$B$15,IF(G16&lt;0.25,0)))))</f>
        <v>0</v>
      </c>
      <c r="F16" s="27"/>
      <c r="G16" s="14">
        <f>IFERROR(IF(VLOOKUP(B16,Tabelle1!$M$3:$P$22,4,FALSE)=VLOOKUP($J16,Tabelle1!$N$3:$N$22,1,FALSE),H16),IF(AND(D16="",F16=""),0,(IF(OR(D16="",F16=""),0,F16-D16))))</f>
        <v>0</v>
      </c>
      <c r="H16" s="14">
        <f>VLOOKUP(WEEKDAY(B16,2),Tabelle1!$B$3:$E$9,3,FALSE)</f>
        <v>0</v>
      </c>
      <c r="I16" s="14" t="str">
        <f t="shared" si="1"/>
        <v/>
      </c>
      <c r="J16" s="15" t="str">
        <f>IFERROR(VLOOKUP(B16,Tabelle1!$M$3:$P$22,4,FALSE),"")</f>
        <v/>
      </c>
      <c r="M16" s="40">
        <v>1234</v>
      </c>
    </row>
    <row r="17" spans="2:14" x14ac:dyDescent="0.25">
      <c r="B17" s="12">
        <f t="shared" si="2"/>
        <v>44298</v>
      </c>
      <c r="C17" s="13">
        <f t="shared" si="0"/>
        <v>44298</v>
      </c>
      <c r="D17" s="28"/>
      <c r="E17" s="14">
        <f>IFERROR(IF(VLOOKUP($J17,Tabelle1!$N$3:$N$22,1,FALSE)=$J17,""),IF(AND(F17="",D17=""),VLOOKUP(WEEKDAY(B17,2),Tabelle1!$B$3:$E$9,4,FALSE),IF(G17&gt;=0.375,Tabelle1!$B$16,IF(G17&gt;=0.25,Tabelle1!$B$15,IF(G17&lt;0.25,0)))))</f>
        <v>0</v>
      </c>
      <c r="F17" s="27"/>
      <c r="G17" s="14">
        <f>IFERROR(IF(VLOOKUP(B17,Tabelle1!$M$3:$P$22,4,FALSE)=VLOOKUP($J17,Tabelle1!$N$3:$N$22,1,FALSE),H17),IF(AND(D17="",F17=""),0,(IF(OR(D17="",F17=""),0,F17-D17))))</f>
        <v>0</v>
      </c>
      <c r="H17" s="14">
        <f>VLOOKUP(WEEKDAY(B17,2),Tabelle1!$B$3:$E$9,3,FALSE)</f>
        <v>0</v>
      </c>
      <c r="I17" s="14" t="str">
        <f t="shared" si="1"/>
        <v/>
      </c>
      <c r="J17" s="15" t="str">
        <f>IFERROR(VLOOKUP(B17,Tabelle1!$M$3:$P$22,4,FALSE),"")</f>
        <v/>
      </c>
      <c r="M17" s="1">
        <f>TIME(LEFT(M16,LEN(M16)-2),RIGHT(M16,2),0)</f>
        <v>0.52361111111111114</v>
      </c>
      <c r="N17" s="2">
        <f>M17</f>
        <v>0.52361111111111114</v>
      </c>
    </row>
    <row r="18" spans="2:14" x14ac:dyDescent="0.25">
      <c r="B18" s="12">
        <f t="shared" si="2"/>
        <v>44299</v>
      </c>
      <c r="C18" s="13">
        <f t="shared" si="0"/>
        <v>44299</v>
      </c>
      <c r="D18" s="28"/>
      <c r="E18" s="14">
        <f>IFERROR(IF(VLOOKUP($J18,Tabelle1!$N$3:$N$22,1,FALSE)=$J18,""),IF(AND(F18="",D18=""),VLOOKUP(WEEKDAY(B18,2),Tabelle1!$B$3:$E$9,4,FALSE),IF(G18&gt;=0.375,Tabelle1!$B$16,IF(G18&gt;=0.25,Tabelle1!$B$15,IF(G18&lt;0.25,0)))))</f>
        <v>2.0833333329999999E-2</v>
      </c>
      <c r="F18" s="27"/>
      <c r="G18" s="14">
        <f>IFERROR(IF(VLOOKUP(B18,Tabelle1!$M$3:$P$22,4,FALSE)=VLOOKUP($J18,Tabelle1!$N$3:$N$22,1,FALSE),H18),IF(AND(D18="",F18=""),0,(IF(OR(D18="",F18=""),0,F18-D18))))</f>
        <v>0</v>
      </c>
      <c r="H18" s="14">
        <f>VLOOKUP(WEEKDAY(B18,2),Tabelle1!$B$3:$E$9,3,FALSE)</f>
        <v>0.33333333333333331</v>
      </c>
      <c r="I18" s="14" t="str">
        <f t="shared" si="1"/>
        <v/>
      </c>
      <c r="J18" s="15" t="str">
        <f>IFERROR(VLOOKUP(B18,Tabelle1!$M$3:$P$22,4,FALSE),"")</f>
        <v/>
      </c>
      <c r="N18" s="1">
        <v>0.16666666666666666</v>
      </c>
    </row>
    <row r="19" spans="2:14" x14ac:dyDescent="0.25">
      <c r="B19" s="12">
        <f t="shared" si="2"/>
        <v>44300</v>
      </c>
      <c r="C19" s="13">
        <f t="shared" si="0"/>
        <v>44300</v>
      </c>
      <c r="D19" s="28"/>
      <c r="E19" s="14">
        <f>IFERROR(IF(VLOOKUP($J19,Tabelle1!$N$3:$N$22,1,FALSE)=$J19,""),IF(AND(F19="",D19=""),VLOOKUP(WEEKDAY(B19,2),Tabelle1!$B$3:$E$9,4,FALSE),IF(G19&gt;=0.375,Tabelle1!$B$16,IF(G19&gt;=0.25,Tabelle1!$B$15,IF(G19&lt;0.25,0)))))</f>
        <v>3.125E-2</v>
      </c>
      <c r="F19" s="27"/>
      <c r="G19" s="14">
        <f>IFERROR(IF(VLOOKUP(B19,Tabelle1!$M$3:$P$22,4,FALSE)=VLOOKUP($J19,Tabelle1!$N$3:$N$22,1,FALSE),H19),IF(AND(D19="",F19=""),0,(IF(OR(D19="",F19=""),0,F19-D19))))</f>
        <v>0</v>
      </c>
      <c r="H19" s="14">
        <f>VLOOKUP(WEEKDAY(B19,2),Tabelle1!$B$3:$E$9,3,FALSE)</f>
        <v>0.375</v>
      </c>
      <c r="I19" s="14" t="str">
        <f t="shared" si="1"/>
        <v/>
      </c>
      <c r="J19" s="15" t="str">
        <f>IFERROR(VLOOKUP(B19,Tabelle1!$M$3:$P$22,4,FALSE),"")</f>
        <v/>
      </c>
      <c r="K19" s="4"/>
      <c r="N19" s="2">
        <f>N17-N18</f>
        <v>0.35694444444444451</v>
      </c>
    </row>
    <row r="20" spans="2:14" x14ac:dyDescent="0.25">
      <c r="B20" s="12">
        <f t="shared" si="2"/>
        <v>44301</v>
      </c>
      <c r="C20" s="13">
        <f t="shared" si="0"/>
        <v>44301</v>
      </c>
      <c r="D20" s="28"/>
      <c r="E20" s="14">
        <f>IFERROR(IF(VLOOKUP($J20,Tabelle1!$N$3:$N$22,1,FALSE)=$J20,""),IF(AND(F20="",D20=""),VLOOKUP(WEEKDAY(B20,2),Tabelle1!$B$3:$E$9,4,FALSE),IF(G20&gt;=0.375,Tabelle1!$B$16,IF(G20&gt;=0.25,Tabelle1!$B$15,IF(G20&lt;0.25,0)))))</f>
        <v>2.0833333329999999E-2</v>
      </c>
      <c r="F20" s="27"/>
      <c r="G20" s="14">
        <f>IFERROR(IF(VLOOKUP(B20,Tabelle1!$M$3:$P$22,4,FALSE)=VLOOKUP($J20,Tabelle1!$N$3:$N$22,1,FALSE),H20),IF(AND(D20="",F20=""),0,(IF(OR(D20="",F20=""),0,F20-D20))))</f>
        <v>0</v>
      </c>
      <c r="H20" s="14">
        <f>VLOOKUP(WEEKDAY(B20,2),Tabelle1!$B$3:$E$9,3,FALSE)</f>
        <v>0.33333333333333331</v>
      </c>
      <c r="I20" s="14" t="str">
        <f t="shared" si="1"/>
        <v/>
      </c>
      <c r="J20" s="15" t="str">
        <f>IFERROR(VLOOKUP(B20,Tabelle1!$M$3:$P$22,4,FALSE),"")</f>
        <v/>
      </c>
    </row>
    <row r="21" spans="2:14" x14ac:dyDescent="0.25">
      <c r="B21" s="12">
        <f t="shared" si="2"/>
        <v>44302</v>
      </c>
      <c r="C21" s="13">
        <f t="shared" si="0"/>
        <v>44302</v>
      </c>
      <c r="D21" s="28"/>
      <c r="E21" s="14" t="str">
        <f>IFERROR(IF(VLOOKUP($J21,Tabelle1!$N$3:$N$22,1,FALSE)=$J21,""),IF(AND(F21="",D21=""),VLOOKUP(WEEKDAY(B21,2),Tabelle1!$B$3:$E$9,4,FALSE),IF(G21&gt;=0.375,Tabelle1!$B$16,IF(G21&gt;=0.25,Tabelle1!$B$15,IF(G21&lt;0.25,0)))))</f>
        <v/>
      </c>
      <c r="F21" s="27"/>
      <c r="G21" s="42">
        <f>IFERROR(IF(VLOOKUP(B21,Tabelle1!$M$3:$P$22,4,FALSE)=VLOOKUP($J21,Tabelle1!$N$3:$N$22,1,FALSE),H21),IF(AND(D21="",F21=""),0,(IF(OR(D21="",F21=""),0,F21-D21))))</f>
        <v>0.33333333333333331</v>
      </c>
      <c r="H21" s="14">
        <f>VLOOKUP(WEEKDAY(B21,2),Tabelle1!$B$3:$E$9,3,FALSE)</f>
        <v>0.33333333333333331</v>
      </c>
      <c r="I21" s="14" t="str">
        <f t="shared" si="1"/>
        <v/>
      </c>
      <c r="J21" s="15" t="str">
        <f>IFERROR(VLOOKUP(B21,Tabelle1!$M$3:$P$22,4,FALSE),"")</f>
        <v>Gründonnerstag</v>
      </c>
      <c r="L21" s="50">
        <v>57600</v>
      </c>
    </row>
    <row r="22" spans="2:14" x14ac:dyDescent="0.25">
      <c r="B22" s="12">
        <f t="shared" si="2"/>
        <v>44303</v>
      </c>
      <c r="C22" s="13">
        <f t="shared" si="0"/>
        <v>44303</v>
      </c>
      <c r="D22" s="28"/>
      <c r="E22" s="14" t="str">
        <f>IFERROR(IF(VLOOKUP($J22,Tabelle1!$N$3:$N$22,1,FALSE)=$J22,""),IF(AND(F22="",D22=""),VLOOKUP(WEEKDAY(B22,2),Tabelle1!$B$3:$E$9,4,FALSE),IF(G22&gt;=0.375,Tabelle1!$B$16,IF(G22&gt;=0.25,Tabelle1!$B$15,IF(G22&lt;0.25,0)))))</f>
        <v/>
      </c>
      <c r="F22" s="27"/>
      <c r="G22" s="14">
        <f>IFERROR(IF(VLOOKUP(B22,Tabelle1!$M$3:$P$22,4,FALSE)=VLOOKUP($J22,Tabelle1!$N$3:$N$22,1,FALSE),H22),IF(AND(D22="",F22=""),0,(IF(OR(D22="",F22=""),0,F22-D22))))</f>
        <v>0.20833333333333334</v>
      </c>
      <c r="H22" s="14">
        <f>VLOOKUP(WEEKDAY(B22,2),Tabelle1!$B$3:$E$9,3,FALSE)</f>
        <v>0.20833333333333334</v>
      </c>
      <c r="I22" s="14" t="str">
        <f t="shared" si="1"/>
        <v/>
      </c>
      <c r="J22" s="15" t="str">
        <f>IFERROR(VLOOKUP(B22,Tabelle1!$M$3:$P$22,4,FALSE),"")</f>
        <v>Karfreitag</v>
      </c>
    </row>
    <row r="23" spans="2:14" x14ac:dyDescent="0.25">
      <c r="B23" s="12">
        <f t="shared" si="2"/>
        <v>44304</v>
      </c>
      <c r="C23" s="13">
        <f t="shared" si="0"/>
        <v>44304</v>
      </c>
      <c r="D23" s="28"/>
      <c r="E23" s="14">
        <f>IFERROR(IF(VLOOKUP($J23,Tabelle1!$N$3:$N$22,1,FALSE)=$J23,""),IF(AND(F23="",D23=""),VLOOKUP(WEEKDAY(B23,2),Tabelle1!$B$3:$E$9,4,FALSE),IF(G23&gt;=0.375,Tabelle1!$B$16,IF(G23&gt;=0.25,Tabelle1!$B$15,IF(G23&lt;0.25,0)))))</f>
        <v>0</v>
      </c>
      <c r="F23" s="27"/>
      <c r="G23" s="14">
        <f>IFERROR(IF(VLOOKUP(B23,Tabelle1!$M$3:$P$22,4,FALSE)=VLOOKUP($J23,Tabelle1!$N$3:$N$22,1,FALSE),H23),IF(AND(D23="",F23=""),0,(IF(OR(D23="",F23=""),0,F23-D23))))</f>
        <v>0</v>
      </c>
      <c r="H23" s="14">
        <f>VLOOKUP(WEEKDAY(B23,2),Tabelle1!$B$3:$E$9,3,FALSE)</f>
        <v>0</v>
      </c>
      <c r="I23" s="14" t="str">
        <f t="shared" si="1"/>
        <v/>
      </c>
      <c r="J23" s="15" t="str">
        <f>IFERROR(VLOOKUP(B23,Tabelle1!$M$3:$P$22,4,FALSE),"")</f>
        <v/>
      </c>
    </row>
    <row r="24" spans="2:14" x14ac:dyDescent="0.25">
      <c r="B24" s="12">
        <f t="shared" si="2"/>
        <v>44305</v>
      </c>
      <c r="C24" s="13">
        <f t="shared" si="0"/>
        <v>44305</v>
      </c>
      <c r="D24" s="28"/>
      <c r="E24" s="14" t="str">
        <f>IFERROR(IF(VLOOKUP($J24,Tabelle1!$N$3:$N$22,1,FALSE)=$J24,""),IF(AND(F24="",D24=""),VLOOKUP(WEEKDAY(B24,2),Tabelle1!$B$3:$E$9,4,FALSE),IF(G24&gt;=0.375,Tabelle1!$B$16,IF(G24&gt;=0.25,Tabelle1!$B$15,IF(G24&lt;0.25,0)))))</f>
        <v/>
      </c>
      <c r="F24" s="27"/>
      <c r="G24" s="14">
        <f>IFERROR(IF(VLOOKUP(B24,Tabelle1!$M$3:$P$22,4,FALSE)=VLOOKUP($J24,Tabelle1!$N$3:$N$22,1,FALSE),H24),IF(AND(D24="",F24=""),0,(IF(OR(D24="",F24=""),0,F24-D24))))</f>
        <v>0</v>
      </c>
      <c r="H24" s="14">
        <f>VLOOKUP(WEEKDAY(B24,2),Tabelle1!$B$3:$E$9,3,FALSE)</f>
        <v>0</v>
      </c>
      <c r="I24" s="14" t="str">
        <f t="shared" si="1"/>
        <v/>
      </c>
      <c r="J24" s="15" t="str">
        <f>IFERROR(VLOOKUP(B24,Tabelle1!$M$3:$P$22,4,FALSE),"")</f>
        <v>Ostersonntag</v>
      </c>
    </row>
    <row r="25" spans="2:14" x14ac:dyDescent="0.25">
      <c r="B25" s="12">
        <f t="shared" si="2"/>
        <v>44306</v>
      </c>
      <c r="C25" s="13">
        <f t="shared" si="0"/>
        <v>44306</v>
      </c>
      <c r="D25" s="28"/>
      <c r="E25" s="14" t="str">
        <f>IFERROR(IF(VLOOKUP($J25,Tabelle1!$N$3:$N$22,1,FALSE)=$J25,""),IF(AND(F25="",D25=""),VLOOKUP(WEEKDAY(B25,2),Tabelle1!$B$3:$E$9,4,FALSE),IF(G25&gt;=0.375,Tabelle1!$B$16,IF(G25&gt;=0.25,Tabelle1!$B$15,IF(G25&lt;0.25,0)))))</f>
        <v/>
      </c>
      <c r="F25" s="27"/>
      <c r="G25" s="14">
        <f>IFERROR(IF(VLOOKUP(B25,Tabelle1!$M$3:$P$22,4,FALSE)=VLOOKUP($J25,Tabelle1!$N$3:$N$22,1,FALSE),H25),IF(AND(D25="",F25=""),0,(IF(OR(D25="",F25=""),0,F25-D25))))</f>
        <v>0.33333333333333331</v>
      </c>
      <c r="H25" s="14">
        <f>VLOOKUP(WEEKDAY(B25,2),Tabelle1!$B$3:$E$9,3,FALSE)</f>
        <v>0.33333333333333331</v>
      </c>
      <c r="I25" s="14" t="str">
        <f t="shared" si="1"/>
        <v/>
      </c>
      <c r="J25" s="15" t="str">
        <f>IFERROR(VLOOKUP(B25,Tabelle1!$M$3:$P$22,4,FALSE),"")</f>
        <v>Ostermontag</v>
      </c>
    </row>
    <row r="26" spans="2:14" x14ac:dyDescent="0.25">
      <c r="B26" s="12">
        <f t="shared" si="2"/>
        <v>44307</v>
      </c>
      <c r="C26" s="13">
        <f t="shared" si="0"/>
        <v>44307</v>
      </c>
      <c r="D26" s="28"/>
      <c r="E26" s="14">
        <f>IFERROR(IF(VLOOKUP($J26,Tabelle1!$N$3:$N$22,1,FALSE)=$J26,""),IF(AND(F26="",D26=""),VLOOKUP(WEEKDAY(B26,2),Tabelle1!$B$3:$E$9,4,FALSE),IF(G26&gt;=0.375,Tabelle1!$B$16,IF(G26&gt;=0.25,Tabelle1!$B$15,IF(G26&lt;0.25,0)))))</f>
        <v>3.125E-2</v>
      </c>
      <c r="F26" s="27"/>
      <c r="G26" s="14">
        <f>IFERROR(IF(VLOOKUP(B26,Tabelle1!$M$3:$P$22,4,FALSE)=VLOOKUP($J26,Tabelle1!$N$3:$N$22,1,FALSE),H26),IF(AND(D26="",F26=""),0,(IF(OR(D26="",F26=""),0,F26-D26))))</f>
        <v>0</v>
      </c>
      <c r="H26" s="14">
        <f>VLOOKUP(WEEKDAY(B26,2),Tabelle1!$B$3:$E$9,3,FALSE)</f>
        <v>0.375</v>
      </c>
      <c r="I26" s="14" t="str">
        <f t="shared" si="1"/>
        <v/>
      </c>
      <c r="J26" s="15" t="str">
        <f>IFERROR(VLOOKUP(B26,Tabelle1!$M$3:$P$22,4,FALSE),"")</f>
        <v/>
      </c>
    </row>
    <row r="27" spans="2:14" x14ac:dyDescent="0.25">
      <c r="B27" s="12">
        <f t="shared" si="2"/>
        <v>44308</v>
      </c>
      <c r="C27" s="13">
        <f t="shared" si="0"/>
        <v>44308</v>
      </c>
      <c r="D27" s="28"/>
      <c r="E27" s="14">
        <f>IFERROR(IF(VLOOKUP($J27,Tabelle1!$N$3:$N$22,1,FALSE)=$J27,""),IF(AND(F27="",D27=""),VLOOKUP(WEEKDAY(B27,2),Tabelle1!$B$3:$E$9,4,FALSE),IF(G27&gt;=0.375,Tabelle1!$B$16,IF(G27&gt;=0.25,Tabelle1!$B$15,IF(G27&lt;0.25,0)))))</f>
        <v>2.0833333329999999E-2</v>
      </c>
      <c r="F27" s="27"/>
      <c r="G27" s="14">
        <f>IFERROR(IF(VLOOKUP(B27,Tabelle1!$M$3:$P$22,4,FALSE)=VLOOKUP($J27,Tabelle1!$N$3:$N$22,1,FALSE),H27),IF(AND(D27="",F27=""),0,(IF(OR(D27="",F27=""),0,F27-D27))))</f>
        <v>0</v>
      </c>
      <c r="H27" s="14">
        <f>VLOOKUP(WEEKDAY(B27,2),Tabelle1!$B$3:$E$9,3,FALSE)</f>
        <v>0.33333333333333331</v>
      </c>
      <c r="I27" s="14" t="str">
        <f t="shared" si="1"/>
        <v/>
      </c>
      <c r="J27" s="15" t="str">
        <f>IFERROR(VLOOKUP(B27,Tabelle1!$M$3:$P$22,4,FALSE),"")</f>
        <v/>
      </c>
    </row>
    <row r="28" spans="2:14" x14ac:dyDescent="0.25">
      <c r="B28" s="12">
        <f t="shared" si="2"/>
        <v>44309</v>
      </c>
      <c r="C28" s="13">
        <f t="shared" si="0"/>
        <v>44309</v>
      </c>
      <c r="D28" s="28"/>
      <c r="E28" s="14">
        <f>IFERROR(IF(VLOOKUP($J28,Tabelle1!$N$3:$N$22,1,FALSE)=$J28,""),IF(AND(F28="",D28=""),VLOOKUP(WEEKDAY(B28,2),Tabelle1!$B$3:$E$9,4,FALSE),IF(G28&gt;=0.375,Tabelle1!$B$16,IF(G28&gt;=0.25,Tabelle1!$B$15,IF(G28&lt;0.25,0)))))</f>
        <v>2.0833333329999999E-2</v>
      </c>
      <c r="F28" s="27"/>
      <c r="G28" s="14">
        <f>IFERROR(IF(VLOOKUP(B28,Tabelle1!$M$3:$P$22,4,FALSE)=VLOOKUP($J28,Tabelle1!$N$3:$N$22,1,FALSE),H28),IF(AND(D28="",F28=""),0,(IF(OR(D28="",F28=""),0,F28-D28))))</f>
        <v>0</v>
      </c>
      <c r="H28" s="14">
        <f>VLOOKUP(WEEKDAY(B28,2),Tabelle1!$B$3:$E$9,3,FALSE)</f>
        <v>0.33333333333333331</v>
      </c>
      <c r="I28" s="14" t="str">
        <f t="shared" si="1"/>
        <v/>
      </c>
      <c r="J28" s="15" t="str">
        <f>IFERROR(VLOOKUP(B28,Tabelle1!$M$3:$P$22,4,FALSE),"")</f>
        <v/>
      </c>
    </row>
    <row r="29" spans="2:14" x14ac:dyDescent="0.25">
      <c r="B29" s="12">
        <f t="shared" si="2"/>
        <v>44310</v>
      </c>
      <c r="C29" s="13">
        <f t="shared" si="0"/>
        <v>44310</v>
      </c>
      <c r="D29" s="28"/>
      <c r="E29" s="14">
        <f>IFERROR(IF(VLOOKUP($J29,Tabelle1!$N$3:$N$22,1,FALSE)=$J29,""),IF(AND(F29="",D29=""),VLOOKUP(WEEKDAY(B29,2),Tabelle1!$B$3:$E$9,4,FALSE),IF(G29&gt;=0.375,Tabelle1!$B$16,IF(G29&gt;=0.25,Tabelle1!$B$15,IF(G29&lt;0.25,0)))))</f>
        <v>0</v>
      </c>
      <c r="F29" s="27"/>
      <c r="G29" s="14">
        <f>IFERROR(IF(VLOOKUP(B29,Tabelle1!$M$3:$P$22,4,FALSE)=VLOOKUP($J29,Tabelle1!$N$3:$N$22,1,FALSE),H29),IF(AND(D29="",F29=""),0,(IF(OR(D29="",F29=""),0,F29-D29))))</f>
        <v>0</v>
      </c>
      <c r="H29" s="14">
        <f>VLOOKUP(WEEKDAY(B29,2),Tabelle1!$B$3:$E$9,3,FALSE)</f>
        <v>0.20833333333333334</v>
      </c>
      <c r="I29" s="14" t="str">
        <f t="shared" si="1"/>
        <v/>
      </c>
      <c r="J29" s="15" t="str">
        <f>IFERROR(VLOOKUP(B29,Tabelle1!$M$3:$P$22,4,FALSE),"")</f>
        <v/>
      </c>
    </row>
    <row r="30" spans="2:14" x14ac:dyDescent="0.25">
      <c r="B30" s="12">
        <f t="shared" si="2"/>
        <v>44311</v>
      </c>
      <c r="C30" s="13">
        <f t="shared" si="0"/>
        <v>44311</v>
      </c>
      <c r="D30" s="28"/>
      <c r="E30" s="14">
        <f>IFERROR(IF(VLOOKUP($J30,Tabelle1!$N$3:$N$22,1,FALSE)=$J30,""),IF(AND(F30="",D30=""),VLOOKUP(WEEKDAY(B30,2),Tabelle1!$B$3:$E$9,4,FALSE),IF(G30&gt;=0.375,Tabelle1!$B$16,IF(G30&gt;=0.25,Tabelle1!$B$15,IF(G30&lt;0.25,0)))))</f>
        <v>0</v>
      </c>
      <c r="F30" s="27"/>
      <c r="G30" s="14">
        <f>IFERROR(IF(VLOOKUP(B30,Tabelle1!$M$3:$P$22,4,FALSE)=VLOOKUP($J30,Tabelle1!$N$3:$N$22,1,FALSE),H30),IF(AND(D30="",F30=""),0,(IF(OR(D30="",F30=""),0,F30-D30))))</f>
        <v>0</v>
      </c>
      <c r="H30" s="14">
        <f>VLOOKUP(WEEKDAY(B30,2),Tabelle1!$B$3:$E$9,3,FALSE)</f>
        <v>0</v>
      </c>
      <c r="I30" s="14" t="str">
        <f t="shared" si="1"/>
        <v/>
      </c>
      <c r="J30" s="15" t="str">
        <f>IFERROR(VLOOKUP(B30,Tabelle1!$M$3:$P$22,4,FALSE),"")</f>
        <v/>
      </c>
    </row>
    <row r="31" spans="2:14" x14ac:dyDescent="0.25">
      <c r="B31" s="12">
        <f t="shared" si="2"/>
        <v>44312</v>
      </c>
      <c r="C31" s="13">
        <f t="shared" si="0"/>
        <v>44312</v>
      </c>
      <c r="D31" s="28"/>
      <c r="E31" s="14">
        <f>IFERROR(IF(VLOOKUP($J31,Tabelle1!$N$3:$N$22,1,FALSE)=$J31,""),IF(AND(F31="",D31=""),VLOOKUP(WEEKDAY(B31,2),Tabelle1!$B$3:$E$9,4,FALSE),IF(G31&gt;=0.375,Tabelle1!$B$16,IF(G31&gt;=0.25,Tabelle1!$B$15,IF(G31&lt;0.25,0)))))</f>
        <v>0</v>
      </c>
      <c r="F31" s="27"/>
      <c r="G31" s="14">
        <f>IFERROR(IF(VLOOKUP(B31,Tabelle1!$M$3:$P$22,4,FALSE)=VLOOKUP($J31,Tabelle1!$N$3:$N$22,1,FALSE),H31),IF(AND(D31="",F31=""),0,(IF(OR(D31="",F31=""),0,F31-D31))))</f>
        <v>0</v>
      </c>
      <c r="H31" s="14">
        <f>VLOOKUP(WEEKDAY(B31,2),Tabelle1!$B$3:$E$9,3,FALSE)</f>
        <v>0</v>
      </c>
      <c r="I31" s="14" t="str">
        <f t="shared" si="1"/>
        <v/>
      </c>
      <c r="J31" s="15" t="str">
        <f>IFERROR(VLOOKUP(B31,Tabelle1!$M$3:$P$22,4,FALSE),"")</f>
        <v/>
      </c>
    </row>
    <row r="32" spans="2:14" x14ac:dyDescent="0.25">
      <c r="B32" s="12">
        <f t="shared" si="2"/>
        <v>44313</v>
      </c>
      <c r="C32" s="13">
        <f t="shared" si="0"/>
        <v>44313</v>
      </c>
      <c r="D32" s="28"/>
      <c r="E32" s="14">
        <f>IFERROR(IF(VLOOKUP($J32,Tabelle1!$N$3:$N$22,1,FALSE)=$J32,""),IF(AND(F32="",D32=""),VLOOKUP(WEEKDAY(B32,2),Tabelle1!$B$3:$E$9,4,FALSE),IF(G32&gt;=0.375,Tabelle1!$B$16,IF(G32&gt;=0.25,Tabelle1!$B$15,IF(G32&lt;0.25,0)))))</f>
        <v>2.0833333329999999E-2</v>
      </c>
      <c r="F32" s="27"/>
      <c r="G32" s="14">
        <f>IFERROR(IF(VLOOKUP(B32,Tabelle1!$M$3:$P$22,4,FALSE)=VLOOKUP($J32,Tabelle1!$N$3:$N$22,1,FALSE),H32),IF(AND(D32="",F32=""),0,(IF(OR(D32="",F32=""),0,F32-D32))))</f>
        <v>0</v>
      </c>
      <c r="H32" s="14">
        <f>VLOOKUP(WEEKDAY(B32,2),Tabelle1!$B$3:$E$9,3,FALSE)</f>
        <v>0.33333333333333331</v>
      </c>
      <c r="I32" s="14" t="str">
        <f t="shared" si="1"/>
        <v/>
      </c>
      <c r="J32" s="15" t="str">
        <f>IFERROR(VLOOKUP(B32,Tabelle1!$M$3:$P$22,4,FALSE),"")</f>
        <v/>
      </c>
    </row>
    <row r="33" spans="2:10" x14ac:dyDescent="0.25">
      <c r="B33" s="12">
        <f>IF(C2="Februar","",B32+1)</f>
        <v>44314</v>
      </c>
      <c r="C33" s="13">
        <f t="shared" si="0"/>
        <v>44314</v>
      </c>
      <c r="D33" s="28"/>
      <c r="E33" s="14">
        <f>IF(B33="","",IFERROR(IF(VLOOKUP($J33,Tabelle1!$N$3:$N$22,1,FALSE)=$J33,""),IF(AND(F33="",D33=""),VLOOKUP(WEEKDAY(B33,2),Tabelle1!$B$3:$E$9,4,FALSE),IF(G33&gt;=0.375,Tabelle1!$B$16,IF(G33&gt;=0.25,Tabelle1!$B$15,IF(G33&lt;0.25,0))))))</f>
        <v>3.125E-2</v>
      </c>
      <c r="F33" s="27"/>
      <c r="G33" s="14">
        <f>IF(B33="","",IFERROR(IF(VLOOKUP(B33,Tabelle1!$M$3:$P$22,4,FALSE)=VLOOKUP($J33,Tabelle1!$N$3:$N$22,1,FALSE),H33),IF(AND(D33="",F33=""),0,(IF(OR(D33="",F33=""),0,F33-D33)))))</f>
        <v>0</v>
      </c>
      <c r="H33" s="14">
        <f>IF(B33="","",VLOOKUP(WEEKDAY(B33,2),Tabelle1!$B$3:$E$9,3,FALSE))</f>
        <v>0.375</v>
      </c>
      <c r="I33" s="14" t="str">
        <f t="shared" si="1"/>
        <v/>
      </c>
      <c r="J33" s="15" t="str">
        <f>IFERROR(VLOOKUP(B33,Tabelle1!$M$3:$P$22,4,FALSE),"")</f>
        <v/>
      </c>
    </row>
    <row r="34" spans="2:10" x14ac:dyDescent="0.25">
      <c r="B34" s="12">
        <f>IF(C2="Februar","",B33+1)</f>
        <v>44315</v>
      </c>
      <c r="C34" s="13">
        <f t="shared" si="0"/>
        <v>44315</v>
      </c>
      <c r="D34" s="28"/>
      <c r="E34" s="14">
        <f>IF(B34="","",IFERROR(IF(VLOOKUP($J34,Tabelle1!$N$3:$N$22,1,FALSE)=$J34,""),IF(AND(F34="",D34=""),VLOOKUP(WEEKDAY(B34,2),Tabelle1!$B$3:$E$9,4,FALSE),IF(G34&gt;=0.375,Tabelle1!$B$16,IF(G34&gt;=0.25,Tabelle1!$B$15,IF(G34&lt;0.25,0))))))</f>
        <v>2.0833333329999999E-2</v>
      </c>
      <c r="F34" s="27"/>
      <c r="G34" s="14">
        <f>IF(B34="","",IFERROR(IF(VLOOKUP(B34,Tabelle1!$M$3:$P$22,4,FALSE)=VLOOKUP($J34,Tabelle1!$N$3:$N$22,1,FALSE),H34),IF(AND(D34="",F34=""),0,(IF(OR(D34="",F34=""),0,F34-D34)))))</f>
        <v>0</v>
      </c>
      <c r="H34" s="14">
        <f>IF(B34="","",VLOOKUP(WEEKDAY(B34,2),Tabelle1!$B$3:$E$9,3,FALSE))</f>
        <v>0.33333333333333331</v>
      </c>
      <c r="I34" s="14" t="str">
        <f t="shared" si="1"/>
        <v/>
      </c>
      <c r="J34" s="15" t="str">
        <f>IFERROR(VLOOKUP(B34,Tabelle1!$M$3:$P$22,4,FALSE),"")</f>
        <v/>
      </c>
    </row>
    <row r="35" spans="2:10" ht="15.75" thickBot="1" x14ac:dyDescent="0.3">
      <c r="B35" s="16" t="str">
        <f>IF(OR(C2="Januar",C2="März",C2="Mai",C2="Juli",C2="August",C2="Oktober",C2="Dezember"),B34+1,"")</f>
        <v/>
      </c>
      <c r="C35" s="17" t="str">
        <f t="shared" si="0"/>
        <v/>
      </c>
      <c r="D35" s="29"/>
      <c r="E35" s="14" t="str">
        <f>IF(B35="","",IFERROR(IF(VLOOKUP($J35,Tabelle1!$N$3:$N$22,1,FALSE)=$J35,""),IF(AND(F35="",D35=""),VLOOKUP(WEEKDAY(B35,2),Tabelle1!$B$3:$E$9,4,FALSE),IF(G35&gt;=0.375,Tabelle1!$B$16,IF(G35&gt;=0.25,Tabelle1!$B$15,IF(G35&lt;0.25,0))))))</f>
        <v/>
      </c>
      <c r="F35" s="30"/>
      <c r="G35" s="14" t="str">
        <f>IF(B35="","",IFERROR(IF(VLOOKUP(B35,Tabelle1!$M$3:$P$22,4,FALSE)=VLOOKUP($J35,Tabelle1!$N$3:$N$22,1,FALSE),H35),IF(AND(D35="",F35=""),0,(IF(OR(D35="",F35=""),0,F35-D35)))))</f>
        <v/>
      </c>
      <c r="H35" s="18" t="str">
        <f>IF(B35="","",VLOOKUP(WEEKDAY(B35,2),Tabelle1!$B$3:$E$9,3,FALSE))</f>
        <v/>
      </c>
      <c r="I35" s="18" t="str">
        <f t="shared" si="1"/>
        <v/>
      </c>
      <c r="J35" s="19" t="str">
        <f>IFERROR(VLOOKUP(B35,Tabelle1!$M$3:$P$22,4,FALSE),"")</f>
        <v/>
      </c>
    </row>
    <row r="36" spans="2:10" ht="15.75" thickBot="1" x14ac:dyDescent="0.3">
      <c r="B36" s="47" t="s">
        <v>73</v>
      </c>
      <c r="C36" s="47"/>
      <c r="D36" s="20">
        <f t="shared" ref="D36:G36" si="3">SUM(D5:D35)</f>
        <v>0</v>
      </c>
      <c r="E36" s="20">
        <f t="shared" si="3"/>
        <v>0.38541666662999996</v>
      </c>
      <c r="F36" s="20">
        <f t="shared" si="3"/>
        <v>0</v>
      </c>
      <c r="G36" s="20">
        <f t="shared" si="3"/>
        <v>0.875</v>
      </c>
      <c r="H36" s="22">
        <f>SUM(H5:H35)</f>
        <v>7.0416666666666652</v>
      </c>
      <c r="I36" s="22">
        <f>SUM(I5:I35)</f>
        <v>0</v>
      </c>
      <c r="J36" s="21"/>
    </row>
  </sheetData>
  <mergeCells count="4">
    <mergeCell ref="B36:C36"/>
    <mergeCell ref="E2:J2"/>
    <mergeCell ref="E3:G3"/>
    <mergeCell ref="C3:D3"/>
  </mergeCells>
  <conditionalFormatting sqref="C5:C35">
    <cfRule type="expression" dxfId="7" priority="7">
      <formula>WEEKDAY(C5,2)&gt;=6</formula>
    </cfRule>
  </conditionalFormatting>
  <conditionalFormatting sqref="B5:B35">
    <cfRule type="expression" dxfId="6" priority="8">
      <formula>WEEKDAY(B5,2)&gt;=6</formula>
    </cfRule>
  </conditionalFormatting>
  <conditionalFormatting sqref="D5:J35">
    <cfRule type="expression" dxfId="5" priority="15">
      <formula>WEEKDAY($C5,2)&gt;=6</formula>
    </cfRule>
  </conditionalFormatting>
  <conditionalFormatting sqref="D5:D35 F5:F35">
    <cfRule type="expression" dxfId="4" priority="4">
      <formula>ISNUMBER(D5)</formula>
    </cfRule>
  </conditionalFormatting>
  <conditionalFormatting sqref="D5">
    <cfRule type="expression" dxfId="0" priority="1">
      <formula>$D$5/57600&lt;1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F606DCEA-4482-46B6-8ED0-87648B536C08}">
            <xm:f>VLOOKUP($J5,Tabelle1!$N$3:$N$22,1,FALSE)=$J5</xm:f>
            <x14:dxf>
              <fill>
                <patternFill>
                  <bgColor theme="0" tint="-0.34998626667073579"/>
                </patternFill>
              </fill>
            </x14:dxf>
          </x14:cfRule>
          <xm:sqref>J5:J35</xm:sqref>
        </x14:conditionalFormatting>
        <x14:conditionalFormatting xmlns:xm="http://schemas.microsoft.com/office/excel/2006/main">
          <x14:cfRule type="expression" priority="14" id="{8E7529FA-4209-4EF0-8CA7-3126EB933DE5}">
            <xm:f>VLOOKUP($J5,Tabelle1!$N$3:$N$22,1,FALSE)=$J5</xm:f>
            <x14:dxf>
              <numFmt numFmtId="25" formatCode="hh:mm"/>
              <fill>
                <patternFill>
                  <bgColor theme="0" tint="-0.34998626667073579"/>
                </patternFill>
              </fill>
            </x14:dxf>
          </x14:cfRule>
          <xm:sqref>D5:I35</xm:sqref>
        </x14:conditionalFormatting>
        <x14:conditionalFormatting xmlns:xm="http://schemas.microsoft.com/office/excel/2006/main">
          <x14:cfRule type="expression" priority="9" id="{280810EA-D753-442E-AB7F-D71ACF999934}">
            <xm:f>VLOOKUP($J5,Tabelle1!$N$3:$N$22,1,FALSE)=$J5</xm:f>
            <x14:dxf>
              <font>
                <color rgb="FFFF0000"/>
              </font>
              <fill>
                <patternFill>
                  <bgColor theme="0" tint="-0.34998626667073579"/>
                </patternFill>
              </fill>
            </x14:dxf>
          </x14:cfRule>
          <xm:sqref>B5:C35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Tabelle1!$H$3:$H$14</xm:f>
          </x14:formula1>
          <xm:sqref>C2</xm:sqref>
        </x14:dataValidation>
        <x14:dataValidation type="list" allowBlank="1" showInputMessage="1" showErrorMessage="1">
          <x14:formula1>
            <xm:f>Tabelle1!$K$3:$K$14</xm:f>
          </x14:formula1>
          <xm:sqref>D2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C l o F W y n J g T O n A A A A + Q A A A B I A H A B D b 2 5 m a W c v U G F j a 2 F n Z S 5 4 b W w g o h g A K K A U A A A A A A A A A A A A A A A A A A A A A A A A A A A A h Y + 9 D o I w G E V f h X S n P 4 j G k I 8 y q J s k J i b G t S k V G q E Y W i z v 5 u A j + Q q S K I b N 8 Z 6 c 4 d z X 4 w n Z 0 N T B X X V W t y Z F D F M U K C P b Q p s y R b 2 7 h G u U c T g I e R W l C k b Z 2 G S w R Y o q 5 2 4 J I d 5 7 7 B e 4 7 U o S U c r I O d 8 f Z a U a g X 6 y / i + H 2 l g n j F S I w + k T w y M c x T i m q y V m M W V A J g 6 5 N j N n T M Y U y A z C p q 9 d 3 y l e q H C 7 A z J N I N 8 b / A 1 Q S w M E F A A C A A g A C l o F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p a B V s o i k e 4 D g A A A B E A A A A T A B w A R m 9 y b X V s Y X M v U 2 V j d G l v b j E u b S C i G A A o o B Q A A A A A A A A A A A A A A A A A A A A A A A A A A A A r T k 0 u y c z P U w i G 0 I b W A F B L A Q I t A B Q A A g A I A A p a B V s p y Y E z p w A A A P k A A A A S A A A A A A A A A A A A A A A A A A A A A A B D b 2 5 m a W c v U G F j a 2 F n Z S 5 4 b W x Q S w E C L Q A U A A I A C A A K W g V b D 8 r p q 6 Q A A A D p A A A A E w A A A A A A A A A A A A A A A A D z A A A A W 0 N v b n R l b n R f V H l w Z X N d L n h t b F B L A Q I t A B Q A A g A I A A p a B V s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O r 1 W 1 c g e K U G m R M 1 L i U b 4 E g A A A A A C A A A A A A A Q Z g A A A A E A A C A A A A D Y S a x t 5 V u I z 4 l 3 C / / B k X N 4 / J v v J 4 P e v w Z 7 b 1 N N g 0 1 x j A A A A A A O g A A A A A I A A C A A A A A L U 9 w T L a w S c j 1 1 E a F F Y M B 3 7 T g F z l 0 R C W P J 3 J w f y n D N B l A A A A C B 7 L h w q s r u M q N k c I A 0 A N M I f K k A s 3 2 t 0 u v t 6 S C 6 H G K k Z e g Y D f z Y j m 3 O Z D A X z E B p 8 u B A I T O 3 Q x O A 3 U i Y I 7 0 J / k w F + c O l u L o 9 q 7 R e 9 J 5 e A Z o J 1 k A A A A C f L h c s G e Z h 3 O K y e M z 8 V 6 s n h Y Q A u 5 B y 8 g 0 7 M 1 I U + O H l S s F N H G X I i 2 m r r K C 3 u q m 5 h i J 4 s V / Y E v + V H g M z E b p d R N s F < / D a t a M a s h u p > 
</file>

<file path=customXml/itemProps1.xml><?xml version="1.0" encoding="utf-8"?>
<ds:datastoreItem xmlns:ds="http://schemas.openxmlformats.org/officeDocument/2006/customXml" ds:itemID="{ECBE18CD-CA15-42E9-8ED3-8879A201091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Tabelle1!Zielbereich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2025-08-05T07:43:42Z</dcterms:created>
  <dcterms:modified xsi:type="dcterms:W3CDTF">2025-08-18T10:46:29Z</dcterms:modified>
</cp:coreProperties>
</file>