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17"/>
  <workbookPr/>
  <mc:AlternateContent xmlns:mc="http://schemas.openxmlformats.org/markup-compatibility/2006">
    <mc:Choice Requires="x15">
      <x15ac:absPath xmlns:x15ac="http://schemas.microsoft.com/office/spreadsheetml/2010/11/ac" url="C:\Users\onure\Downloads\"/>
    </mc:Choice>
  </mc:AlternateContent>
  <xr:revisionPtr revIDLastSave="0" documentId="8_{9B65657A-2AE7-457D-B5A8-046D255ABFBE}" xr6:coauthVersionLast="47" xr6:coauthVersionMax="47" xr10:uidLastSave="{00000000-0000-0000-0000-000000000000}"/>
  <bookViews>
    <workbookView xWindow="-110" yWindow="-110" windowWidth="25820" windowHeight="15500" activeTab="1" xr2:uid="{00000000-000D-0000-FFFF-FFFF00000000}"/>
  </bookViews>
  <sheets>
    <sheet name="nur_Test" sheetId="2" r:id="rId1"/>
    <sheet name="Ausgangslage" sheetId="1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5" i="1" l="1"/>
  <c r="AS5" i="1" s="1"/>
  <c r="AQ6" i="1"/>
  <c r="AS6" i="1" s="1"/>
  <c r="AQ4" i="1"/>
  <c r="AW4" i="1"/>
  <c r="AW5" i="1"/>
  <c r="AW6" i="1"/>
  <c r="BB4" i="1"/>
  <c r="BB6" i="1"/>
  <c r="BB5" i="1"/>
  <c r="AV6" i="2"/>
  <c r="AV7" i="2"/>
  <c r="AV5" i="2"/>
  <c r="AJ8" i="2"/>
  <c r="AK8" i="2" s="1"/>
  <c r="AG8" i="2"/>
  <c r="AI8" i="2" s="1"/>
  <c r="AD8" i="2"/>
  <c r="AF8" i="2" s="1"/>
  <c r="AA8" i="2"/>
  <c r="AC8" i="2" s="1"/>
  <c r="X8" i="2"/>
  <c r="Y8" i="2" s="1"/>
  <c r="U8" i="2"/>
  <c r="R8" i="2"/>
  <c r="T8" i="2" s="1"/>
  <c r="O8" i="2"/>
  <c r="Q8" i="2" s="1"/>
  <c r="N8" i="2"/>
  <c r="L8" i="2"/>
  <c r="M8" i="2" s="1"/>
  <c r="I8" i="2"/>
  <c r="F8" i="2"/>
  <c r="H8" i="2" s="1"/>
  <c r="C8" i="2"/>
  <c r="AQ7" i="2"/>
  <c r="AM7" i="2"/>
  <c r="AO7" i="2" s="1"/>
  <c r="AQ6" i="2"/>
  <c r="AM6" i="2"/>
  <c r="AO6" i="2" s="1"/>
  <c r="A6" i="2"/>
  <c r="A7" i="2" s="1"/>
  <c r="A8" i="2" s="1"/>
  <c r="AQ5" i="2"/>
  <c r="AM5" i="2"/>
  <c r="AO5" i="2" s="1"/>
  <c r="AR6" i="1" l="1"/>
  <c r="AR5" i="1"/>
  <c r="AS4" i="1"/>
  <c r="AR4" i="1"/>
  <c r="AR7" i="1" s="1"/>
  <c r="AQ7" i="1"/>
  <c r="W8" i="2"/>
  <c r="V8" i="2"/>
  <c r="K8" i="2"/>
  <c r="J8" i="2"/>
  <c r="AN6" i="2"/>
  <c r="Z8" i="2"/>
  <c r="AL8" i="2"/>
  <c r="AH8" i="2"/>
  <c r="AN7" i="2"/>
  <c r="G8" i="2"/>
  <c r="S8" i="2"/>
  <c r="AE8" i="2"/>
  <c r="AM8" i="2"/>
  <c r="AN5" i="2"/>
  <c r="D8" i="2"/>
  <c r="AV8" i="2" s="1"/>
  <c r="P8" i="2"/>
  <c r="AB8" i="2"/>
  <c r="E8" i="2"/>
  <c r="AA7" i="1"/>
  <c r="AC7" i="1" s="1"/>
  <c r="AM6" i="1"/>
  <c r="AM5" i="1"/>
  <c r="A5" i="1"/>
  <c r="A6" i="1" s="1"/>
  <c r="A7" i="1" s="1"/>
  <c r="AJ7" i="1"/>
  <c r="AG7" i="1"/>
  <c r="AD7" i="1"/>
  <c r="X7" i="1"/>
  <c r="U7" i="1"/>
  <c r="R7" i="1"/>
  <c r="O7" i="1"/>
  <c r="L7" i="1"/>
  <c r="I7" i="1"/>
  <c r="F7" i="1"/>
  <c r="AM4" i="1"/>
  <c r="AS7" i="1" l="1"/>
  <c r="AQ8" i="2"/>
  <c r="AO8" i="2"/>
  <c r="AN8" i="2"/>
  <c r="W7" i="1"/>
  <c r="V7" i="1"/>
  <c r="AO5" i="1"/>
  <c r="AN5" i="1"/>
  <c r="N7" i="1"/>
  <c r="M7" i="1"/>
  <c r="AI7" i="1"/>
  <c r="AH7" i="1"/>
  <c r="AO6" i="1"/>
  <c r="AN6" i="1"/>
  <c r="AL7" i="1"/>
  <c r="AK7" i="1"/>
  <c r="AN4" i="1"/>
  <c r="AM7" i="1"/>
  <c r="AO4" i="1"/>
  <c r="Q7" i="1"/>
  <c r="P7" i="1"/>
  <c r="H7" i="1"/>
  <c r="G7" i="1"/>
  <c r="T7" i="1"/>
  <c r="S7" i="1"/>
  <c r="AF7" i="1"/>
  <c r="AE7" i="1"/>
  <c r="K7" i="1"/>
  <c r="J7" i="1"/>
  <c r="Y7" i="1"/>
  <c r="Z7" i="1"/>
  <c r="AB7" i="1"/>
  <c r="C7" i="1"/>
  <c r="AO7" i="1" l="1"/>
  <c r="AN7" i="1"/>
  <c r="E7" i="1"/>
  <c r="D7" i="1"/>
  <c r="AW7" i="1" l="1"/>
  <c r="BB7" i="1"/>
</calcChain>
</file>

<file path=xl/sharedStrings.xml><?xml version="1.0" encoding="utf-8"?>
<sst xmlns="http://schemas.openxmlformats.org/spreadsheetml/2006/main" count="159" uniqueCount="28">
  <si>
    <t>Pos.</t>
  </si>
  <si>
    <t>Bezeichnung</t>
  </si>
  <si>
    <t>Tt</t>
  </si>
  <si>
    <t>Jan</t>
  </si>
  <si>
    <t>Feb</t>
  </si>
  <si>
    <t>Mrz</t>
  </si>
  <si>
    <t>Apr</t>
  </si>
  <si>
    <t>Mai</t>
  </si>
  <si>
    <t>Jun</t>
  </si>
  <si>
    <t>Jul</t>
  </si>
  <si>
    <t>Aug</t>
  </si>
  <si>
    <t>Sept</t>
  </si>
  <si>
    <t>Okt</t>
  </si>
  <si>
    <t>Nov</t>
  </si>
  <si>
    <t>Dez</t>
  </si>
  <si>
    <t>Gesamtjahr</t>
  </si>
  <si>
    <t>Mehl</t>
  </si>
  <si>
    <t>Zucker</t>
  </si>
  <si>
    <t>Honig</t>
  </si>
  <si>
    <t>Sa. Zutaten</t>
  </si>
  <si>
    <t>Value €/t</t>
  </si>
  <si>
    <t>Preis €/t</t>
  </si>
  <si>
    <t>??</t>
  </si>
  <si>
    <t>Auflauf per Monat:</t>
  </si>
  <si>
    <t>1. Herausforderung: "schönere Jahresauflaufformeln"</t>
  </si>
  <si>
    <t>2. Herausforderung: Auswahl der Auflaufperiode, z.B. bis Sep…und Ermittlung der drei Auflaufspalten</t>
  </si>
  <si>
    <t>Tonnen</t>
  </si>
  <si>
    <t>bis Monat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</si>
</sst>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\ \ \ \ \ \ ;\-#,##0.0\ \ \ \ \ \ ;0.0\ \ \ \ \ \ "/>
    <numFmt numFmtId="165" formatCode="#,##0.0"/>
  </numFmts>
  <fonts count="10">
    <font>
      <sz val="10"/>
      <color theme="1"/>
      <name val="Arial"/>
      <family val="2"/>
    </font>
    <font>
      <b/>
      <sz val="12"/>
      <name val="Arial"/>
      <family val="2"/>
    </font>
    <font>
      <sz val="10"/>
      <name val="Geneva"/>
    </font>
    <font>
      <sz val="10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7"/>
      <name val="Arial"/>
      <family val="2"/>
    </font>
    <font>
      <b/>
      <sz val="17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71">
    <xf numFmtId="0" fontId="0" fillId="0" borderId="0" xfId="0"/>
    <xf numFmtId="0" fontId="1" fillId="0" borderId="1" xfId="0" applyFont="1" applyBorder="1" applyAlignment="1">
      <alignment horizontal="center"/>
    </xf>
    <xf numFmtId="4" fontId="1" fillId="0" borderId="2" xfId="1" applyNumberFormat="1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4" fontId="4" fillId="0" borderId="6" xfId="1" applyNumberFormat="1" applyFont="1" applyBorder="1" applyAlignment="1">
      <alignment horizontal="right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3" fillId="0" borderId="2" xfId="2" applyFont="1" applyBorder="1" applyAlignment="1">
      <alignment vertical="center"/>
    </xf>
    <xf numFmtId="0" fontId="6" fillId="0" borderId="2" xfId="2" applyFont="1" applyBorder="1" applyAlignment="1">
      <alignment vertical="center"/>
    </xf>
    <xf numFmtId="164" fontId="7" fillId="0" borderId="2" xfId="2" applyNumberFormat="1" applyFont="1" applyBorder="1" applyAlignment="1">
      <alignment vertical="center"/>
    </xf>
    <xf numFmtId="0" fontId="3" fillId="0" borderId="10" xfId="0" applyFont="1" applyBorder="1" applyAlignment="1">
      <alignment horizontal="center"/>
    </xf>
    <xf numFmtId="4" fontId="3" fillId="0" borderId="11" xfId="1" applyNumberFormat="1" applyFont="1" applyBorder="1" applyAlignment="1">
      <alignment horizontal="left" indent="1"/>
    </xf>
    <xf numFmtId="165" fontId="3" fillId="2" borderId="12" xfId="0" applyNumberFormat="1" applyFont="1" applyFill="1" applyBorder="1"/>
    <xf numFmtId="3" fontId="3" fillId="2" borderId="13" xfId="0" applyNumberFormat="1" applyFont="1" applyFill="1" applyBorder="1"/>
    <xf numFmtId="3" fontId="3" fillId="2" borderId="14" xfId="0" applyNumberFormat="1" applyFont="1" applyFill="1" applyBorder="1"/>
    <xf numFmtId="165" fontId="4" fillId="3" borderId="12" xfId="0" applyNumberFormat="1" applyFont="1" applyFill="1" applyBorder="1"/>
    <xf numFmtId="3" fontId="4" fillId="3" borderId="13" xfId="0" applyNumberFormat="1" applyFont="1" applyFill="1" applyBorder="1"/>
    <xf numFmtId="3" fontId="4" fillId="3" borderId="14" xfId="0" applyNumberFormat="1" applyFont="1" applyFill="1" applyBorder="1"/>
    <xf numFmtId="0" fontId="3" fillId="0" borderId="15" xfId="0" applyFont="1" applyBorder="1" applyAlignment="1">
      <alignment horizontal="center"/>
    </xf>
    <xf numFmtId="4" fontId="3" fillId="0" borderId="16" xfId="1" applyNumberFormat="1" applyFont="1" applyBorder="1" applyAlignment="1">
      <alignment horizontal="left" indent="1"/>
    </xf>
    <xf numFmtId="165" fontId="3" fillId="2" borderId="17" xfId="0" applyNumberFormat="1" applyFont="1" applyFill="1" applyBorder="1"/>
    <xf numFmtId="3" fontId="3" fillId="2" borderId="18" xfId="0" applyNumberFormat="1" applyFont="1" applyFill="1" applyBorder="1"/>
    <xf numFmtId="3" fontId="3" fillId="2" borderId="19" xfId="0" applyNumberFormat="1" applyFont="1" applyFill="1" applyBorder="1"/>
    <xf numFmtId="165" fontId="4" fillId="3" borderId="17" xfId="0" applyNumberFormat="1" applyFont="1" applyFill="1" applyBorder="1"/>
    <xf numFmtId="3" fontId="4" fillId="3" borderId="18" xfId="0" applyNumberFormat="1" applyFont="1" applyFill="1" applyBorder="1"/>
    <xf numFmtId="3" fontId="4" fillId="3" borderId="19" xfId="0" applyNumberFormat="1" applyFont="1" applyFill="1" applyBorder="1"/>
    <xf numFmtId="0" fontId="3" fillId="0" borderId="20" xfId="0" applyFont="1" applyBorder="1" applyAlignment="1">
      <alignment horizontal="center"/>
    </xf>
    <xf numFmtId="4" fontId="3" fillId="0" borderId="21" xfId="1" applyNumberFormat="1" applyFont="1" applyBorder="1" applyAlignment="1">
      <alignment horizontal="left" indent="1"/>
    </xf>
    <xf numFmtId="165" fontId="3" fillId="2" borderId="22" xfId="0" applyNumberFormat="1" applyFont="1" applyFill="1" applyBorder="1"/>
    <xf numFmtId="3" fontId="3" fillId="2" borderId="23" xfId="0" applyNumberFormat="1" applyFont="1" applyFill="1" applyBorder="1"/>
    <xf numFmtId="3" fontId="3" fillId="2" borderId="24" xfId="0" applyNumberFormat="1" applyFont="1" applyFill="1" applyBorder="1"/>
    <xf numFmtId="165" fontId="4" fillId="3" borderId="22" xfId="0" applyNumberFormat="1" applyFont="1" applyFill="1" applyBorder="1"/>
    <xf numFmtId="3" fontId="4" fillId="3" borderId="23" xfId="0" applyNumberFormat="1" applyFont="1" applyFill="1" applyBorder="1"/>
    <xf numFmtId="3" fontId="4" fillId="3" borderId="24" xfId="0" applyNumberFormat="1" applyFont="1" applyFill="1" applyBorder="1"/>
    <xf numFmtId="165" fontId="4" fillId="3" borderId="27" xfId="0" applyNumberFormat="1" applyFont="1" applyFill="1" applyBorder="1" applyAlignment="1">
      <alignment vertical="center"/>
    </xf>
    <xf numFmtId="3" fontId="4" fillId="3" borderId="28" xfId="0" applyNumberFormat="1" applyFont="1" applyFill="1" applyBorder="1" applyAlignment="1">
      <alignment vertical="center"/>
    </xf>
    <xf numFmtId="3" fontId="4" fillId="3" borderId="29" xfId="0" applyNumberFormat="1" applyFont="1" applyFill="1" applyBorder="1" applyAlignment="1">
      <alignment vertical="center"/>
    </xf>
    <xf numFmtId="0" fontId="4" fillId="3" borderId="25" xfId="0" applyFont="1" applyFill="1" applyBorder="1" applyAlignment="1">
      <alignment horizontal="center" vertical="center"/>
    </xf>
    <xf numFmtId="4" fontId="4" fillId="3" borderId="26" xfId="1" applyNumberFormat="1" applyFont="1" applyFill="1" applyBorder="1" applyAlignment="1">
      <alignment horizontal="left" vertical="center"/>
    </xf>
    <xf numFmtId="2" fontId="0" fillId="3" borderId="0" xfId="0" applyNumberFormat="1" applyFill="1"/>
    <xf numFmtId="0" fontId="4" fillId="3" borderId="0" xfId="0" applyFont="1" applyFill="1" applyAlignment="1">
      <alignment horizontal="center"/>
    </xf>
    <xf numFmtId="165" fontId="3" fillId="2" borderId="0" xfId="0" applyNumberFormat="1" applyFont="1" applyFill="1"/>
    <xf numFmtId="0" fontId="0" fillId="4" borderId="0" xfId="0" applyFill="1"/>
    <xf numFmtId="0" fontId="4" fillId="3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4" fontId="4" fillId="0" borderId="0" xfId="1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164" fontId="7" fillId="0" borderId="0" xfId="2" applyNumberFormat="1" applyFont="1" applyAlignment="1">
      <alignment vertical="center"/>
    </xf>
    <xf numFmtId="0" fontId="0" fillId="5" borderId="0" xfId="0" applyFill="1"/>
    <xf numFmtId="0" fontId="8" fillId="0" borderId="0" xfId="0" applyFont="1"/>
    <xf numFmtId="1" fontId="4" fillId="3" borderId="27" xfId="0" applyNumberFormat="1" applyFont="1" applyFill="1" applyBorder="1" applyAlignment="1">
      <alignment vertical="center"/>
    </xf>
    <xf numFmtId="1" fontId="4" fillId="3" borderId="28" xfId="0" applyNumberFormat="1" applyFont="1" applyFill="1" applyBorder="1" applyAlignment="1">
      <alignment vertical="center"/>
    </xf>
    <xf numFmtId="1" fontId="4" fillId="3" borderId="29" xfId="0" applyNumberFormat="1" applyFont="1" applyFill="1" applyBorder="1" applyAlignment="1">
      <alignment vertical="center"/>
    </xf>
    <xf numFmtId="2" fontId="0" fillId="0" borderId="0" xfId="0" applyNumberFormat="1"/>
    <xf numFmtId="2" fontId="9" fillId="3" borderId="0" xfId="0" applyNumberFormat="1" applyFont="1" applyFill="1"/>
    <xf numFmtId="0" fontId="1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1" fontId="1" fillId="6" borderId="0" xfId="0" applyNumberFormat="1" applyFont="1" applyFill="1" applyAlignment="1">
      <alignment horizontal="center"/>
    </xf>
    <xf numFmtId="14" fontId="1" fillId="3" borderId="3" xfId="0" applyNumberFormat="1" applyFont="1" applyFill="1" applyBorder="1" applyAlignment="1">
      <alignment horizontal="center"/>
    </xf>
    <xf numFmtId="14" fontId="1" fillId="3" borderId="2" xfId="0" applyNumberFormat="1" applyFont="1" applyFill="1" applyBorder="1" applyAlignment="1">
      <alignment horizontal="center"/>
    </xf>
    <xf numFmtId="14" fontId="1" fillId="3" borderId="4" xfId="0" applyNumberFormat="1" applyFont="1" applyFill="1" applyBorder="1" applyAlignment="1">
      <alignment horizontal="center"/>
    </xf>
    <xf numFmtId="14" fontId="1" fillId="2" borderId="3" xfId="0" applyNumberFormat="1" applyFont="1" applyFill="1" applyBorder="1" applyAlignment="1">
      <alignment horizontal="center"/>
    </xf>
    <xf numFmtId="14" fontId="1" fillId="2" borderId="2" xfId="0" applyNumberFormat="1" applyFont="1" applyFill="1" applyBorder="1" applyAlignment="1">
      <alignment horizontal="center"/>
    </xf>
    <xf numFmtId="14" fontId="1" fillId="2" borderId="4" xfId="0" applyNumberFormat="1" applyFont="1" applyFill="1" applyBorder="1" applyAlignment="1">
      <alignment horizontal="center"/>
    </xf>
  </cellXfs>
  <cellStyles count="3">
    <cellStyle name="Standard" xfId="0" builtinId="0"/>
    <cellStyle name="Standard_Erzeugnisse 2007" xfId="1" xr:uid="{00000000-0005-0000-0000-000001000000}"/>
    <cellStyle name="Standard_SORTIMEN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"/>
  <sheetViews>
    <sheetView topLeftCell="AI1" workbookViewId="0">
      <selection activeCell="AQ1" sqref="AQ1:AV8"/>
    </sheetView>
  </sheetViews>
  <sheetFormatPr baseColWidth="10" defaultRowHeight="12.5"/>
  <sheetData>
    <row r="1" spans="1:48" ht="16" thickTop="1">
      <c r="A1" s="1" t="s">
        <v>0</v>
      </c>
      <c r="B1" s="2" t="s">
        <v>1</v>
      </c>
      <c r="C1" s="68" t="s">
        <v>3</v>
      </c>
      <c r="D1" s="69"/>
      <c r="E1" s="70"/>
      <c r="F1" s="68" t="s">
        <v>4</v>
      </c>
      <c r="G1" s="69"/>
      <c r="H1" s="70"/>
      <c r="I1" s="68" t="s">
        <v>5</v>
      </c>
      <c r="J1" s="69"/>
      <c r="K1" s="70"/>
      <c r="L1" s="68" t="s">
        <v>6</v>
      </c>
      <c r="M1" s="69"/>
      <c r="N1" s="70"/>
      <c r="O1" s="68" t="s">
        <v>7</v>
      </c>
      <c r="P1" s="69"/>
      <c r="Q1" s="70"/>
      <c r="R1" s="68" t="s">
        <v>8</v>
      </c>
      <c r="S1" s="69"/>
      <c r="T1" s="70"/>
      <c r="U1" s="68" t="s">
        <v>9</v>
      </c>
      <c r="V1" s="69"/>
      <c r="W1" s="70"/>
      <c r="X1" s="68" t="s">
        <v>10</v>
      </c>
      <c r="Y1" s="69"/>
      <c r="Z1" s="70"/>
      <c r="AA1" s="68" t="s">
        <v>11</v>
      </c>
      <c r="AB1" s="69"/>
      <c r="AC1" s="70"/>
      <c r="AD1" s="68" t="s">
        <v>12</v>
      </c>
      <c r="AE1" s="69"/>
      <c r="AF1" s="70"/>
      <c r="AG1" s="68" t="s">
        <v>13</v>
      </c>
      <c r="AH1" s="69"/>
      <c r="AI1" s="70"/>
      <c r="AJ1" s="68" t="s">
        <v>14</v>
      </c>
      <c r="AK1" s="69"/>
      <c r="AL1" s="70"/>
      <c r="AM1" s="65" t="s">
        <v>15</v>
      </c>
      <c r="AN1" s="66"/>
      <c r="AO1" s="67"/>
      <c r="AQ1" t="s">
        <v>24</v>
      </c>
      <c r="AV1" s="47" t="s">
        <v>25</v>
      </c>
    </row>
    <row r="2" spans="1:48" ht="13.5" thickBot="1">
      <c r="A2" s="3"/>
      <c r="B2" s="4"/>
      <c r="C2" s="5" t="s">
        <v>2</v>
      </c>
      <c r="D2" s="6" t="s">
        <v>21</v>
      </c>
      <c r="E2" s="7" t="s">
        <v>20</v>
      </c>
      <c r="F2" s="5" t="s">
        <v>2</v>
      </c>
      <c r="G2" s="6" t="s">
        <v>21</v>
      </c>
      <c r="H2" s="7" t="s">
        <v>20</v>
      </c>
      <c r="I2" s="5" t="s">
        <v>2</v>
      </c>
      <c r="J2" s="6" t="s">
        <v>21</v>
      </c>
      <c r="K2" s="7" t="s">
        <v>20</v>
      </c>
      <c r="L2" s="5" t="s">
        <v>2</v>
      </c>
      <c r="M2" s="6" t="s">
        <v>21</v>
      </c>
      <c r="N2" s="7" t="s">
        <v>20</v>
      </c>
      <c r="O2" s="5" t="s">
        <v>2</v>
      </c>
      <c r="P2" s="6" t="s">
        <v>21</v>
      </c>
      <c r="Q2" s="7" t="s">
        <v>20</v>
      </c>
      <c r="R2" s="5" t="s">
        <v>2</v>
      </c>
      <c r="S2" s="6" t="s">
        <v>21</v>
      </c>
      <c r="T2" s="7" t="s">
        <v>20</v>
      </c>
      <c r="U2" s="5" t="s">
        <v>2</v>
      </c>
      <c r="V2" s="6" t="s">
        <v>21</v>
      </c>
      <c r="W2" s="7" t="s">
        <v>20</v>
      </c>
      <c r="X2" s="5" t="s">
        <v>2</v>
      </c>
      <c r="Y2" s="6" t="s">
        <v>21</v>
      </c>
      <c r="Z2" s="7" t="s">
        <v>20</v>
      </c>
      <c r="AA2" s="5" t="s">
        <v>2</v>
      </c>
      <c r="AB2" s="6" t="s">
        <v>21</v>
      </c>
      <c r="AC2" s="7" t="s">
        <v>20</v>
      </c>
      <c r="AD2" s="5" t="s">
        <v>2</v>
      </c>
      <c r="AE2" s="6" t="s">
        <v>21</v>
      </c>
      <c r="AF2" s="7" t="s">
        <v>20</v>
      </c>
      <c r="AG2" s="5" t="s">
        <v>2</v>
      </c>
      <c r="AH2" s="6" t="s">
        <v>21</v>
      </c>
      <c r="AI2" s="7" t="s">
        <v>20</v>
      </c>
      <c r="AJ2" s="5" t="s">
        <v>2</v>
      </c>
      <c r="AK2" s="6" t="s">
        <v>21</v>
      </c>
      <c r="AL2" s="7" t="s">
        <v>20</v>
      </c>
      <c r="AM2" s="8" t="s">
        <v>2</v>
      </c>
      <c r="AN2" s="9" t="s">
        <v>21</v>
      </c>
      <c r="AO2" s="10" t="s">
        <v>20</v>
      </c>
      <c r="AQ2" s="44" t="s">
        <v>2</v>
      </c>
      <c r="AR2" s="44" t="s">
        <v>21</v>
      </c>
      <c r="AS2" s="44" t="s">
        <v>20</v>
      </c>
      <c r="AV2" s="47"/>
    </row>
    <row r="3" spans="1:48" ht="13">
      <c r="A3" s="48"/>
      <c r="B3" s="49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Q3" s="50"/>
      <c r="AR3" s="50"/>
      <c r="AS3" s="50"/>
      <c r="AV3" s="51"/>
    </row>
    <row r="4" spans="1:48" ht="22" thickBot="1">
      <c r="A4" s="52"/>
      <c r="B4" s="53"/>
      <c r="C4" s="53"/>
      <c r="D4" s="53"/>
      <c r="E4" s="53"/>
      <c r="F4" s="52"/>
      <c r="G4" s="54"/>
      <c r="H4" s="54"/>
      <c r="I4" s="52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2"/>
      <c r="Y4" s="54"/>
      <c r="Z4" s="54"/>
      <c r="AA4" s="52"/>
      <c r="AB4" s="54"/>
      <c r="AC4" s="54"/>
      <c r="AD4" s="52"/>
      <c r="AE4" s="54"/>
      <c r="AF4" s="54"/>
      <c r="AG4" s="52"/>
      <c r="AH4" s="54"/>
      <c r="AI4" s="54"/>
      <c r="AJ4" s="52"/>
      <c r="AK4" s="54"/>
      <c r="AL4" s="54"/>
      <c r="AM4" s="52"/>
      <c r="AN4" s="54"/>
      <c r="AO4" s="54"/>
      <c r="AU4" t="s">
        <v>23</v>
      </c>
      <c r="AV4" s="46">
        <v>3</v>
      </c>
    </row>
    <row r="5" spans="1:48" ht="13.5" thickTop="1">
      <c r="A5" s="14">
        <v>1</v>
      </c>
      <c r="B5" s="15" t="s">
        <v>16</v>
      </c>
      <c r="C5" s="16">
        <v>69.685652000000005</v>
      </c>
      <c r="D5" s="17">
        <v>632.94356376259498</v>
      </c>
      <c r="E5" s="18">
        <v>600</v>
      </c>
      <c r="F5" s="16">
        <v>59.332239999999999</v>
      </c>
      <c r="G5" s="17">
        <v>605.85644954581198</v>
      </c>
      <c r="H5" s="18">
        <v>557.26</v>
      </c>
      <c r="I5" s="16">
        <v>70.138919000000001</v>
      </c>
      <c r="J5" s="17">
        <v>628.7421462825796</v>
      </c>
      <c r="K5" s="18">
        <v>450</v>
      </c>
      <c r="L5" s="16"/>
      <c r="M5" s="17"/>
      <c r="N5" s="18"/>
      <c r="O5" s="16"/>
      <c r="P5" s="17"/>
      <c r="Q5" s="18"/>
      <c r="R5" s="16"/>
      <c r="S5" s="17"/>
      <c r="T5" s="18"/>
      <c r="U5" s="16"/>
      <c r="V5" s="17"/>
      <c r="W5" s="18"/>
      <c r="X5" s="16"/>
      <c r="Y5" s="17"/>
      <c r="Z5" s="18"/>
      <c r="AA5" s="16"/>
      <c r="AB5" s="17"/>
      <c r="AC5" s="18"/>
      <c r="AD5" s="16"/>
      <c r="AE5" s="17"/>
      <c r="AF5" s="18"/>
      <c r="AG5" s="16"/>
      <c r="AH5" s="17"/>
      <c r="AI5" s="18"/>
      <c r="AJ5" s="16"/>
      <c r="AK5" s="17"/>
      <c r="AL5" s="18"/>
      <c r="AM5" s="19">
        <f>C5+F5+I5+L5+O5+R5+U5+X5+AA5+AD5+AG5+AJ5</f>
        <v>199.156811</v>
      </c>
      <c r="AN5" s="20">
        <f>IF(AM5=0,0,(C5*D5+F5*G5+I5*J5+L5*M5+O5*P5+R5*S5+U5*V5+X5*Y5+AA5*AB5+AD5*AE5+AG5*AH5+AJ5*AK5)/AM5)</f>
        <v>623.39419393494916</v>
      </c>
      <c r="AO5" s="21">
        <f>IF(AM5=0,0,(C5*E5+F5*H5+I5*K5+L5*N5+O5*Q5+R5*T5+U5*W5+X5*Z5+AA5*AC5+AD5*AF5+AG5*AI5+AJ5*AL5)/AM5)</f>
        <v>534.44011418921548</v>
      </c>
      <c r="AQ5" s="43">
        <f>SUMPRODUCT(C5:AL5,(--(MOD(COLUMN(C5:AL5),3)=0)))</f>
        <v>199.156811</v>
      </c>
      <c r="AR5" t="s">
        <v>22</v>
      </c>
      <c r="AS5" t="s">
        <v>22</v>
      </c>
      <c r="AV5" s="43">
        <f>SUMPRODUCT((C5:AL5)*(--(MOD(COLUMN(C5:AL5),3)=0))*((COLUMN(C5:AL5)-2)&lt;(AV$4*3)))</f>
        <v>199.156811</v>
      </c>
    </row>
    <row r="6" spans="1:48" ht="13">
      <c r="A6" s="22">
        <f>A5+1</f>
        <v>2</v>
      </c>
      <c r="B6" s="23" t="s">
        <v>17</v>
      </c>
      <c r="C6" s="24">
        <v>0</v>
      </c>
      <c r="D6" s="25">
        <v>0</v>
      </c>
      <c r="E6" s="26"/>
      <c r="F6" s="24">
        <v>0</v>
      </c>
      <c r="G6" s="25">
        <v>0</v>
      </c>
      <c r="H6" s="26"/>
      <c r="I6" s="24">
        <v>0.181204</v>
      </c>
      <c r="J6" s="25">
        <v>808.39672413412507</v>
      </c>
      <c r="K6" s="26">
        <v>552.59</v>
      </c>
      <c r="L6" s="24"/>
      <c r="M6" s="25"/>
      <c r="N6" s="26"/>
      <c r="O6" s="24"/>
      <c r="P6" s="25"/>
      <c r="Q6" s="26"/>
      <c r="R6" s="24"/>
      <c r="S6" s="25"/>
      <c r="T6" s="26"/>
      <c r="U6" s="24"/>
      <c r="V6" s="25"/>
      <c r="W6" s="26"/>
      <c r="X6" s="24"/>
      <c r="Y6" s="25"/>
      <c r="Z6" s="26"/>
      <c r="AA6" s="24"/>
      <c r="AB6" s="25"/>
      <c r="AC6" s="26"/>
      <c r="AD6" s="24"/>
      <c r="AE6" s="25"/>
      <c r="AF6" s="26"/>
      <c r="AG6" s="24"/>
      <c r="AH6" s="25"/>
      <c r="AI6" s="26"/>
      <c r="AJ6" s="24"/>
      <c r="AK6" s="25"/>
      <c r="AL6" s="26"/>
      <c r="AM6" s="27">
        <f>C6+F6+I6+L6+O6+R6+U6+X6+AA6+AD6+AG6+AJ6</f>
        <v>0.181204</v>
      </c>
      <c r="AN6" s="28">
        <f>IF(AM6=0,0,(C6*D6+F6*G6+I6*J6+L6*M6+O6*P6+R6*S6+U6*V6+X6*Y6+AA6*AB6+AD6*AE6+AG6*AH6+AJ6*AK6)/AM6)</f>
        <v>808.39672413412507</v>
      </c>
      <c r="AO6" s="29">
        <f>IF(AM6=0,0,(C6*E6+F6*H6+I6*K6+L6*N6+O6*Q6+R6*T6+U6*W6+X6*Z6+AA6*AC6+AD6*AF6+AG6*AI6+AJ6*AL6)/AM6)</f>
        <v>552.59</v>
      </c>
      <c r="AQ6" s="43">
        <f>SUMPRODUCT(C6:AL6,(--(MOD(COLUMN(C6:AL6),3)=0)))</f>
        <v>0.181204</v>
      </c>
      <c r="AR6" t="s">
        <v>22</v>
      </c>
      <c r="AS6" t="s">
        <v>22</v>
      </c>
      <c r="AV6" s="43">
        <f>SUMPRODUCT((C6:AL6)*(--(MOD(COLUMN(C6:AL6),3)=0))*((COLUMN(C6:AL6)-2)&lt;(AV$4*3)))</f>
        <v>0.181204</v>
      </c>
    </row>
    <row r="7" spans="1:48" ht="13.5" thickBot="1">
      <c r="A7" s="30">
        <f>A6+1</f>
        <v>3</v>
      </c>
      <c r="B7" s="31" t="s">
        <v>18</v>
      </c>
      <c r="C7" s="32">
        <v>1.231662</v>
      </c>
      <c r="D7" s="33">
        <v>370.06743733264483</v>
      </c>
      <c r="E7" s="34">
        <v>320</v>
      </c>
      <c r="F7" s="32">
        <v>1.20146</v>
      </c>
      <c r="G7" s="33">
        <v>360.52339653421672</v>
      </c>
      <c r="H7" s="34">
        <v>320</v>
      </c>
      <c r="I7" s="32">
        <v>0.96232000000000006</v>
      </c>
      <c r="J7" s="33">
        <v>361.75909260952699</v>
      </c>
      <c r="K7" s="34">
        <v>320</v>
      </c>
      <c r="L7" s="32"/>
      <c r="M7" s="33"/>
      <c r="N7" s="34"/>
      <c r="O7" s="32"/>
      <c r="P7" s="33"/>
      <c r="Q7" s="34"/>
      <c r="R7" s="32"/>
      <c r="S7" s="33"/>
      <c r="T7" s="34"/>
      <c r="U7" s="32"/>
      <c r="V7" s="33"/>
      <c r="W7" s="34"/>
      <c r="X7" s="32"/>
      <c r="Y7" s="33"/>
      <c r="Z7" s="34"/>
      <c r="AA7" s="32"/>
      <c r="AB7" s="33"/>
      <c r="AC7" s="34"/>
      <c r="AD7" s="32"/>
      <c r="AE7" s="33"/>
      <c r="AF7" s="34"/>
      <c r="AG7" s="32"/>
      <c r="AH7" s="33"/>
      <c r="AI7" s="34"/>
      <c r="AJ7" s="32"/>
      <c r="AK7" s="33"/>
      <c r="AL7" s="34"/>
      <c r="AM7" s="35">
        <f>C7+F7+I7+L7+O7+R7+U7+X7+AA7+AD7+AG7+AJ7</f>
        <v>3.3954420000000001</v>
      </c>
      <c r="AN7" s="36">
        <f>IF(AM7=0,0,(C7*D7+F7*G7+I7*J7+L7*M7+O7*P7+R7*S7+U7*V7+X7*Y7+AA7*AB7+AD7*AE7+AG7*AH7+AJ7*AK7)/AM7)</f>
        <v>364.3356152159277</v>
      </c>
      <c r="AO7" s="37">
        <f>IF(AM7=0,0,(C7*E7+F7*H7+I7*K7+L7*N7+O7*Q7+R7*T7+U7*W7+X7*Z7+AA7*AC7+AD7*AF7+AG7*AI7+AJ7*AL7)/AM7)</f>
        <v>320</v>
      </c>
      <c r="AQ7" s="43">
        <f>SUMPRODUCT(C7:AL7,(--(MOD(COLUMN(C7:AL7),3)=0)))</f>
        <v>3.3954420000000001</v>
      </c>
      <c r="AR7" t="s">
        <v>22</v>
      </c>
      <c r="AS7" t="s">
        <v>22</v>
      </c>
      <c r="AV7" s="43">
        <f>SUMPRODUCT((C7:AL7)*(--(MOD(COLUMN(C7:AL7),3)=0))*((COLUMN(C7:AL7)-2)&lt;(AV$4*3)))</f>
        <v>3.3954420000000001</v>
      </c>
    </row>
    <row r="8" spans="1:48" ht="13.5" thickBot="1">
      <c r="A8" s="41">
        <f>A7+1</f>
        <v>4</v>
      </c>
      <c r="B8" s="42" t="s">
        <v>19</v>
      </c>
      <c r="C8" s="38">
        <f>SUM(C5:C7)</f>
        <v>70.917314000000005</v>
      </c>
      <c r="D8" s="39">
        <f>IF(C8=0,0,SUMPRODUCT(C5:C7,D5:D7)/C8)</f>
        <v>628.37804206741396</v>
      </c>
      <c r="E8" s="40">
        <f>IF(C8=0,0,SUMPRODUCT(C5:C7,E5:E7)/C8)</f>
        <v>595.13707809069035</v>
      </c>
      <c r="F8" s="38">
        <f>SUM(F5:F7)</f>
        <v>60.533699999999996</v>
      </c>
      <c r="G8" s="39">
        <f>IF(F8=0,0,SUMPRODUCT(F5:F7,G5:G7)/F8)</f>
        <v>600.98713130041619</v>
      </c>
      <c r="H8" s="40">
        <f>IF(F8=0,0,SUMPRODUCT(F5:F7,H5:H7)/F8)</f>
        <v>552.55091399336243</v>
      </c>
      <c r="I8" s="38">
        <f>SUM(I5:I7)</f>
        <v>71.282443000000001</v>
      </c>
      <c r="J8" s="39">
        <f>IF(I8=0,0,SUMPRODUCT(I5:I7,J5:J7)/I8)</f>
        <v>625.59454086050334</v>
      </c>
      <c r="K8" s="40">
        <f>IF(I8=0,0,SUMPRODUCT(I5:I7,K5:K7)/I8)</f>
        <v>448.50577677816125</v>
      </c>
      <c r="L8" s="38">
        <f>SUM(L5:L7)</f>
        <v>0</v>
      </c>
      <c r="M8" s="39">
        <f>IF(L8=0,0,SUMPRODUCT(L5:L7,M5:M7)/L8)</f>
        <v>0</v>
      </c>
      <c r="N8" s="40">
        <f>IF(L8=0,0,SUMPRODUCT(L5:L7,N5:N7)/L8)</f>
        <v>0</v>
      </c>
      <c r="O8" s="38">
        <f>SUM(O5:O7)</f>
        <v>0</v>
      </c>
      <c r="P8" s="39">
        <f>IF(O8=0,0,SUMPRODUCT(O5:O7,P5:P7)/O8)</f>
        <v>0</v>
      </c>
      <c r="Q8" s="40">
        <f>IF(O8=0,0,SUMPRODUCT(O5:O7,Q5:Q7)/O8)</f>
        <v>0</v>
      </c>
      <c r="R8" s="38">
        <f>SUM(R5:R7)</f>
        <v>0</v>
      </c>
      <c r="S8" s="39">
        <f>IF(R8=0,0,SUMPRODUCT(R5:R7,S5:S7)/R8)</f>
        <v>0</v>
      </c>
      <c r="T8" s="40">
        <f>IF(R8=0,0,SUMPRODUCT(R5:R7,T5:T7)/R8)</f>
        <v>0</v>
      </c>
      <c r="U8" s="38">
        <f>SUM(U5:U7)</f>
        <v>0</v>
      </c>
      <c r="V8" s="39">
        <f>IF(U8=0,0,SUMPRODUCT(U5:U7,V5:V7)/U8)</f>
        <v>0</v>
      </c>
      <c r="W8" s="40">
        <f>IF(U8=0,0,SUMPRODUCT(U5:U7,W5:W7)/U8)</f>
        <v>0</v>
      </c>
      <c r="X8" s="38">
        <f>SUM(X5:X7)</f>
        <v>0</v>
      </c>
      <c r="Y8" s="39">
        <f>IF(X8=0,0,SUMPRODUCT(X5:X7,Y5:Y7)/X8)</f>
        <v>0</v>
      </c>
      <c r="Z8" s="40">
        <f>IF(X8=0,0,SUMPRODUCT(X5:X7,Z5:Z7)/X8)</f>
        <v>0</v>
      </c>
      <c r="AA8" s="38">
        <f>SUM(AA5:AA7)</f>
        <v>0</v>
      </c>
      <c r="AB8" s="39">
        <f>IF(AA8=0,0,SUMPRODUCT(AA5:AA7,AB5:AB7)/AA8)</f>
        <v>0</v>
      </c>
      <c r="AC8" s="40">
        <f>IF(AA8=0,0,SUMPRODUCT(AA5:AA7,AC5:AC7)/AA8)</f>
        <v>0</v>
      </c>
      <c r="AD8" s="38">
        <f>SUM(AD5:AD7)</f>
        <v>0</v>
      </c>
      <c r="AE8" s="39">
        <f>IF(AD8=0,0,SUMPRODUCT(AD5:AD7,AE5:AE7)/AD8)</f>
        <v>0</v>
      </c>
      <c r="AF8" s="40">
        <f>IF(AD8=0,0,SUMPRODUCT(AD5:AD7,AF5:AF7)/AD8)</f>
        <v>0</v>
      </c>
      <c r="AG8" s="38">
        <f>SUM(AG5:AG7)</f>
        <v>0</v>
      </c>
      <c r="AH8" s="39">
        <f>IF(AG8=0,0,SUMPRODUCT(AG5:AG7,AH5:AH7)/AG8)</f>
        <v>0</v>
      </c>
      <c r="AI8" s="40">
        <f>IF(AG8=0,0,SUMPRODUCT(AG5:AG7,AI5:AI7)/AG8)</f>
        <v>0</v>
      </c>
      <c r="AJ8" s="38">
        <f>SUM(AJ5:AJ7)</f>
        <v>0</v>
      </c>
      <c r="AK8" s="39">
        <f>IF(AJ8=0,0,SUMPRODUCT(AJ5:AJ7,AK5:AK7)/AJ8)</f>
        <v>0</v>
      </c>
      <c r="AL8" s="40">
        <f>IF(AJ8=0,0,SUMPRODUCT(AJ5:AJ7,AL5:AL7)/AJ8)</f>
        <v>0</v>
      </c>
      <c r="AM8" s="38">
        <f>SUM(AM5:AM7)</f>
        <v>202.73345700000002</v>
      </c>
      <c r="AN8" s="39">
        <f>IF(AM8=0,0,SUMPRODUCT(AM5:AM7,AN5:AN7)/AM8)</f>
        <v>619.2207575782619</v>
      </c>
      <c r="AO8" s="40">
        <f>IF(AM8=0,0,SUMPRODUCT(AM5:AM7,AO5:AO7)/AM8)</f>
        <v>530.86482795368102</v>
      </c>
      <c r="AQ8" s="43">
        <f>SUMPRODUCT(C8:AL8,(--(MOD(COLUMN(C8:AL8),3)=0)))</f>
        <v>202.73345699999999</v>
      </c>
      <c r="AR8" t="s">
        <v>22</v>
      </c>
      <c r="AS8" t="s">
        <v>22</v>
      </c>
      <c r="AV8" s="43">
        <f>SUMPRODUCT((C8:AL8)*(--(MOD(COLUMN(C8:AL8),3)=0))*((COLUMN(C8:AL8)-2)&lt;(AV$4*3)))</f>
        <v>202.73345699999999</v>
      </c>
    </row>
    <row r="9" spans="1:48">
      <c r="C9" s="45"/>
      <c r="F9" s="45"/>
      <c r="I9" s="45"/>
      <c r="L9" s="45"/>
      <c r="O9" s="45"/>
      <c r="R9" s="45"/>
      <c r="U9" s="45"/>
      <c r="X9" s="45"/>
      <c r="AA9" s="45"/>
      <c r="AD9" s="45"/>
      <c r="AG9" s="45"/>
      <c r="AJ9" s="45"/>
    </row>
  </sheetData>
  <mergeCells count="13">
    <mergeCell ref="R1:T1"/>
    <mergeCell ref="C1:E1"/>
    <mergeCell ref="F1:H1"/>
    <mergeCell ref="I1:K1"/>
    <mergeCell ref="L1:N1"/>
    <mergeCell ref="O1:Q1"/>
    <mergeCell ref="AM1:AO1"/>
    <mergeCell ref="U1:W1"/>
    <mergeCell ref="X1:Z1"/>
    <mergeCell ref="AA1:AC1"/>
    <mergeCell ref="AD1:AF1"/>
    <mergeCell ref="AG1:AI1"/>
    <mergeCell ref="AJ1:AL1"/>
  </mergeCells>
  <pageMargins left="0.7" right="0.7" top="0.78740157499999996" bottom="0.78740157499999996" header="0.3" footer="0.3"/>
  <pageSetup paperSize="9" orientation="portrait" r:id="rId1"/>
  <headerFooter>
    <oddFooter>&amp;L_x000D_&amp;1#&amp;"Barlow"&amp;10&amp;K000000 INTERN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BD18"/>
  <sheetViews>
    <sheetView tabSelected="1" topLeftCell="AE1" workbookViewId="0">
      <selection activeCell="AQ9" sqref="AQ9"/>
    </sheetView>
  </sheetViews>
  <sheetFormatPr baseColWidth="10" defaultRowHeight="12.5"/>
  <cols>
    <col min="43" max="44" width="11.7265625" style="60" bestFit="1" customWidth="1"/>
    <col min="47" max="47" width="11.7265625" bestFit="1" customWidth="1"/>
    <col min="53" max="53" width="15.90625" bestFit="1" customWidth="1"/>
  </cols>
  <sheetData>
    <row r="1" spans="1:56" ht="16" thickTop="1">
      <c r="A1" s="1" t="s">
        <v>0</v>
      </c>
      <c r="B1" s="2" t="s">
        <v>1</v>
      </c>
      <c r="C1" s="68" t="s">
        <v>3</v>
      </c>
      <c r="D1" s="69"/>
      <c r="E1" s="70"/>
      <c r="F1" s="68" t="s">
        <v>4</v>
      </c>
      <c r="G1" s="69"/>
      <c r="H1" s="70"/>
      <c r="I1" s="68" t="s">
        <v>5</v>
      </c>
      <c r="J1" s="69"/>
      <c r="K1" s="70"/>
      <c r="L1" s="68" t="s">
        <v>6</v>
      </c>
      <c r="M1" s="69"/>
      <c r="N1" s="70"/>
      <c r="O1" s="68" t="s">
        <v>7</v>
      </c>
      <c r="P1" s="69"/>
      <c r="Q1" s="70"/>
      <c r="R1" s="68" t="s">
        <v>8</v>
      </c>
      <c r="S1" s="69"/>
      <c r="T1" s="70"/>
      <c r="U1" s="68" t="s">
        <v>9</v>
      </c>
      <c r="V1" s="69"/>
      <c r="W1" s="70"/>
      <c r="X1" s="68" t="s">
        <v>10</v>
      </c>
      <c r="Y1" s="69"/>
      <c r="Z1" s="70"/>
      <c r="AA1" s="68" t="s">
        <v>11</v>
      </c>
      <c r="AB1" s="69"/>
      <c r="AC1" s="70"/>
      <c r="AD1" s="68" t="s">
        <v>12</v>
      </c>
      <c r="AE1" s="69"/>
      <c r="AF1" s="70"/>
      <c r="AG1" s="68" t="s">
        <v>13</v>
      </c>
      <c r="AH1" s="69"/>
      <c r="AI1" s="70"/>
      <c r="AJ1" s="68" t="s">
        <v>14</v>
      </c>
      <c r="AK1" s="69"/>
      <c r="AL1" s="70"/>
      <c r="AM1" s="65" t="s">
        <v>15</v>
      </c>
      <c r="AN1" s="66"/>
      <c r="AO1" s="67"/>
      <c r="AW1" s="56" t="s">
        <v>24</v>
      </c>
      <c r="BB1" s="47" t="s">
        <v>25</v>
      </c>
    </row>
    <row r="2" spans="1:56" ht="16" thickBot="1">
      <c r="A2" s="3"/>
      <c r="B2" s="4"/>
      <c r="C2" s="5" t="s">
        <v>26</v>
      </c>
      <c r="D2" s="6" t="s">
        <v>21</v>
      </c>
      <c r="E2" s="7" t="s">
        <v>20</v>
      </c>
      <c r="F2" s="5" t="s">
        <v>26</v>
      </c>
      <c r="G2" s="6" t="s">
        <v>21</v>
      </c>
      <c r="H2" s="7" t="s">
        <v>20</v>
      </c>
      <c r="I2" s="5" t="s">
        <v>26</v>
      </c>
      <c r="J2" s="6" t="s">
        <v>21</v>
      </c>
      <c r="K2" s="7" t="s">
        <v>20</v>
      </c>
      <c r="L2" s="5" t="s">
        <v>26</v>
      </c>
      <c r="M2" s="6" t="s">
        <v>21</v>
      </c>
      <c r="N2" s="7" t="s">
        <v>20</v>
      </c>
      <c r="O2" s="5" t="s">
        <v>26</v>
      </c>
      <c r="P2" s="6" t="s">
        <v>21</v>
      </c>
      <c r="Q2" s="7" t="s">
        <v>20</v>
      </c>
      <c r="R2" s="5" t="s">
        <v>26</v>
      </c>
      <c r="S2" s="6" t="s">
        <v>21</v>
      </c>
      <c r="T2" s="7" t="s">
        <v>20</v>
      </c>
      <c r="U2" s="5" t="s">
        <v>26</v>
      </c>
      <c r="V2" s="6" t="s">
        <v>21</v>
      </c>
      <c r="W2" s="7" t="s">
        <v>20</v>
      </c>
      <c r="X2" s="5" t="s">
        <v>26</v>
      </c>
      <c r="Y2" s="6" t="s">
        <v>21</v>
      </c>
      <c r="Z2" s="7" t="s">
        <v>20</v>
      </c>
      <c r="AA2" s="5" t="s">
        <v>26</v>
      </c>
      <c r="AB2" s="6" t="s">
        <v>21</v>
      </c>
      <c r="AC2" s="7" t="s">
        <v>20</v>
      </c>
      <c r="AD2" s="5" t="s">
        <v>26</v>
      </c>
      <c r="AE2" s="6" t="s">
        <v>21</v>
      </c>
      <c r="AF2" s="7" t="s">
        <v>20</v>
      </c>
      <c r="AG2" s="5" t="s">
        <v>26</v>
      </c>
      <c r="AH2" s="6" t="s">
        <v>21</v>
      </c>
      <c r="AI2" s="7" t="s">
        <v>20</v>
      </c>
      <c r="AJ2" s="5" t="s">
        <v>26</v>
      </c>
      <c r="AK2" s="6" t="s">
        <v>21</v>
      </c>
      <c r="AL2" s="7" t="s">
        <v>20</v>
      </c>
      <c r="AM2" s="8" t="s">
        <v>26</v>
      </c>
      <c r="AN2" s="9" t="s">
        <v>21</v>
      </c>
      <c r="AO2" s="10" t="s">
        <v>20</v>
      </c>
      <c r="AQ2" s="62" t="s">
        <v>26</v>
      </c>
      <c r="AR2" s="62" t="s">
        <v>21</v>
      </c>
      <c r="AS2" s="62" t="s">
        <v>20</v>
      </c>
      <c r="AW2" s="44" t="s">
        <v>26</v>
      </c>
      <c r="AX2" s="44" t="s">
        <v>21</v>
      </c>
      <c r="AY2" s="44" t="s">
        <v>20</v>
      </c>
      <c r="BB2" s="44" t="s">
        <v>26</v>
      </c>
      <c r="BC2" s="44" t="s">
        <v>21</v>
      </c>
      <c r="BD2" s="44" t="s">
        <v>20</v>
      </c>
    </row>
    <row r="3" spans="1:56" ht="22.5" thickTop="1" thickBot="1">
      <c r="A3" s="11"/>
      <c r="B3" s="12"/>
      <c r="C3" s="12"/>
      <c r="D3" s="12"/>
      <c r="E3" s="12"/>
      <c r="F3" s="11"/>
      <c r="G3" s="13"/>
      <c r="H3" s="13"/>
      <c r="I3" s="11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1"/>
      <c r="Y3" s="13"/>
      <c r="Z3" s="13"/>
      <c r="AA3" s="11"/>
      <c r="AB3" s="13"/>
      <c r="AC3" s="13"/>
      <c r="AD3" s="11"/>
      <c r="AE3" s="13"/>
      <c r="AF3" s="13"/>
      <c r="AG3" s="11"/>
      <c r="AH3" s="13"/>
      <c r="AI3" s="13"/>
      <c r="AJ3" s="11"/>
      <c r="AK3" s="13"/>
      <c r="AL3" s="13"/>
      <c r="AM3" s="11"/>
      <c r="AN3" s="13"/>
      <c r="AO3" s="13"/>
      <c r="AP3" s="63" t="s">
        <v>27</v>
      </c>
      <c r="AQ3" s="64">
        <v>1</v>
      </c>
      <c r="AW3" s="50"/>
      <c r="AX3" s="50"/>
      <c r="AY3" s="50"/>
      <c r="BA3" t="s">
        <v>23</v>
      </c>
      <c r="BB3" s="46">
        <v>3</v>
      </c>
    </row>
    <row r="4" spans="1:56" ht="16" thickTop="1">
      <c r="A4" s="14">
        <v>1</v>
      </c>
      <c r="B4" s="15" t="s">
        <v>16</v>
      </c>
      <c r="C4" s="16">
        <v>69.685652000000005</v>
      </c>
      <c r="D4" s="17">
        <v>632.94356376259498</v>
      </c>
      <c r="E4" s="18">
        <v>600</v>
      </c>
      <c r="F4" s="16">
        <v>59.332239999999999</v>
      </c>
      <c r="G4" s="17">
        <v>605.85644954581198</v>
      </c>
      <c r="H4" s="18">
        <v>557.26</v>
      </c>
      <c r="I4" s="16">
        <v>70.138919000000001</v>
      </c>
      <c r="J4" s="17">
        <v>628.7421462825796</v>
      </c>
      <c r="K4" s="18">
        <v>450</v>
      </c>
      <c r="L4" s="16">
        <v>58.071978999999999</v>
      </c>
      <c r="M4" s="17">
        <v>612.03062323741369</v>
      </c>
      <c r="N4" s="18">
        <v>552.20000000000005</v>
      </c>
      <c r="O4" s="16">
        <v>20</v>
      </c>
      <c r="P4" s="17">
        <v>631.54207591169541</v>
      </c>
      <c r="Q4" s="18">
        <v>400</v>
      </c>
      <c r="R4" s="16">
        <v>58.017605000000003</v>
      </c>
      <c r="S4" s="17">
        <v>610.80548050889035</v>
      </c>
      <c r="T4" s="18">
        <v>525.32000000000005</v>
      </c>
      <c r="U4" s="16">
        <v>80</v>
      </c>
      <c r="V4" s="17">
        <v>578.72385405674743</v>
      </c>
      <c r="W4" s="18">
        <v>500</v>
      </c>
      <c r="X4" s="16">
        <v>30</v>
      </c>
      <c r="Y4" s="17">
        <v>549.51668364864474</v>
      </c>
      <c r="Z4" s="18">
        <v>600</v>
      </c>
      <c r="AA4" s="16">
        <v>62.366135999999997</v>
      </c>
      <c r="AB4" s="17">
        <v>551.09579051041419</v>
      </c>
      <c r="AC4" s="18">
        <v>300</v>
      </c>
      <c r="AD4" s="16">
        <v>60</v>
      </c>
      <c r="AE4" s="17">
        <v>589.54990759766599</v>
      </c>
      <c r="AF4" s="18">
        <v>501.81</v>
      </c>
      <c r="AG4" s="16">
        <v>68.127661804544701</v>
      </c>
      <c r="AH4" s="17">
        <v>604.48331226847336</v>
      </c>
      <c r="AI4" s="18">
        <v>501.81</v>
      </c>
      <c r="AJ4" s="16">
        <v>62.489363814831819</v>
      </c>
      <c r="AK4" s="17">
        <v>626.03821951898692</v>
      </c>
      <c r="AL4" s="18">
        <v>400</v>
      </c>
      <c r="AM4" s="19">
        <f>C4+F4+I4+L4+O4+R4+U4+X4+AA4+AD4+AG4+AJ4</f>
        <v>698.22955661937647</v>
      </c>
      <c r="AN4" s="20">
        <f>IF(AM4=0,0,(C4*D4+F4*G4+I4*J4+L4*M4+O4*P4+R4*S4+U4*V4+X4*Y4+AA4*AB4+AD4*AE4+AG4*AH4+AJ4*AK4)/AM4)</f>
        <v>602.36955142762326</v>
      </c>
      <c r="AO4" s="21">
        <f>IF(AM4=0,0,(C4*E4+F4*H4+I4*K4+L4*N4+O4*Q4+R4*T4+U4*W4+X4*Z4+AA4*AC4+AD4*AF4+AG4*AI4+AJ4*AL4)/AM4)</f>
        <v>491.21935460810204</v>
      </c>
      <c r="AQ4" s="61">
        <f ca="1">_xlfn.LET(_xlpm.rng,OFFSET($C4,,,,3*$AQ$3),SUM(_xlfn.CHOOSECOLS(_xlfn.WRAPROWS(_xlpm.rng,3),COLUMN()-42)))</f>
        <v>69.685652000000005</v>
      </c>
      <c r="AR4" s="61">
        <f ca="1">_xlfn.LET(_xlpm.rng,OFFSET($C4,,,,3*$AQ$3),_xlpm.rn,_xlfn.WRAPROWS(_xlpm.rng,3),_xlpm.rna,_xlfn.CHOOSECOLS(_xlpm.rn,1),_xlpm.rnb,_xlfn.CHOOSECOLS(_xlpm.rn,2),SUMPRODUCT(_xlpm.rna,_xlpm.rnb)/$AQ4)</f>
        <v>632.94356376259498</v>
      </c>
      <c r="AS4" s="61">
        <f ca="1">_xlfn.LET(_xlpm.rng,OFFSET($C4,,,,3*$AQ$3),_xlpm.rn,_xlfn.WRAPROWS(_xlpm.rng,3),_xlpm.rna,_xlfn.CHOOSECOLS(_xlpm.rn,1),_xlpm.rnb,_xlfn.CHOOSECOLS(_xlpm.rn,3),SUMPRODUCT(_xlpm.rna,_xlpm.rnb)/$AQ4)</f>
        <v>600</v>
      </c>
      <c r="AW4" s="43">
        <f>SUMPRODUCT(C4:AL4,(--(MOD(COLUMN(C4:AL4),3)=0)))</f>
        <v>698.22955661937647</v>
      </c>
      <c r="AX4" s="55" t="s">
        <v>22</v>
      </c>
      <c r="AY4" s="55" t="s">
        <v>22</v>
      </c>
      <c r="BB4" s="43">
        <f>SUMPRODUCT((C4:AL4)*(--(MOD(COLUMN(C4:AL4),3)=0))*((COLUMN(C4:AL4)-2)&lt;(BB$3*3)))</f>
        <v>199.156811</v>
      </c>
      <c r="BC4" s="55" t="s">
        <v>22</v>
      </c>
      <c r="BD4" s="55" t="s">
        <v>22</v>
      </c>
    </row>
    <row r="5" spans="1:56" ht="15.5">
      <c r="A5" s="22">
        <f>A4+1</f>
        <v>2</v>
      </c>
      <c r="B5" s="23" t="s">
        <v>17</v>
      </c>
      <c r="C5" s="24">
        <v>0</v>
      </c>
      <c r="D5" s="25">
        <v>808.39672413412507</v>
      </c>
      <c r="E5" s="26">
        <v>0</v>
      </c>
      <c r="F5" s="24">
        <v>0</v>
      </c>
      <c r="G5" s="25">
        <v>808.39672413412507</v>
      </c>
      <c r="H5" s="26">
        <v>0</v>
      </c>
      <c r="I5" s="24">
        <v>0.181204</v>
      </c>
      <c r="J5" s="25">
        <v>808.39672413412507</v>
      </c>
      <c r="K5" s="26">
        <v>552.59</v>
      </c>
      <c r="L5" s="24">
        <v>4.5325000000000004E-2</v>
      </c>
      <c r="M5" s="25">
        <v>213.01665747380031</v>
      </c>
      <c r="N5" s="26">
        <v>552.20000000000005</v>
      </c>
      <c r="O5" s="24">
        <v>0</v>
      </c>
      <c r="P5" s="25">
        <v>0</v>
      </c>
      <c r="Q5" s="26">
        <v>525.25</v>
      </c>
      <c r="R5" s="24">
        <v>0</v>
      </c>
      <c r="S5" s="25">
        <v>0</v>
      </c>
      <c r="T5" s="26"/>
      <c r="U5" s="24">
        <v>0</v>
      </c>
      <c r="V5" s="25">
        <v>0</v>
      </c>
      <c r="W5" s="26"/>
      <c r="X5" s="24">
        <v>0</v>
      </c>
      <c r="Y5" s="25">
        <v>0</v>
      </c>
      <c r="Z5" s="26"/>
      <c r="AA5" s="24">
        <v>0</v>
      </c>
      <c r="AB5" s="25">
        <v>0</v>
      </c>
      <c r="AC5" s="26"/>
      <c r="AD5" s="24">
        <v>0</v>
      </c>
      <c r="AE5" s="25">
        <v>0</v>
      </c>
      <c r="AF5" s="26"/>
      <c r="AG5" s="24">
        <v>0</v>
      </c>
      <c r="AH5" s="25">
        <v>0</v>
      </c>
      <c r="AI5" s="26"/>
      <c r="AJ5" s="24">
        <v>0</v>
      </c>
      <c r="AK5" s="25">
        <v>0</v>
      </c>
      <c r="AL5" s="26"/>
      <c r="AM5" s="27">
        <f>C5+F5+I5+L5+O5+R5+U5+X5+AA5+AD5+AG5+AJ5</f>
        <v>0.22652900000000001</v>
      </c>
      <c r="AN5" s="28">
        <f>IF(AM5=0,0,(C5*D5+F5*G5+I5*J5+L5*M5+O5*P5+R5*S5+U5*V5+X5*Y5+AA5*AB5+AD5*AE5+AG5*AH5+AJ5*AK5)/AM5)</f>
        <v>689.27024795942236</v>
      </c>
      <c r="AO5" s="29">
        <f>IF(AM5=0,0,(C5*E5+F5*H5+I5*K5+L5*N5+O5*Q5+R5*T5+U5*W5+X5*Z5+AA5*AC5+AD5*AF5+AG5*AI5+AJ5*AL5)/AM5)</f>
        <v>552.51196694462965</v>
      </c>
      <c r="AQ5" s="61">
        <f t="shared" ref="AQ5:AQ6" ca="1" si="0">_xlfn.LET(_xlpm.rng,OFFSET($C5,,,,3*$AQ$3),SUM(_xlfn.CHOOSECOLS(_xlfn.WRAPROWS(_xlpm.rng,3),COLUMN()-42)))</f>
        <v>0</v>
      </c>
      <c r="AR5" s="61">
        <f ca="1">_xlfn.LET(_xlpm.rng,OFFSET($C5,,,,3*$AQ$3),_xlpm.rn,_xlfn.WRAPROWS(_xlpm.rng,3),_xlpm.rna,_xlfn.CHOOSECOLS(_xlpm.rn,1),_xlpm.rnb,_xlfn.CHOOSECOLS(_xlpm.rn,2),IFERROR(SUMPRODUCT(_xlpm.rna,_xlpm.rnb)/$AQ5,0))</f>
        <v>0</v>
      </c>
      <c r="AS5" s="61">
        <f ca="1">_xlfn.LET(_xlpm.rng,OFFSET($C5,,,,3*$AQ$3),_xlpm.rn,_xlfn.WRAPROWS(_xlpm.rng,3),_xlpm.rna,_xlfn.CHOOSECOLS(_xlpm.rn,1),_xlpm.rnb,_xlfn.CHOOSECOLS(_xlpm.rn,3),IFERROR(SUMPRODUCT(_xlpm.rna,_xlpm.rnb)/$AQ5,0))</f>
        <v>0</v>
      </c>
      <c r="AW5" s="43">
        <f>SUMPRODUCT(C5:AL5,(--(MOD(COLUMN(C5:AL5),3)=0)))</f>
        <v>0.22652900000000001</v>
      </c>
      <c r="AX5" s="55" t="s">
        <v>22</v>
      </c>
      <c r="AY5" s="55" t="s">
        <v>22</v>
      </c>
      <c r="BB5" s="43">
        <f>SUMPRODUCT((C5:AL5)*(--(MOD(COLUMN(C5:AL5),3)=0))*((COLUMN(C5:AL5)-2)&lt;(BB$3*3)))</f>
        <v>0.181204</v>
      </c>
      <c r="BC5" s="55" t="s">
        <v>22</v>
      </c>
      <c r="BD5" s="55" t="s">
        <v>22</v>
      </c>
    </row>
    <row r="6" spans="1:56" ht="16" thickBot="1">
      <c r="A6" s="30">
        <f>A5+1</f>
        <v>3</v>
      </c>
      <c r="B6" s="31" t="s">
        <v>18</v>
      </c>
      <c r="C6" s="32">
        <v>1.231662</v>
      </c>
      <c r="D6" s="33">
        <v>370.06743733264483</v>
      </c>
      <c r="E6" s="34">
        <v>320</v>
      </c>
      <c r="F6" s="32">
        <v>1.20146</v>
      </c>
      <c r="G6" s="33">
        <v>360.52339653421672</v>
      </c>
      <c r="H6" s="34">
        <v>320</v>
      </c>
      <c r="I6" s="32">
        <v>0.96232000000000006</v>
      </c>
      <c r="J6" s="33">
        <v>361.75909260952699</v>
      </c>
      <c r="K6" s="34">
        <v>320</v>
      </c>
      <c r="L6" s="32">
        <v>0.71587000000000001</v>
      </c>
      <c r="M6" s="33">
        <v>362.14191124086773</v>
      </c>
      <c r="N6" s="34">
        <v>320</v>
      </c>
      <c r="O6" s="32">
        <v>1.8907400000000001</v>
      </c>
      <c r="P6" s="33">
        <v>366.4725874525318</v>
      </c>
      <c r="Q6" s="34">
        <v>320</v>
      </c>
      <c r="R6" s="32">
        <v>0</v>
      </c>
      <c r="S6" s="33">
        <v>0</v>
      </c>
      <c r="T6" s="34">
        <v>320</v>
      </c>
      <c r="U6" s="32">
        <v>0</v>
      </c>
      <c r="V6" s="33">
        <v>0</v>
      </c>
      <c r="W6" s="34">
        <v>320</v>
      </c>
      <c r="X6" s="32">
        <v>0.71553</v>
      </c>
      <c r="Y6" s="33">
        <v>362.0351487708412</v>
      </c>
      <c r="Z6" s="34">
        <v>320</v>
      </c>
      <c r="AA6" s="32">
        <v>0</v>
      </c>
      <c r="AB6" s="33"/>
      <c r="AC6" s="34">
        <v>320</v>
      </c>
      <c r="AD6" s="32">
        <v>1.666666666666667</v>
      </c>
      <c r="AE6" s="33">
        <v>330</v>
      </c>
      <c r="AF6" s="34">
        <v>320</v>
      </c>
      <c r="AG6" s="32">
        <v>1.666666666666667</v>
      </c>
      <c r="AH6" s="33">
        <v>330</v>
      </c>
      <c r="AI6" s="34">
        <v>320</v>
      </c>
      <c r="AJ6" s="32">
        <v>1.666666666666667</v>
      </c>
      <c r="AK6" s="33">
        <v>330</v>
      </c>
      <c r="AL6" s="34">
        <v>320</v>
      </c>
      <c r="AM6" s="35">
        <f>C6+F6+I6+L6+O6+R6+U6+X6+AA6+AD6+AG6+AJ6</f>
        <v>11.717582000000004</v>
      </c>
      <c r="AN6" s="36">
        <f>IF(AM6=0,0,(C6*D6+F6*G6+I6*J6+L6*M6+O6*P6+R6*S6+U6*V6+X6*Y6+AA6*AB6+AD6*AE6+AG6*AH6+AJ6*AK6)/AM6)</f>
        <v>349.75461404921242</v>
      </c>
      <c r="AO6" s="37">
        <f>IF(AM6=0,0,(C6*E6+F6*H6+I6*K6+L6*N6+O6*Q6+R6*T6+U6*W6+X6*Z6+AA6*AC6+AD6*AF6+AG6*AI6+AJ6*AL6)/AM6)</f>
        <v>319.99999999999994</v>
      </c>
      <c r="AQ6" s="61">
        <f t="shared" ca="1" si="0"/>
        <v>1.231662</v>
      </c>
      <c r="AR6" s="61">
        <f ca="1">_xlfn.LET(_xlpm.rng,OFFSET($C6,,,,3*$AQ$3),_xlpm.rn,_xlfn.WRAPROWS(_xlpm.rng,3),_xlpm.rna,_xlfn.CHOOSECOLS(_xlpm.rn,1),_xlpm.rnb,_xlfn.CHOOSECOLS(_xlpm.rn,2),IFERROR(SUMPRODUCT(_xlpm.rna,_xlpm.rnb)/$AQ6,0))</f>
        <v>370.06743733264483</v>
      </c>
      <c r="AS6" s="61">
        <f ca="1">_xlfn.LET(_xlpm.rng,OFFSET($C6,,,,3*$AQ$3),_xlpm.rn,_xlfn.WRAPROWS(_xlpm.rng,3),_xlpm.rna,_xlfn.CHOOSECOLS(_xlpm.rn,1),_xlpm.rnb,_xlfn.CHOOSECOLS(_xlpm.rn,3),IFERROR(SUMPRODUCT(_xlpm.rna,_xlpm.rnb)/$AQ6,0))</f>
        <v>320</v>
      </c>
      <c r="AW6" s="43">
        <f>SUMPRODUCT(C6:AL6,(--(MOD(COLUMN(C6:AL6),3)=0)))</f>
        <v>11.717582000000004</v>
      </c>
      <c r="AX6" s="55" t="s">
        <v>22</v>
      </c>
      <c r="AY6" s="55" t="s">
        <v>22</v>
      </c>
      <c r="BB6" s="43">
        <f>SUMPRODUCT((C6:AL6)*(--(MOD(COLUMN(C6:AL6),3)=0))*((COLUMN(C6:AL6)-2)&lt;(BB$3*3)))</f>
        <v>3.3954420000000001</v>
      </c>
      <c r="BC6" s="55" t="s">
        <v>22</v>
      </c>
      <c r="BD6" s="55" t="s">
        <v>22</v>
      </c>
    </row>
    <row r="7" spans="1:56" ht="16" thickBot="1">
      <c r="A7" s="41">
        <f>A6+1</f>
        <v>4</v>
      </c>
      <c r="B7" s="42" t="s">
        <v>19</v>
      </c>
      <c r="C7" s="57">
        <f>SUM(C4:C6)</f>
        <v>70.917314000000005</v>
      </c>
      <c r="D7" s="58">
        <f>IF(C7=0,0,SUMPRODUCT(C4:C6,D4:D6)/C7)</f>
        <v>628.37804206741396</v>
      </c>
      <c r="E7" s="59">
        <f>IF(C7=0,0,SUMPRODUCT(C4:C6,E4:E6)/C7)</f>
        <v>595.13707809069035</v>
      </c>
      <c r="F7" s="57">
        <f>SUM(F4:F6)</f>
        <v>60.533699999999996</v>
      </c>
      <c r="G7" s="58">
        <f>IF(F7=0,0,SUMPRODUCT(F4:F6,G4:G6)/F7)</f>
        <v>600.98713130041619</v>
      </c>
      <c r="H7" s="59">
        <f>IF(F7=0,0,SUMPRODUCT(F4:F6,H4:H6)/F7)</f>
        <v>552.55091399336243</v>
      </c>
      <c r="I7" s="57">
        <f>SUM(I4:I6)</f>
        <v>71.282443000000001</v>
      </c>
      <c r="J7" s="58">
        <f>IF(I7=0,0,SUMPRODUCT(I4:I6,J4:J6)/I7)</f>
        <v>625.59454086050334</v>
      </c>
      <c r="K7" s="59">
        <f>IF(I7=0,0,SUMPRODUCT(I4:I6,K4:K6)/I7)</f>
        <v>448.50577677816125</v>
      </c>
      <c r="L7" s="57">
        <f>SUM(L4:L6)</f>
        <v>58.833174</v>
      </c>
      <c r="M7" s="58">
        <f>IF(L7=0,0,SUMPRODUCT(L4:L6,M4:M6)/L7)</f>
        <v>608.68262878354983</v>
      </c>
      <c r="N7" s="59">
        <f>IF(L7=0,0,SUMPRODUCT(L4:L6,N4:N6)/L7)</f>
        <v>549.37463800270234</v>
      </c>
      <c r="O7" s="57">
        <f>SUM(O4:O6)</f>
        <v>21.890740000000001</v>
      </c>
      <c r="P7" s="58">
        <f>IF(O7=0,0,SUMPRODUCT(O4:O6,P4:P6)/O7)</f>
        <v>608.64757875859414</v>
      </c>
      <c r="Q7" s="59">
        <f>IF(O7=0,0,SUMPRODUCT(O4:O6,Q4:Q6)/O7)</f>
        <v>393.09026556434361</v>
      </c>
      <c r="R7" s="57">
        <f>SUM(R4:R6)</f>
        <v>58.017605000000003</v>
      </c>
      <c r="S7" s="58">
        <f>IF(R7=0,0,SUMPRODUCT(R4:R6,S4:S6)/R7)</f>
        <v>610.80548050889035</v>
      </c>
      <c r="T7" s="59">
        <f>IF(R7=0,0,SUMPRODUCT(R4:R6,T4:T6)/R7)</f>
        <v>525.32000000000005</v>
      </c>
      <c r="U7" s="57">
        <f>SUM(U4:U6)</f>
        <v>80</v>
      </c>
      <c r="V7" s="58">
        <f>IF(U7=0,0,SUMPRODUCT(U4:U6,V4:V6)/U7)</f>
        <v>578.72385405674743</v>
      </c>
      <c r="W7" s="59">
        <f>IF(U7=0,0,SUMPRODUCT(U4:U6,W4:W6)/U7)</f>
        <v>500</v>
      </c>
      <c r="X7" s="57">
        <f>SUM(X4:X6)</f>
        <v>30.715530000000001</v>
      </c>
      <c r="Y7" s="58">
        <f>IF(X7=0,0,SUMPRODUCT(X4:X6,Y4:Y6)/X7)</f>
        <v>545.14922970430075</v>
      </c>
      <c r="Z7" s="59">
        <f>IF(X7=0,0,SUMPRODUCT(X4:X6,Z4:Z6)/X7)</f>
        <v>593.47729308268492</v>
      </c>
      <c r="AA7" s="57">
        <f>SUM(AA4:AA6)</f>
        <v>62.366135999999997</v>
      </c>
      <c r="AB7" s="58">
        <f>IF(AA7=0,0,SUMPRODUCT(AA4:AA6,AB4:AB6)/AA7)</f>
        <v>551.09579051041419</v>
      </c>
      <c r="AC7" s="59">
        <f>IF(AA7=0,0,SUMPRODUCT(AA4:AA6,AC4:AC6)/AA7)</f>
        <v>300</v>
      </c>
      <c r="AD7" s="57">
        <f>SUM(AD4:AD6)</f>
        <v>61.666666666666664</v>
      </c>
      <c r="AE7" s="58">
        <f>IF(AD7=0,0,SUMPRODUCT(AD4:AD6,AE4:AE6)/AD7)</f>
        <v>582.53504523016159</v>
      </c>
      <c r="AF7" s="59">
        <f>IF(AD7=0,0,SUMPRODUCT(AD4:AD6,AF4:AF6)/AD7)</f>
        <v>496.8962162162162</v>
      </c>
      <c r="AG7" s="57">
        <f>SUM(AG4:AG6)</f>
        <v>69.794328471211372</v>
      </c>
      <c r="AH7" s="58">
        <f>IF(AG7=0,0,SUMPRODUCT(AG4:AG6,AH4:AH6)/AG7)</f>
        <v>597.92873688771272</v>
      </c>
      <c r="AI7" s="59">
        <f>IF(AG7=0,0,SUMPRODUCT(AG4:AG6,AI4:AI6)/AG7)</f>
        <v>497.4684342409476</v>
      </c>
      <c r="AJ7" s="57">
        <f>SUM(AJ4:AJ6)</f>
        <v>64.15603048149849</v>
      </c>
      <c r="AK7" s="58">
        <f>IF(AJ7=0,0,SUMPRODUCT(AJ4:AJ6,AK4:AK6)/AJ7)</f>
        <v>618.34764033525869</v>
      </c>
      <c r="AL7" s="59">
        <f>IF(AJ7=0,0,SUMPRODUCT(AJ4:AJ6,AL4:AL6)/AJ7)</f>
        <v>397.92173343125108</v>
      </c>
      <c r="AM7" s="57">
        <f>SUM(AM4:AM6)</f>
        <v>710.17366761937649</v>
      </c>
      <c r="AN7" s="58">
        <f>IF(AM7=0,0,SUMPRODUCT(AM4:AM6,AN4:AN6)/AM7)</f>
        <v>598.22922512528612</v>
      </c>
      <c r="AO7" s="59">
        <f>IF(AM7=0,0,SUMPRODUCT(AM4:AM6,AO4:AO6)/AM7)</f>
        <v>488.41385453921555</v>
      </c>
      <c r="AQ7" s="61">
        <f ca="1">SUM(AQ4:AQ6)</f>
        <v>70.917314000000005</v>
      </c>
      <c r="AR7" s="61">
        <f ca="1">IFERROR(SUMPRODUCT($AQ$4:$AQ$6,AR$4:AR$6)/$AQ7,0)</f>
        <v>628.37804206741396</v>
      </c>
      <c r="AS7" s="61">
        <f ca="1">IFERROR(SUMPRODUCT($AQ$4:$AQ$6,AS$4:AS$6)/$AQ7,0)</f>
        <v>595.13707809069035</v>
      </c>
      <c r="AW7" s="43">
        <f>SUMPRODUCT(C7:AL7,(--(MOD(COLUMN(C7:AL7),3)=0)))</f>
        <v>710.17366761937649</v>
      </c>
      <c r="AX7" s="55" t="s">
        <v>22</v>
      </c>
      <c r="AY7" s="55" t="s">
        <v>22</v>
      </c>
      <c r="BB7" s="43">
        <f>SUMPRODUCT((C7:AL7)*(--(MOD(COLUMN(C7:AL7),3)=0))*((COLUMN(C7:AL7)-2)&lt;(BB$3*3)))</f>
        <v>202.73345699999999</v>
      </c>
      <c r="BC7" s="55" t="s">
        <v>22</v>
      </c>
      <c r="BD7" s="55" t="s">
        <v>22</v>
      </c>
    </row>
    <row r="8" spans="1:56">
      <c r="AS8" s="60"/>
    </row>
    <row r="9" spans="1:56">
      <c r="AS9" s="60"/>
    </row>
    <row r="10" spans="1:56">
      <c r="AS10" s="60"/>
    </row>
    <row r="11" spans="1:56">
      <c r="AS11" s="60"/>
    </row>
    <row r="12" spans="1:56">
      <c r="AS12" s="60"/>
    </row>
    <row r="13" spans="1:56">
      <c r="AS13" s="60"/>
    </row>
    <row r="14" spans="1:56">
      <c r="AS14" s="60"/>
    </row>
    <row r="15" spans="1:56">
      <c r="AS15" s="60"/>
    </row>
    <row r="16" spans="1:56">
      <c r="AS16" s="60"/>
    </row>
    <row r="17" spans="45:45">
      <c r="AS17" s="60"/>
    </row>
    <row r="18" spans="45:45">
      <c r="AS18" s="60"/>
    </row>
  </sheetData>
  <mergeCells count="13">
    <mergeCell ref="AM1:AO1"/>
    <mergeCell ref="U1:W1"/>
    <mergeCell ref="X1:Z1"/>
    <mergeCell ref="AA1:AC1"/>
    <mergeCell ref="AD1:AF1"/>
    <mergeCell ref="AG1:AI1"/>
    <mergeCell ref="AJ1:AL1"/>
    <mergeCell ref="R1:T1"/>
    <mergeCell ref="C1:E1"/>
    <mergeCell ref="F1:H1"/>
    <mergeCell ref="I1:K1"/>
    <mergeCell ref="L1:N1"/>
    <mergeCell ref="O1:Q1"/>
  </mergeCells>
  <pageMargins left="0.7" right="0.7" top="0.78740157499999996" bottom="0.78740157499999996" header="0.3" footer="0.3"/>
  <headerFooter>
    <oddFooter>&amp;L_x000D_&amp;1#&amp;"Barlow"&amp;10&amp;K000000 INTERN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nur_Test</vt:lpstr>
      <vt:lpstr>Ausgangslage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Knoke, Ralf (SZFG/FCB)</dc:creator>
  <cp:lastModifiedBy>oee</cp:lastModifiedBy>
  <dcterms:created xsi:type="dcterms:W3CDTF">2025-10-27T16:39:21Z</dcterms:created>
  <dcterms:modified xsi:type="dcterms:W3CDTF">2025-10-28T09:16:08Z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f9140a-00fa-45e6-9812-d546a5794392_Enabled">
    <vt:lpwstr>true</vt:lpwstr>
  </property>
  <property fmtid="{D5CDD505-2E9C-101B-9397-08002B2CF9AE}" pid="3" name="MSIP_Label_f4f9140a-00fa-45e6-9812-d546a5794392_SetDate">
    <vt:lpwstr>2025-10-27T17:09:10Z</vt:lpwstr>
  </property>
  <property fmtid="{D5CDD505-2E9C-101B-9397-08002B2CF9AE}" pid="4" name="MSIP_Label_f4f9140a-00fa-45e6-9812-d546a5794392_Method">
    <vt:lpwstr>Standard</vt:lpwstr>
  </property>
  <property fmtid="{D5CDD505-2E9C-101B-9397-08002B2CF9AE}" pid="5" name="MSIP_Label_f4f9140a-00fa-45e6-9812-d546a5794392_Name">
    <vt:lpwstr>Intern</vt:lpwstr>
  </property>
  <property fmtid="{D5CDD505-2E9C-101B-9397-08002B2CF9AE}" pid="6" name="MSIP_Label_f4f9140a-00fa-45e6-9812-d546a5794392_SiteId">
    <vt:lpwstr>e097778a-fb30-4cc4-be8b-bf3fb286f2fc</vt:lpwstr>
  </property>
  <property fmtid="{D5CDD505-2E9C-101B-9397-08002B2CF9AE}" pid="7" name="MSIP_Label_f4f9140a-00fa-45e6-9812-d546a5794392_ActionId">
    <vt:lpwstr>3e8f52b6-1d83-4621-9314-8d0950b291fc</vt:lpwstr>
  </property>
  <property fmtid="{D5CDD505-2E9C-101B-9397-08002B2CF9AE}" pid="8" name="MSIP_Label_f4f9140a-00fa-45e6-9812-d546a5794392_ContentBits">
    <vt:lpwstr>2</vt:lpwstr>
  </property>
  <property fmtid="{D5CDD505-2E9C-101B-9397-08002B2CF9AE}" pid="9" name="MSIP_Label_f4f9140a-00fa-45e6-9812-d546a5794392_Tag">
    <vt:lpwstr>10, 3, 0, 1</vt:lpwstr>
  </property>
</Properties>
</file>