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CA3052A5-98B9-420E-9B75-1883852A07C9}" xr6:coauthVersionLast="47" xr6:coauthVersionMax="47" xr10:uidLastSave="{00000000-0000-0000-0000-000000000000}"/>
  <bookViews>
    <workbookView xWindow="-108" yWindow="-108" windowWidth="23256" windowHeight="13896" activeTab="1" xr2:uid="{C7DDC3D7-14BB-4E4E-9224-41A6DEA818CC}"/>
  </bookViews>
  <sheets>
    <sheet name="Alt" sheetId="1" r:id="rId1"/>
    <sheet name="Tabelle1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6" i="4" l="1"/>
  <c r="D75" i="4"/>
  <c r="C75" i="4"/>
  <c r="D74" i="4"/>
  <c r="C74" i="4"/>
  <c r="D73" i="4"/>
  <c r="C73" i="4"/>
  <c r="D72" i="4"/>
  <c r="C72" i="4"/>
  <c r="D71" i="4"/>
  <c r="C71" i="4"/>
  <c r="D70" i="4"/>
  <c r="C70" i="4"/>
  <c r="D69" i="4"/>
  <c r="C69" i="4"/>
  <c r="D68" i="4"/>
  <c r="C68" i="4"/>
  <c r="D67" i="4"/>
  <c r="C67" i="4"/>
  <c r="D66" i="4"/>
  <c r="C66" i="4"/>
  <c r="D65" i="4"/>
  <c r="C65" i="4"/>
  <c r="D64" i="4"/>
  <c r="C64" i="4"/>
  <c r="D63" i="4"/>
  <c r="C63" i="4"/>
  <c r="D62" i="4"/>
  <c r="C62" i="4"/>
  <c r="D61" i="4"/>
  <c r="C61" i="4"/>
  <c r="D60" i="4"/>
  <c r="C60" i="4"/>
  <c r="D59" i="4"/>
  <c r="C59" i="4"/>
  <c r="D58" i="4"/>
  <c r="C58" i="4"/>
  <c r="D57" i="4"/>
  <c r="C57" i="4"/>
  <c r="D56" i="4"/>
  <c r="C56" i="4"/>
  <c r="D55" i="4"/>
  <c r="C55" i="4"/>
  <c r="D54" i="4"/>
  <c r="C54" i="4"/>
  <c r="D53" i="4"/>
  <c r="C53" i="4"/>
  <c r="D52" i="4"/>
  <c r="C52" i="4"/>
  <c r="D51" i="4"/>
  <c r="C51" i="4"/>
  <c r="D50" i="4"/>
  <c r="C50" i="4"/>
  <c r="D49" i="4"/>
  <c r="C49" i="4"/>
  <c r="D48" i="4"/>
  <c r="C48" i="4"/>
  <c r="D47" i="4"/>
  <c r="C47" i="4"/>
  <c r="D46" i="4"/>
  <c r="C46" i="4"/>
  <c r="D45" i="4"/>
  <c r="C45" i="4"/>
  <c r="D44" i="4"/>
  <c r="C44" i="4"/>
  <c r="D43" i="4"/>
  <c r="C43" i="4"/>
  <c r="D42" i="4"/>
  <c r="C42" i="4"/>
  <c r="D41" i="4"/>
  <c r="C41" i="4"/>
  <c r="D40" i="4"/>
  <c r="C40" i="4"/>
  <c r="D39" i="4"/>
  <c r="C39" i="4"/>
  <c r="D38" i="4"/>
  <c r="C38" i="4"/>
  <c r="D37" i="4"/>
  <c r="C37" i="4"/>
  <c r="D36" i="4"/>
  <c r="C36" i="4"/>
  <c r="D35" i="4"/>
  <c r="C35" i="4"/>
  <c r="D34" i="4"/>
  <c r="C34" i="4"/>
  <c r="D33" i="4"/>
  <c r="C33" i="4"/>
  <c r="D32" i="4"/>
  <c r="C32" i="4"/>
  <c r="D31" i="4"/>
  <c r="C31" i="4"/>
  <c r="D30" i="4"/>
  <c r="C30" i="4"/>
  <c r="D29" i="4"/>
  <c r="C29" i="4"/>
  <c r="D28" i="4"/>
  <c r="C28" i="4"/>
  <c r="D27" i="4"/>
  <c r="C27" i="4"/>
  <c r="D26" i="4"/>
  <c r="C26" i="4"/>
  <c r="D25" i="4"/>
  <c r="C25" i="4"/>
  <c r="D24" i="4"/>
  <c r="C24" i="4"/>
  <c r="D23" i="4"/>
  <c r="C23" i="4"/>
  <c r="D22" i="4"/>
  <c r="C22" i="4"/>
  <c r="D21" i="4"/>
  <c r="C21" i="4"/>
  <c r="D20" i="4"/>
  <c r="C20" i="4"/>
  <c r="D19" i="4"/>
  <c r="C19" i="4"/>
  <c r="D18" i="4"/>
  <c r="C18" i="4"/>
  <c r="D17" i="4"/>
  <c r="C17" i="4"/>
  <c r="D16" i="4"/>
  <c r="C16" i="4"/>
  <c r="D15" i="4"/>
  <c r="C15" i="4"/>
  <c r="D14" i="4"/>
  <c r="C14" i="4"/>
  <c r="D13" i="4"/>
  <c r="C13" i="4"/>
  <c r="D12" i="4"/>
  <c r="C12" i="4"/>
  <c r="B11" i="4"/>
  <c r="B10" i="4"/>
  <c r="D9" i="4"/>
  <c r="C9" i="4"/>
  <c r="D8" i="4"/>
  <c r="C8" i="4"/>
  <c r="D7" i="4"/>
  <c r="C7" i="4"/>
  <c r="B6" i="4"/>
  <c r="B5" i="4"/>
  <c r="B4" i="4"/>
  <c r="B3" i="4"/>
  <c r="B2" i="4"/>
  <c r="K14" i="1"/>
  <c r="G14" i="1"/>
  <c r="K13" i="1"/>
  <c r="G13" i="1"/>
  <c r="J12" i="1"/>
  <c r="J15" i="1" s="1"/>
  <c r="K11" i="1"/>
  <c r="K10" i="1"/>
  <c r="K9" i="1"/>
  <c r="K8" i="1"/>
  <c r="K7" i="1"/>
  <c r="K6" i="1"/>
  <c r="K5" i="1"/>
  <c r="K4" i="1"/>
  <c r="D11" i="4" l="1"/>
  <c r="C11" i="4"/>
  <c r="C10" i="4"/>
  <c r="D10" i="4"/>
  <c r="C6" i="4"/>
  <c r="D6" i="4"/>
  <c r="E6" i="4" s="1"/>
  <c r="C5" i="4"/>
  <c r="D5" i="4"/>
  <c r="D4" i="4"/>
  <c r="C4" i="4"/>
  <c r="D3" i="4"/>
  <c r="C3" i="4"/>
  <c r="D2" i="4"/>
  <c r="E2" i="4" s="1"/>
  <c r="C2" i="4"/>
  <c r="F72" i="4" a="1"/>
  <c r="F72" i="4" s="1"/>
  <c r="K12" i="1"/>
  <c r="K15" i="1"/>
  <c r="G2" i="4" l="1" a="1"/>
  <c r="G2" i="4" s="1"/>
  <c r="E3" i="4" s="1"/>
  <c r="F51" i="4" a="1"/>
  <c r="F51" i="4" s="1"/>
  <c r="F59" i="4" a="1"/>
  <c r="F59" i="4" s="1"/>
  <c r="G51" i="4" a="1"/>
  <c r="G51" i="4" s="1"/>
  <c r="F54" i="4" a="1"/>
  <c r="F54" i="4" s="1"/>
  <c r="F71" i="4" a="1"/>
  <c r="F71" i="4" s="1"/>
  <c r="G75" i="4" a="1"/>
  <c r="G75" i="4" s="1"/>
  <c r="E76" i="4" s="1"/>
  <c r="G69" i="4" a="1"/>
  <c r="G69" i="4" s="1"/>
  <c r="E70" i="4" s="1"/>
  <c r="G72" i="4" a="1"/>
  <c r="G72" i="4" s="1"/>
  <c r="E73" i="4" s="1"/>
  <c r="G74" i="4" a="1"/>
  <c r="G74" i="4" s="1"/>
  <c r="E75" i="4" s="1"/>
  <c r="F60" i="4" a="1"/>
  <c r="F60" i="4" s="1"/>
  <c r="F47" i="4" a="1"/>
  <c r="F47" i="4" s="1"/>
  <c r="F68" i="4" a="1"/>
  <c r="F68" i="4" s="1"/>
  <c r="G58" i="4" a="1"/>
  <c r="G58" i="4" s="1"/>
  <c r="E59" i="4" s="1"/>
  <c r="F63" i="4" a="1"/>
  <c r="F63" i="4" s="1"/>
  <c r="G57" i="4" a="1"/>
  <c r="G57" i="4" s="1"/>
  <c r="E58" i="4" s="1"/>
  <c r="F56" i="4" a="1"/>
  <c r="F56" i="4" s="1"/>
  <c r="F76" i="4" a="1"/>
  <c r="F76" i="4" s="1"/>
  <c r="F67" i="4" a="1"/>
  <c r="F67" i="4" s="1"/>
  <c r="G70" i="4" a="1"/>
  <c r="G70" i="4" s="1"/>
  <c r="E71" i="4" s="1"/>
  <c r="F75" i="4" a="1"/>
  <c r="F75" i="4" s="1"/>
  <c r="G66" i="4" a="1"/>
  <c r="G66" i="4" s="1"/>
  <c r="E67" i="4" s="1"/>
  <c r="G71" i="4" a="1"/>
  <c r="G71" i="4" s="1"/>
  <c r="E72" i="4" s="1"/>
  <c r="F64" i="4" a="1"/>
  <c r="F64" i="4" s="1"/>
  <c r="F52" i="4" a="1"/>
  <c r="F52" i="4" s="1"/>
  <c r="G59" i="4" a="1"/>
  <c r="G59" i="4" s="1"/>
  <c r="E60" i="4" s="1"/>
  <c r="G52" i="4" a="1"/>
  <c r="G52" i="4" s="1"/>
  <c r="E53" i="4" s="1"/>
  <c r="G67" i="4" a="1"/>
  <c r="G67" i="4" s="1"/>
  <c r="E68" i="4" s="1"/>
  <c r="F50" i="4" a="1"/>
  <c r="F50" i="4" s="1"/>
  <c r="F74" i="4" a="1"/>
  <c r="F74" i="4" s="1"/>
  <c r="F69" i="4" a="1"/>
  <c r="F69" i="4" s="1"/>
  <c r="G47" i="4" a="1"/>
  <c r="G47" i="4" s="1"/>
  <c r="E48" i="4" s="1"/>
  <c r="G63" i="4" a="1"/>
  <c r="G63" i="4" s="1"/>
  <c r="E64" i="4" s="1"/>
  <c r="F57" i="4" a="1"/>
  <c r="F57" i="4" s="1"/>
  <c r="G73" i="4" a="1"/>
  <c r="G73" i="4" s="1"/>
  <c r="E74" i="4" s="1"/>
  <c r="G49" i="4" a="1"/>
  <c r="G49" i="4" s="1"/>
  <c r="E50" i="4" s="1"/>
  <c r="G56" i="4" a="1"/>
  <c r="G56" i="4" s="1"/>
  <c r="E57" i="4" s="1"/>
  <c r="F49" i="4" a="1"/>
  <c r="F49" i="4" s="1"/>
  <c r="F73" i="4" a="1"/>
  <c r="F73" i="4" s="1"/>
  <c r="G54" i="4" a="1"/>
  <c r="G54" i="4" s="1"/>
  <c r="E55" i="4" s="1"/>
  <c r="G76" i="4" a="1"/>
  <c r="G76" i="4" s="1"/>
  <c r="G68" i="4" a="1"/>
  <c r="G68" i="4" s="1"/>
  <c r="E69" i="4" s="1"/>
  <c r="F61" i="4" a="1"/>
  <c r="F61" i="4" s="1"/>
  <c r="F55" i="4" a="1"/>
  <c r="F55" i="4" s="1"/>
  <c r="G64" i="4" a="1"/>
  <c r="G64" i="4" s="1"/>
  <c r="E65" i="4" s="1"/>
  <c r="F58" i="4" a="1"/>
  <c r="F58" i="4" s="1"/>
  <c r="F53" i="4" a="1"/>
  <c r="F53" i="4" s="1"/>
  <c r="G3" i="4" a="1"/>
  <c r="G3" i="4" s="1"/>
  <c r="E4" i="4" s="1"/>
  <c r="G62" i="4" a="1"/>
  <c r="G62" i="4" s="1"/>
  <c r="E63" i="4" s="1"/>
  <c r="F66" i="4" a="1"/>
  <c r="F66" i="4" s="1"/>
  <c r="G55" i="4" a="1"/>
  <c r="G55" i="4" s="1"/>
  <c r="E56" i="4" s="1"/>
  <c r="F48" i="4" a="1"/>
  <c r="F48" i="4" s="1"/>
  <c r="F3" i="4" a="1"/>
  <c r="F3" i="4" s="1"/>
  <c r="F2" i="4" a="1"/>
  <c r="F2" i="4" s="1"/>
  <c r="G48" i="4" a="1"/>
  <c r="G48" i="4" s="1"/>
  <c r="E49" i="4" s="1"/>
  <c r="G61" i="4" a="1"/>
  <c r="G61" i="4" s="1"/>
  <c r="E62" i="4" s="1"/>
  <c r="G46" i="4" a="1"/>
  <c r="G46" i="4" s="1"/>
  <c r="E47" i="4" s="1"/>
  <c r="G50" i="4" a="1"/>
  <c r="G50" i="4" s="1"/>
  <c r="E51" i="4" s="1"/>
  <c r="G65" i="4" a="1"/>
  <c r="G65" i="4" s="1"/>
  <c r="E66" i="4" s="1"/>
  <c r="F70" i="4" a="1"/>
  <c r="F70" i="4" s="1"/>
  <c r="G60" i="4" a="1"/>
  <c r="G60" i="4" s="1"/>
  <c r="E61" i="4" s="1"/>
  <c r="F62" i="4" a="1"/>
  <c r="F62" i="4" s="1"/>
  <c r="G53" i="4" a="1"/>
  <c r="G53" i="4" s="1"/>
  <c r="E54" i="4" s="1"/>
  <c r="F65" i="4" a="1"/>
  <c r="F65" i="4" s="1"/>
  <c r="F45" i="4" a="1"/>
  <c r="F45" i="4" s="1"/>
  <c r="F38" i="4" a="1"/>
  <c r="F38" i="4" s="1"/>
  <c r="F30" i="4" a="1"/>
  <c r="F30" i="4" s="1"/>
  <c r="F22" i="4" a="1"/>
  <c r="F22" i="4" s="1"/>
  <c r="G14" i="4" a="1"/>
  <c r="G14" i="4" s="1"/>
  <c r="E15" i="4" s="1"/>
  <c r="G6" i="4" a="1"/>
  <c r="G6" i="4" s="1"/>
  <c r="E7" i="4" s="1"/>
  <c r="F46" i="4" a="1"/>
  <c r="F46" i="4" s="1"/>
  <c r="G36" i="4" a="1"/>
  <c r="G36" i="4" s="1"/>
  <c r="E37" i="4" s="1"/>
  <c r="G28" i="4" a="1"/>
  <c r="G28" i="4" s="1"/>
  <c r="E29" i="4" s="1"/>
  <c r="G20" i="4" a="1"/>
  <c r="G20" i="4" s="1"/>
  <c r="E21" i="4" s="1"/>
  <c r="G12" i="4" a="1"/>
  <c r="G12" i="4" s="1"/>
  <c r="E13" i="4" s="1"/>
  <c r="F42" i="4" a="1"/>
  <c r="F42" i="4" s="1"/>
  <c r="F34" i="4" a="1"/>
  <c r="F34" i="4" s="1"/>
  <c r="F26" i="4" a="1"/>
  <c r="F26" i="4" s="1"/>
  <c r="F18" i="4" a="1"/>
  <c r="F18" i="4" s="1"/>
  <c r="G9" i="4" a="1"/>
  <c r="G9" i="4" s="1"/>
  <c r="E10" i="4" s="1"/>
  <c r="G43" i="4" a="1"/>
  <c r="G43" i="4" s="1"/>
  <c r="E44" i="4" s="1"/>
  <c r="F36" i="4" a="1"/>
  <c r="F36" i="4" s="1"/>
  <c r="F28" i="4" a="1"/>
  <c r="F28" i="4" s="1"/>
  <c r="F20" i="4" a="1"/>
  <c r="F20" i="4" s="1"/>
  <c r="G11" i="4" a="1"/>
  <c r="G11" i="4" s="1"/>
  <c r="E12" i="4" s="1"/>
  <c r="G44" i="4" a="1"/>
  <c r="G44" i="4" s="1"/>
  <c r="E45" i="4" s="1"/>
  <c r="G37" i="4" a="1"/>
  <c r="G37" i="4" s="1"/>
  <c r="E38" i="4" s="1"/>
  <c r="G29" i="4" a="1"/>
  <c r="G29" i="4" s="1"/>
  <c r="E30" i="4" s="1"/>
  <c r="G21" i="4" a="1"/>
  <c r="G21" i="4" s="1"/>
  <c r="E22" i="4" s="1"/>
  <c r="G13" i="4" a="1"/>
  <c r="G13" i="4" s="1"/>
  <c r="E14" i="4" s="1"/>
  <c r="F6" i="4" a="1"/>
  <c r="F6" i="4" s="1"/>
  <c r="F43" i="4" a="1"/>
  <c r="F43" i="4" s="1"/>
  <c r="F35" i="4" a="1"/>
  <c r="F35" i="4" s="1"/>
  <c r="G27" i="4" a="1"/>
  <c r="G27" i="4" s="1"/>
  <c r="E28" i="4" s="1"/>
  <c r="G19" i="4" a="1"/>
  <c r="G19" i="4" s="1"/>
  <c r="E20" i="4" s="1"/>
  <c r="F12" i="4" a="1"/>
  <c r="F12" i="4" s="1"/>
  <c r="G39" i="4" a="1"/>
  <c r="G39" i="4" s="1"/>
  <c r="E40" i="4" s="1"/>
  <c r="G31" i="4" a="1"/>
  <c r="G31" i="4" s="1"/>
  <c r="E32" i="4" s="1"/>
  <c r="G23" i="4" a="1"/>
  <c r="G23" i="4" s="1"/>
  <c r="E24" i="4" s="1"/>
  <c r="G15" i="4" a="1"/>
  <c r="G15" i="4" s="1"/>
  <c r="E16" i="4" s="1"/>
  <c r="G7" i="4" a="1"/>
  <c r="G7" i="4" s="1"/>
  <c r="E8" i="4" s="1"/>
  <c r="F41" i="4" a="1"/>
  <c r="F41" i="4" s="1"/>
  <c r="F33" i="4" a="1"/>
  <c r="F33" i="4" s="1"/>
  <c r="F25" i="4" a="1"/>
  <c r="F25" i="4" s="1"/>
  <c r="F17" i="4" a="1"/>
  <c r="F17" i="4" s="1"/>
  <c r="F9" i="4" a="1"/>
  <c r="F9" i="4" s="1"/>
  <c r="G45" i="4" a="1"/>
  <c r="G45" i="4" s="1"/>
  <c r="E46" i="4" s="1"/>
  <c r="G38" i="4" a="1"/>
  <c r="G38" i="4" s="1"/>
  <c r="E39" i="4" s="1"/>
  <c r="G30" i="4" a="1"/>
  <c r="G30" i="4" s="1"/>
  <c r="E31" i="4" s="1"/>
  <c r="G22" i="4" a="1"/>
  <c r="G22" i="4" s="1"/>
  <c r="E23" i="4" s="1"/>
  <c r="F15" i="4" a="1"/>
  <c r="F15" i="4" s="1"/>
  <c r="F7" i="4" a="1"/>
  <c r="F7" i="4" s="1"/>
  <c r="F39" i="4" a="1"/>
  <c r="F39" i="4" s="1"/>
  <c r="F31" i="4" a="1"/>
  <c r="F31" i="4" s="1"/>
  <c r="F23" i="4" a="1"/>
  <c r="F23" i="4" s="1"/>
  <c r="F14" i="4" a="1"/>
  <c r="F14" i="4" s="1"/>
  <c r="F4" i="4" a="1"/>
  <c r="F4" i="4" s="1"/>
  <c r="G41" i="4" a="1"/>
  <c r="G41" i="4" s="1"/>
  <c r="E42" i="4" s="1"/>
  <c r="G33" i="4" a="1"/>
  <c r="G33" i="4" s="1"/>
  <c r="E34" i="4" s="1"/>
  <c r="G25" i="4" a="1"/>
  <c r="G25" i="4" s="1"/>
  <c r="E26" i="4" s="1"/>
  <c r="G17" i="4" a="1"/>
  <c r="G17" i="4" s="1"/>
  <c r="E18" i="4" s="1"/>
  <c r="F10" i="4" a="1"/>
  <c r="F10" i="4" s="1"/>
  <c r="G40" i="4" a="1"/>
  <c r="G40" i="4" s="1"/>
  <c r="E41" i="4" s="1"/>
  <c r="G32" i="4" a="1"/>
  <c r="G32" i="4" s="1"/>
  <c r="E33" i="4" s="1"/>
  <c r="G24" i="4" a="1"/>
  <c r="G24" i="4" s="1"/>
  <c r="E25" i="4" s="1"/>
  <c r="G16" i="4" a="1"/>
  <c r="G16" i="4" s="1"/>
  <c r="E17" i="4" s="1"/>
  <c r="G8" i="4" a="1"/>
  <c r="G8" i="4" s="1"/>
  <c r="E9" i="4" s="1"/>
  <c r="F44" i="4" a="1"/>
  <c r="F44" i="4" s="1"/>
  <c r="F37" i="4" a="1"/>
  <c r="F37" i="4" s="1"/>
  <c r="F29" i="4" a="1"/>
  <c r="F29" i="4" s="1"/>
  <c r="F21" i="4" a="1"/>
  <c r="F21" i="4" s="1"/>
  <c r="F13" i="4" a="1"/>
  <c r="F13" i="4" s="1"/>
  <c r="G4" i="4" a="1"/>
  <c r="G4" i="4" s="1"/>
  <c r="E5" i="4" s="1"/>
  <c r="G42" i="4" a="1"/>
  <c r="G42" i="4" s="1"/>
  <c r="E43" i="4" s="1"/>
  <c r="G35" i="4" a="1"/>
  <c r="G35" i="4" s="1"/>
  <c r="E36" i="4" s="1"/>
  <c r="F27" i="4" a="1"/>
  <c r="F27" i="4" s="1"/>
  <c r="F19" i="4" a="1"/>
  <c r="F19" i="4" s="1"/>
  <c r="G10" i="4" a="1"/>
  <c r="G10" i="4" s="1"/>
  <c r="E11" i="4" s="1"/>
  <c r="G34" i="4" a="1"/>
  <c r="G34" i="4" s="1"/>
  <c r="E35" i="4" s="1"/>
  <c r="G26" i="4" a="1"/>
  <c r="G26" i="4" s="1"/>
  <c r="E27" i="4" s="1"/>
  <c r="G18" i="4" a="1"/>
  <c r="G18" i="4" s="1"/>
  <c r="E19" i="4" s="1"/>
  <c r="F11" i="4" a="1"/>
  <c r="F11" i="4" s="1"/>
  <c r="F40" i="4" a="1"/>
  <c r="F40" i="4" s="1"/>
  <c r="F32" i="4" a="1"/>
  <c r="F32" i="4" s="1"/>
  <c r="F24" i="4" a="1"/>
  <c r="F24" i="4" s="1"/>
  <c r="F16" i="4" a="1"/>
  <c r="F16" i="4" s="1"/>
  <c r="F8" i="4" a="1"/>
  <c r="F8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<sst xmlns="http://schemas.openxmlformats.org/spreadsheetml/2006/main" count="57" uniqueCount="46">
  <si>
    <t>Other KPIs</t>
  </si>
  <si>
    <t>SLA №</t>
  </si>
  <si>
    <t>KPI</t>
  </si>
  <si>
    <t>Description</t>
  </si>
  <si>
    <t>Requirement</t>
  </si>
  <si>
    <t>Percentage Reduction</t>
  </si>
  <si>
    <t>Period of Measure</t>
  </si>
  <si>
    <t>Result</t>
  </si>
  <si>
    <t>Credit
%</t>
  </si>
  <si>
    <t>Credit 
€</t>
  </si>
  <si>
    <t>S2</t>
  </si>
  <si>
    <t>Answered calls within 60 seconds</t>
  </si>
  <si>
    <t>% of calls answered in 60 seconds</t>
  </si>
  <si>
    <t>Monthly</t>
  </si>
  <si>
    <t>S3</t>
  </si>
  <si>
    <t>First Contact Resolution</t>
  </si>
  <si>
    <t>% of calls resolved on the 1st contact per period</t>
  </si>
  <si>
    <t>S15</t>
  </si>
  <si>
    <t>P1 Remote Resolution Time</t>
  </si>
  <si>
    <t>% of P1 tickets raised which were closed via remote intervention within 2 hours</t>
  </si>
  <si>
    <t>S16</t>
  </si>
  <si>
    <t>P2 Remote Resolution Time</t>
  </si>
  <si>
    <t>% of P2 tickets raised which were closed via remote intervention within 4 hours</t>
  </si>
  <si>
    <t>S17</t>
  </si>
  <si>
    <t>P3 Remote Resolution Time</t>
  </si>
  <si>
    <t>% of P3 tickets raised which were closed via remote intervention within 6 hours</t>
  </si>
  <si>
    <t>S19</t>
  </si>
  <si>
    <t>P1 on SITE Resolution Time</t>
  </si>
  <si>
    <t>% of P1 tickets raised which were closed via on SITE intervention within 4 hours</t>
  </si>
  <si>
    <t>S20</t>
  </si>
  <si>
    <t>P2 on SITE Resolution Time</t>
  </si>
  <si>
    <t>% of P2 tickets raised which were closed via on SITE intervention within 10 hours</t>
  </si>
  <si>
    <t>S21</t>
  </si>
  <si>
    <t>P3 on SITE Resolution Time</t>
  </si>
  <si>
    <t>% of P3 tickets raised which were closed via on SITE intervention within 12 hours</t>
  </si>
  <si>
    <t>Total Percentage Reduction (Other KPIs)</t>
  </si>
  <si>
    <t>Total Percentag Reduction (Cloud Availability KPI)</t>
  </si>
  <si>
    <t>Total Percentag Reduction (Single Site Uptime KPI)</t>
  </si>
  <si>
    <t>Total Percentage Reduction
 (from the highest percentage of the 3 KPIs above)</t>
  </si>
  <si>
    <t>Month</t>
  </si>
  <si>
    <t>Total Monthly 
Fee</t>
  </si>
  <si>
    <t>System Fee 
Part (72%)</t>
  </si>
  <si>
    <t>Service Fee 
Part (28%)</t>
  </si>
  <si>
    <t>Service Fee Part (28%) minus Credit from previous month</t>
  </si>
  <si>
    <t>KPI Adjustment on Service Fee Part* (%)</t>
  </si>
  <si>
    <t xml:space="preserve">Service Fee 
Part Reduction (Credit)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</si>
</sst>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* #,##0.00\ &quot;€&quot;_-;\-* #,##0.00\ &quot;€&quot;_-;_-* &quot;-&quot;??\ &quot;€&quot;_-;_-@_-"/>
    <numFmt numFmtId="164" formatCode="0.0%"/>
    <numFmt numFmtId="165" formatCode="_-* #,##0.00\ [$€-407]_-;\-* #,##0.00\ [$€-407]_-;_-* &quot;-&quot;??\ [$€-407]_-;_-@_-"/>
    <numFmt numFmtId="166" formatCode="0.000%"/>
    <numFmt numFmtId="167" formatCode="[$-409]mmmm\ yyyy"/>
    <numFmt numFmtId="168" formatCode="#,##0.0\ &quot;€&quot;"/>
  </numFmts>
  <fonts count="21" x14ac:knownFonts="1">
    <font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1"/>
      <color theme="0"/>
      <name val="Arial"/>
      <family val="2"/>
    </font>
    <font>
      <b/>
      <sz val="9"/>
      <color rgb="FFFFFFFF"/>
      <name val="Calibri Light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theme="1"/>
      <name val="Calibri Light"/>
      <family val="2"/>
    </font>
    <font>
      <sz val="9"/>
      <color theme="1"/>
      <name val="Arial"/>
      <family val="2"/>
    </font>
    <font>
      <sz val="9"/>
      <color theme="1"/>
      <name val="Segoe UI"/>
      <family val="2"/>
    </font>
    <font>
      <b/>
      <i/>
      <sz val="9"/>
      <name val="Segoe UI"/>
      <family val="2"/>
    </font>
    <font>
      <b/>
      <i/>
      <sz val="9"/>
      <color theme="1"/>
      <name val="Segoe UI"/>
      <family val="2"/>
    </font>
    <font>
      <sz val="9"/>
      <name val="Segoe UI"/>
      <family val="2"/>
    </font>
    <font>
      <b/>
      <sz val="9"/>
      <color theme="1"/>
      <name val="Segoe UI"/>
      <family val="2"/>
    </font>
    <font>
      <b/>
      <sz val="9"/>
      <name val="Segoe UI"/>
      <family val="2"/>
    </font>
    <font>
      <b/>
      <sz val="9"/>
      <color theme="0"/>
      <name val="Calibri Light"/>
      <family val="2"/>
    </font>
    <font>
      <b/>
      <sz val="22"/>
      <name val="Segoe UI"/>
      <family val="2"/>
    </font>
    <font>
      <sz val="9"/>
      <name val="Calibri Light"/>
      <family val="2"/>
    </font>
    <font>
      <sz val="8"/>
      <name val="Arial"/>
      <family val="2"/>
    </font>
    <font>
      <sz val="8"/>
      <name val="Calibri Light"/>
      <family val="2"/>
    </font>
    <font>
      <sz val="11"/>
      <color theme="1"/>
      <name val="Calibri Light"/>
      <family val="2"/>
    </font>
    <font>
      <sz val="8"/>
      <color theme="1"/>
      <name val="Calibri Light"/>
      <family val="2"/>
    </font>
  </fonts>
  <fills count="8">
    <fill>
      <patternFill patternType="none"/>
    </fill>
    <fill>
      <patternFill patternType="gray125"/>
    </fill>
    <fill>
      <patternFill patternType="solid">
        <fgColor rgb="FF00AFAA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4">
    <xf numFmtId="0" fontId="0" fillId="0" borderId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7">
    <xf numFmtId="0" fontId="0" fillId="0" borderId="0" xfId="0"/>
    <xf numFmtId="0" fontId="0" fillId="0" borderId="0" xfId="0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9" fontId="5" fillId="0" borderId="11" xfId="0" applyNumberFormat="1" applyFont="1" applyBorder="1" applyAlignment="1">
      <alignment horizontal="center" vertical="center" wrapText="1"/>
    </xf>
    <xf numFmtId="164" fontId="4" fillId="0" borderId="11" xfId="3" applyNumberFormat="1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10" fontId="5" fillId="3" borderId="13" xfId="3" applyNumberFormat="1" applyFont="1" applyFill="1" applyBorder="1" applyAlignment="1">
      <alignment horizontal="center" vertical="center" wrapText="1"/>
    </xf>
    <xf numFmtId="164" fontId="5" fillId="0" borderId="14" xfId="3" applyNumberFormat="1" applyFont="1" applyFill="1" applyBorder="1" applyAlignment="1">
      <alignment horizontal="center" vertical="center" wrapText="1"/>
    </xf>
    <xf numFmtId="44" fontId="5" fillId="0" borderId="15" xfId="2" applyFont="1" applyFill="1" applyBorder="1" applyAlignment="1">
      <alignment horizontal="center" vertical="center" wrapText="1"/>
    </xf>
    <xf numFmtId="10" fontId="5" fillId="4" borderId="13" xfId="3" applyNumberFormat="1" applyFont="1" applyFill="1" applyBorder="1" applyAlignment="1">
      <alignment horizontal="center" vertical="center" wrapText="1"/>
    </xf>
    <xf numFmtId="10" fontId="5" fillId="0" borderId="13" xfId="3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4" fillId="0" borderId="1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9" fontId="5" fillId="0" borderId="17" xfId="0" applyNumberFormat="1" applyFont="1" applyBorder="1" applyAlignment="1">
      <alignment horizontal="center" vertical="center" wrapText="1"/>
    </xf>
    <xf numFmtId="164" fontId="4" fillId="0" borderId="17" xfId="3" applyNumberFormat="1" applyFont="1" applyFill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9" fontId="5" fillId="0" borderId="20" xfId="0" applyNumberFormat="1" applyFont="1" applyBorder="1" applyAlignment="1">
      <alignment horizontal="center" vertical="center" wrapText="1"/>
    </xf>
    <xf numFmtId="164" fontId="4" fillId="0" borderId="20" xfId="3" applyNumberFormat="1" applyFont="1" applyFill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8" fillId="0" borderId="0" xfId="0" applyFont="1"/>
    <xf numFmtId="9" fontId="9" fillId="0" borderId="25" xfId="3" applyFont="1" applyBorder="1" applyAlignment="1">
      <alignment horizontal="center" vertical="center" wrapText="1"/>
    </xf>
    <xf numFmtId="164" fontId="9" fillId="0" borderId="25" xfId="0" applyNumberFormat="1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2" fontId="11" fillId="0" borderId="7" xfId="0" applyNumberFormat="1" applyFont="1" applyBorder="1" applyAlignment="1">
      <alignment vertical="center" wrapText="1"/>
    </xf>
    <xf numFmtId="164" fontId="11" fillId="0" borderId="8" xfId="0" applyNumberFormat="1" applyFont="1" applyBorder="1" applyAlignment="1">
      <alignment horizontal="center" vertical="center" wrapText="1"/>
    </xf>
    <xf numFmtId="44" fontId="11" fillId="0" borderId="9" xfId="2" applyFont="1" applyFill="1" applyBorder="1" applyAlignment="1">
      <alignment horizontal="center" vertical="center" wrapText="1"/>
    </xf>
    <xf numFmtId="9" fontId="9" fillId="5" borderId="8" xfId="0" applyNumberFormat="1" applyFont="1" applyFill="1" applyBorder="1" applyAlignment="1">
      <alignment horizontal="center" vertical="center" wrapText="1"/>
    </xf>
    <xf numFmtId="166" fontId="9" fillId="5" borderId="8" xfId="3" applyNumberFormat="1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10" fontId="11" fillId="5" borderId="7" xfId="0" applyNumberFormat="1" applyFont="1" applyFill="1" applyBorder="1" applyAlignment="1">
      <alignment horizontal="center" vertical="center" wrapText="1"/>
    </xf>
    <xf numFmtId="166" fontId="11" fillId="5" borderId="8" xfId="3" applyNumberFormat="1" applyFont="1" applyFill="1" applyBorder="1" applyAlignment="1">
      <alignment horizontal="center" vertical="center" wrapText="1"/>
    </xf>
    <xf numFmtId="44" fontId="11" fillId="5" borderId="9" xfId="2" applyFont="1" applyFill="1" applyBorder="1" applyAlignment="1">
      <alignment horizontal="center" vertical="center" wrapText="1"/>
    </xf>
    <xf numFmtId="9" fontId="9" fillId="5" borderId="25" xfId="0" applyNumberFormat="1" applyFont="1" applyFill="1" applyBorder="1" applyAlignment="1">
      <alignment horizontal="center" vertical="center" wrapText="1"/>
    </xf>
    <xf numFmtId="166" fontId="9" fillId="5" borderId="25" xfId="3" applyNumberFormat="1" applyFont="1" applyFill="1" applyBorder="1" applyAlignment="1">
      <alignment horizontal="center" vertical="center" wrapText="1"/>
    </xf>
    <xf numFmtId="0" fontId="10" fillId="5" borderId="26" xfId="0" applyFont="1" applyFill="1" applyBorder="1" applyAlignment="1">
      <alignment horizontal="center" vertical="center" wrapText="1"/>
    </xf>
    <xf numFmtId="10" fontId="11" fillId="5" borderId="30" xfId="0" applyNumberFormat="1" applyFont="1" applyFill="1" applyBorder="1" applyAlignment="1">
      <alignment horizontal="center" vertical="center" wrapText="1"/>
    </xf>
    <xf numFmtId="166" fontId="11" fillId="5" borderId="25" xfId="3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3" fillId="6" borderId="25" xfId="0" applyFont="1" applyFill="1" applyBorder="1" applyAlignment="1">
      <alignment vertical="center" wrapText="1"/>
    </xf>
    <xf numFmtId="10" fontId="13" fillId="6" borderId="25" xfId="0" applyNumberFormat="1" applyFont="1" applyFill="1" applyBorder="1" applyAlignment="1">
      <alignment horizontal="center" vertical="center" wrapText="1"/>
    </xf>
    <xf numFmtId="164" fontId="13" fillId="6" borderId="31" xfId="0" applyNumberFormat="1" applyFont="1" applyFill="1" applyBorder="1" applyAlignment="1">
      <alignment horizontal="center" vertical="center" wrapText="1"/>
    </xf>
    <xf numFmtId="0" fontId="13" fillId="6" borderId="7" xfId="0" applyFont="1" applyFill="1" applyBorder="1" applyAlignment="1">
      <alignment vertical="center" wrapText="1"/>
    </xf>
    <xf numFmtId="0" fontId="14" fillId="2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44" fontId="15" fillId="0" borderId="0" xfId="2" applyFont="1" applyFill="1" applyBorder="1" applyAlignment="1">
      <alignment horizontal="center" vertical="center" wrapText="1"/>
    </xf>
    <xf numFmtId="167" fontId="16" fillId="0" borderId="17" xfId="0" applyNumberFormat="1" applyFont="1" applyBorder="1" applyAlignment="1">
      <alignment horizontal="right" vertical="center" indent="1"/>
    </xf>
    <xf numFmtId="44" fontId="0" fillId="0" borderId="14" xfId="2" applyFont="1" applyBorder="1" applyAlignment="1">
      <alignment horizontal="center" vertical="center"/>
    </xf>
    <xf numFmtId="164" fontId="16" fillId="0" borderId="17" xfId="3" applyNumberFormat="1" applyFont="1" applyBorder="1" applyAlignment="1">
      <alignment horizontal="center" vertical="center"/>
    </xf>
    <xf numFmtId="44" fontId="16" fillId="0" borderId="17" xfId="2" applyFont="1" applyBorder="1" applyAlignment="1">
      <alignment horizontal="center" vertical="center"/>
    </xf>
    <xf numFmtId="164" fontId="0" fillId="0" borderId="0" xfId="3" applyNumberFormat="1" applyFont="1" applyFill="1" applyBorder="1" applyAlignment="1">
      <alignment horizontal="center" vertical="center"/>
    </xf>
    <xf numFmtId="44" fontId="0" fillId="0" borderId="17" xfId="2" applyFont="1" applyBorder="1" applyAlignment="1">
      <alignment horizontal="center" vertical="center"/>
    </xf>
    <xf numFmtId="164" fontId="16" fillId="0" borderId="0" xfId="3" applyNumberFormat="1" applyFont="1" applyFill="1" applyBorder="1" applyAlignment="1">
      <alignment horizontal="center" vertical="center"/>
    </xf>
    <xf numFmtId="44" fontId="6" fillId="0" borderId="17" xfId="2" applyFont="1" applyBorder="1" applyAlignment="1">
      <alignment horizontal="center" vertical="center"/>
    </xf>
    <xf numFmtId="44" fontId="16" fillId="0" borderId="0" xfId="2" applyFont="1" applyFill="1" applyBorder="1" applyAlignment="1">
      <alignment horizontal="center" vertical="center"/>
    </xf>
    <xf numFmtId="41" fontId="16" fillId="0" borderId="0" xfId="1" applyFont="1" applyFill="1" applyBorder="1" applyAlignment="1">
      <alignment horizontal="center" vertical="center"/>
    </xf>
    <xf numFmtId="44" fontId="16" fillId="0" borderId="17" xfId="2" applyFont="1" applyFill="1" applyBorder="1" applyAlignment="1">
      <alignment horizontal="center" vertical="center"/>
    </xf>
    <xf numFmtId="44" fontId="17" fillId="0" borderId="0" xfId="2" applyFont="1" applyFill="1" applyBorder="1" applyAlignment="1">
      <alignment vertical="center" wrapText="1"/>
    </xf>
    <xf numFmtId="168" fontId="16" fillId="0" borderId="0" xfId="3" applyNumberFormat="1" applyFont="1" applyFill="1" applyBorder="1" applyAlignment="1">
      <alignment horizontal="center" vertical="center"/>
    </xf>
    <xf numFmtId="165" fontId="18" fillId="0" borderId="0" xfId="3" applyNumberFormat="1" applyFont="1" applyFill="1" applyBorder="1" applyAlignment="1">
      <alignment horizontal="center" vertical="center"/>
    </xf>
    <xf numFmtId="44" fontId="0" fillId="0" borderId="0" xfId="2" applyFont="1"/>
    <xf numFmtId="165" fontId="19" fillId="0" borderId="0" xfId="0" applyNumberFormat="1" applyFont="1"/>
    <xf numFmtId="0" fontId="20" fillId="0" borderId="0" xfId="0" applyFont="1"/>
    <xf numFmtId="164" fontId="16" fillId="7" borderId="17" xfId="3" applyNumberFormat="1" applyFont="1" applyFill="1" applyBorder="1" applyAlignment="1">
      <alignment horizontal="center" vertical="center"/>
    </xf>
    <xf numFmtId="10" fontId="13" fillId="7" borderId="8" xfId="0" applyNumberFormat="1" applyFont="1" applyFill="1" applyBorder="1" applyAlignment="1">
      <alignment horizontal="center" vertical="center" wrapText="1"/>
    </xf>
    <xf numFmtId="164" fontId="16" fillId="4" borderId="17" xfId="3" applyNumberFormat="1" applyFont="1" applyFill="1" applyBorder="1" applyAlignment="1">
      <alignment horizontal="center" vertical="center"/>
    </xf>
    <xf numFmtId="44" fontId="16" fillId="7" borderId="17" xfId="2" applyFont="1" applyFill="1" applyBorder="1" applyAlignment="1">
      <alignment horizontal="center" vertical="center"/>
    </xf>
    <xf numFmtId="165" fontId="13" fillId="7" borderId="9" xfId="2" applyNumberFormat="1" applyFont="1" applyFill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5" borderId="27" xfId="0" applyFont="1" applyFill="1" applyBorder="1" applyAlignment="1">
      <alignment horizontal="center" vertical="center" wrapText="1"/>
    </xf>
    <xf numFmtId="0" fontId="9" fillId="5" borderId="28" xfId="0" applyFont="1" applyFill="1" applyBorder="1" applyAlignment="1">
      <alignment horizontal="center" vertical="center" wrapText="1"/>
    </xf>
    <xf numFmtId="0" fontId="9" fillId="5" borderId="29" xfId="0" applyFont="1" applyFill="1" applyBorder="1" applyAlignment="1">
      <alignment horizontal="center" vertical="center" wrapText="1"/>
    </xf>
    <xf numFmtId="0" fontId="9" fillId="5" borderId="22" xfId="0" applyFont="1" applyFill="1" applyBorder="1" applyAlignment="1">
      <alignment horizontal="center" vertical="center" wrapText="1"/>
    </xf>
    <xf numFmtId="0" fontId="9" fillId="5" borderId="23" xfId="0" applyFont="1" applyFill="1" applyBorder="1" applyAlignment="1">
      <alignment horizontal="center" vertical="center" wrapText="1"/>
    </xf>
    <xf numFmtId="0" fontId="9" fillId="5" borderId="24" xfId="0" applyFont="1" applyFill="1" applyBorder="1" applyAlignment="1">
      <alignment horizontal="center" vertical="center" wrapText="1"/>
    </xf>
    <xf numFmtId="0" fontId="13" fillId="6" borderId="22" xfId="0" applyFont="1" applyFill="1" applyBorder="1" applyAlignment="1">
      <alignment horizontal="center" vertical="center" wrapText="1"/>
    </xf>
    <xf numFmtId="0" fontId="13" fillId="6" borderId="23" xfId="0" applyFont="1" applyFill="1" applyBorder="1" applyAlignment="1">
      <alignment horizontal="center" vertical="center" wrapText="1"/>
    </xf>
    <xf numFmtId="0" fontId="13" fillId="6" borderId="2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7" fontId="2" fillId="2" borderId="1" xfId="0" applyNumberFormat="1" applyFont="1" applyFill="1" applyBorder="1" applyAlignment="1">
      <alignment horizontal="center" vertical="center"/>
    </xf>
    <xf numFmtId="17" fontId="2" fillId="2" borderId="2" xfId="0" applyNumberFormat="1" applyFont="1" applyFill="1" applyBorder="1" applyAlignment="1">
      <alignment horizontal="center" vertical="center"/>
    </xf>
    <xf numFmtId="17" fontId="2" fillId="2" borderId="3" xfId="0" applyNumberFormat="1" applyFont="1" applyFill="1" applyBorder="1" applyAlignment="1">
      <alignment horizontal="center" vertical="center"/>
    </xf>
  </cellXfs>
  <cellStyles count="4">
    <cellStyle name="Dezimal [0]" xfId="1" builtinId="6"/>
    <cellStyle name="Prozent" xfId="3" builtinId="5"/>
    <cellStyle name="Standard" xfId="0" builtinId="0"/>
    <cellStyle name="Währung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74</xdr:row>
      <xdr:rowOff>64770</xdr:rowOff>
    </xdr:from>
    <xdr:to>
      <xdr:col>6</xdr:col>
      <xdr:colOff>662940</xdr:colOff>
      <xdr:row>75</xdr:row>
      <xdr:rowOff>76200</xdr:rowOff>
    </xdr:to>
    <xdr:cxnSp macro="">
      <xdr:nvCxnSpPr>
        <xdr:cNvPr id="2" name="Gerade Verbindung mit Pfeil 1">
          <a:extLst>
            <a:ext uri="{FF2B5EF4-FFF2-40B4-BE49-F238E27FC236}">
              <a16:creationId xmlns:a16="http://schemas.microsoft.com/office/drawing/2014/main" id="{4DEB36C3-8158-47B7-A248-A2C3832104E4}"/>
            </a:ext>
          </a:extLst>
        </xdr:cNvPr>
        <xdr:cNvCxnSpPr/>
      </xdr:nvCxnSpPr>
      <xdr:spPr>
        <a:xfrm flipV="1">
          <a:off x="7170420" y="8553450"/>
          <a:ext cx="1943100" cy="186690"/>
        </a:xfrm>
        <a:prstGeom prst="straightConnector1">
          <a:avLst/>
        </a:prstGeom>
        <a:ln cmpd="sng">
          <a:solidFill>
            <a:srgbClr val="00AFAA"/>
          </a:solidFill>
          <a:headEnd type="arrow"/>
          <a:tailEnd type="none"/>
        </a:ln>
      </xdr:spPr>
      <xdr:style>
        <a:lnRef idx="2">
          <a:schemeClr val="accent5"/>
        </a:lnRef>
        <a:fillRef idx="0">
          <a:schemeClr val="accent5"/>
        </a:fillRef>
        <a:effectRef idx="1">
          <a:schemeClr val="accent5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F15FC8-E9E7-41A6-9D78-9F4FBF088A37}">
  <dimension ref="B1:K90"/>
  <sheetViews>
    <sheetView workbookViewId="0">
      <selection activeCell="B17" sqref="B17:H92"/>
    </sheetView>
  </sheetViews>
  <sheetFormatPr baseColWidth="10" defaultRowHeight="13.8" x14ac:dyDescent="0.3"/>
  <cols>
    <col min="1" max="1" width="3" customWidth="1"/>
    <col min="2" max="2" width="13.88671875" customWidth="1"/>
    <col min="3" max="3" width="11.21875" customWidth="1"/>
    <col min="4" max="4" width="16.5546875" customWidth="1"/>
    <col min="5" max="5" width="32.109375" customWidth="1"/>
    <col min="6" max="6" width="27.21875" customWidth="1"/>
    <col min="7" max="7" width="19.21875" customWidth="1"/>
    <col min="8" max="8" width="21" customWidth="1"/>
    <col min="9" max="9" width="8.109375" customWidth="1"/>
    <col min="10" max="10" width="11.21875" customWidth="1"/>
    <col min="11" max="11" width="12.44140625" customWidth="1"/>
  </cols>
  <sheetData>
    <row r="1" spans="2:11" ht="14.4" thickBot="1" x14ac:dyDescent="0.35"/>
    <row r="2" spans="2:11" ht="34.5" customHeight="1" thickBot="1" x14ac:dyDescent="0.35">
      <c r="C2" s="91" t="s">
        <v>0</v>
      </c>
      <c r="D2" s="92"/>
      <c r="E2" s="92"/>
      <c r="F2" s="92"/>
      <c r="G2" s="92"/>
      <c r="H2" s="93"/>
      <c r="I2" s="94">
        <v>45992</v>
      </c>
      <c r="J2" s="95"/>
      <c r="K2" s="96"/>
    </row>
    <row r="3" spans="2:11" ht="30" customHeight="1" thickBot="1" x14ac:dyDescent="0.35">
      <c r="C3" s="2" t="s">
        <v>1</v>
      </c>
      <c r="D3" s="3" t="s">
        <v>2</v>
      </c>
      <c r="E3" s="3" t="s">
        <v>3</v>
      </c>
      <c r="F3" s="3" t="s">
        <v>4</v>
      </c>
      <c r="G3" s="3" t="s">
        <v>5</v>
      </c>
      <c r="H3" s="4" t="s">
        <v>6</v>
      </c>
      <c r="I3" s="5" t="s">
        <v>7</v>
      </c>
      <c r="J3" s="6" t="s">
        <v>8</v>
      </c>
      <c r="K3" s="7" t="s">
        <v>9</v>
      </c>
    </row>
    <row r="4" spans="2:11" ht="28.2" customHeight="1" x14ac:dyDescent="0.3">
      <c r="C4" s="8" t="s">
        <v>10</v>
      </c>
      <c r="D4" s="9" t="s">
        <v>11</v>
      </c>
      <c r="E4" s="9" t="s">
        <v>12</v>
      </c>
      <c r="F4" s="10">
        <v>0.8</v>
      </c>
      <c r="G4" s="11">
        <v>1.4999999999999999E-2</v>
      </c>
      <c r="H4" s="12" t="s">
        <v>13</v>
      </c>
      <c r="I4" s="13">
        <v>1</v>
      </c>
      <c r="J4" s="14">
        <v>1.4999999999999999E-2</v>
      </c>
      <c r="K4" s="15">
        <f>Tabelle1!$D$75*J4</f>
        <v>0.42000000000000004</v>
      </c>
    </row>
    <row r="5" spans="2:11" ht="24.6" customHeight="1" x14ac:dyDescent="0.3">
      <c r="B5" s="18"/>
      <c r="C5" s="19" t="s">
        <v>14</v>
      </c>
      <c r="D5" s="20" t="s">
        <v>15</v>
      </c>
      <c r="E5" s="20" t="s">
        <v>16</v>
      </c>
      <c r="F5" s="21">
        <v>0.7</v>
      </c>
      <c r="G5" s="22">
        <v>1.4999999999999999E-2</v>
      </c>
      <c r="H5" s="23" t="s">
        <v>13</v>
      </c>
      <c r="I5" s="16">
        <v>0.75949999999999995</v>
      </c>
      <c r="J5" s="14">
        <v>0</v>
      </c>
      <c r="K5" s="15">
        <f>Tabelle1!$D$75*J5</f>
        <v>0</v>
      </c>
    </row>
    <row r="6" spans="2:11" ht="31.95" customHeight="1" x14ac:dyDescent="0.3">
      <c r="C6" s="19" t="s">
        <v>17</v>
      </c>
      <c r="D6" s="20" t="s">
        <v>18</v>
      </c>
      <c r="E6" s="20" t="s">
        <v>19</v>
      </c>
      <c r="F6" s="21">
        <v>0.95</v>
      </c>
      <c r="G6" s="22">
        <v>0.05</v>
      </c>
      <c r="H6" s="23" t="s">
        <v>13</v>
      </c>
      <c r="I6" s="16">
        <v>1</v>
      </c>
      <c r="J6" s="14">
        <v>0</v>
      </c>
      <c r="K6" s="15">
        <f>Tabelle1!$D$75*J6</f>
        <v>0</v>
      </c>
    </row>
    <row r="7" spans="2:11" ht="31.95" customHeight="1" x14ac:dyDescent="0.3">
      <c r="C7" s="19" t="s">
        <v>20</v>
      </c>
      <c r="D7" s="20" t="s">
        <v>21</v>
      </c>
      <c r="E7" s="20" t="s">
        <v>22</v>
      </c>
      <c r="F7" s="21">
        <v>0.95</v>
      </c>
      <c r="G7" s="22">
        <v>0.04</v>
      </c>
      <c r="H7" s="23" t="s">
        <v>13</v>
      </c>
      <c r="I7" s="17">
        <v>0.96150000000000002</v>
      </c>
      <c r="J7" s="14">
        <v>0</v>
      </c>
      <c r="K7" s="15">
        <f>Tabelle1!$D$75*J7</f>
        <v>0</v>
      </c>
    </row>
    <row r="8" spans="2:11" ht="33" customHeight="1" x14ac:dyDescent="0.3">
      <c r="C8" s="19" t="s">
        <v>23</v>
      </c>
      <c r="D8" s="20" t="s">
        <v>24</v>
      </c>
      <c r="E8" s="20" t="s">
        <v>25</v>
      </c>
      <c r="F8" s="21">
        <v>0.95</v>
      </c>
      <c r="G8" s="22">
        <v>0.02</v>
      </c>
      <c r="H8" s="23" t="s">
        <v>13</v>
      </c>
      <c r="I8" s="17">
        <v>0.85060000000000002</v>
      </c>
      <c r="J8" s="14">
        <v>0.02</v>
      </c>
      <c r="K8" s="15">
        <f>Tabelle1!$D$75*J8</f>
        <v>0.56000000000000005</v>
      </c>
    </row>
    <row r="9" spans="2:11" ht="30" customHeight="1" x14ac:dyDescent="0.3">
      <c r="C9" s="19" t="s">
        <v>26</v>
      </c>
      <c r="D9" s="20" t="s">
        <v>27</v>
      </c>
      <c r="E9" s="20" t="s">
        <v>28</v>
      </c>
      <c r="F9" s="21">
        <v>0.95</v>
      </c>
      <c r="G9" s="22">
        <v>0.03</v>
      </c>
      <c r="H9" s="23" t="s">
        <v>13</v>
      </c>
      <c r="I9" s="17">
        <v>1</v>
      </c>
      <c r="J9" s="14">
        <v>0</v>
      </c>
      <c r="K9" s="15">
        <f>Tabelle1!$D$75*J9</f>
        <v>0</v>
      </c>
    </row>
    <row r="10" spans="2:11" ht="28.95" customHeight="1" x14ac:dyDescent="0.3">
      <c r="C10" s="19" t="s">
        <v>29</v>
      </c>
      <c r="D10" s="20" t="s">
        <v>30</v>
      </c>
      <c r="E10" s="20" t="s">
        <v>31</v>
      </c>
      <c r="F10" s="21">
        <v>0.95</v>
      </c>
      <c r="G10" s="22">
        <v>0.02</v>
      </c>
      <c r="H10" s="23" t="s">
        <v>13</v>
      </c>
      <c r="I10" s="17">
        <v>1</v>
      </c>
      <c r="J10" s="14">
        <v>0</v>
      </c>
      <c r="K10" s="15">
        <f>Tabelle1!$D$75*J10</f>
        <v>0</v>
      </c>
    </row>
    <row r="11" spans="2:11" ht="31.2" customHeight="1" thickBot="1" x14ac:dyDescent="0.35">
      <c r="C11" s="24" t="s">
        <v>32</v>
      </c>
      <c r="D11" s="25" t="s">
        <v>33</v>
      </c>
      <c r="E11" s="25" t="s">
        <v>34</v>
      </c>
      <c r="F11" s="26">
        <v>0.95</v>
      </c>
      <c r="G11" s="27">
        <v>0.01</v>
      </c>
      <c r="H11" s="28" t="s">
        <v>13</v>
      </c>
      <c r="I11" s="17">
        <v>1</v>
      </c>
      <c r="J11" s="14">
        <v>0</v>
      </c>
      <c r="K11" s="15">
        <f>Tabelle1!$D$75*J11</f>
        <v>0</v>
      </c>
    </row>
    <row r="12" spans="2:11" s="29" customFormat="1" ht="19.2" customHeight="1" thickBot="1" x14ac:dyDescent="0.35">
      <c r="C12" s="79" t="s">
        <v>35</v>
      </c>
      <c r="D12" s="80"/>
      <c r="E12" s="81"/>
      <c r="F12" s="30">
        <v>1</v>
      </c>
      <c r="G12" s="31"/>
      <c r="H12" s="32" t="s">
        <v>13</v>
      </c>
      <c r="I12" s="33"/>
      <c r="J12" s="34">
        <f>SUM(J4:J11)</f>
        <v>3.5000000000000003E-2</v>
      </c>
      <c r="K12" s="35">
        <f>SUM(K4:K11)</f>
        <v>0.98000000000000009</v>
      </c>
    </row>
    <row r="13" spans="2:11" s="29" customFormat="1" ht="19.2" customHeight="1" thickBot="1" x14ac:dyDescent="0.35">
      <c r="C13" s="82" t="s">
        <v>36</v>
      </c>
      <c r="D13" s="83"/>
      <c r="E13" s="84"/>
      <c r="F13" s="36">
        <v>1</v>
      </c>
      <c r="G13" s="37">
        <f>J$13</f>
        <v>0</v>
      </c>
      <c r="H13" s="38" t="s">
        <v>13</v>
      </c>
      <c r="I13" s="39">
        <v>1</v>
      </c>
      <c r="J13" s="40">
        <v>0</v>
      </c>
      <c r="K13" s="41">
        <f>J13*Tabelle1!$D$75</f>
        <v>0</v>
      </c>
    </row>
    <row r="14" spans="2:11" s="29" customFormat="1" ht="19.2" customHeight="1" thickBot="1" x14ac:dyDescent="0.35">
      <c r="C14" s="85" t="s">
        <v>37</v>
      </c>
      <c r="D14" s="86"/>
      <c r="E14" s="87"/>
      <c r="F14" s="42">
        <v>1</v>
      </c>
      <c r="G14" s="43">
        <f>J$14</f>
        <v>0</v>
      </c>
      <c r="H14" s="44" t="s">
        <v>13</v>
      </c>
      <c r="I14" s="45">
        <v>0.99995999999999996</v>
      </c>
      <c r="J14" s="46">
        <v>0</v>
      </c>
      <c r="K14" s="41">
        <f>J14*Tabelle1!$D$75</f>
        <v>0</v>
      </c>
    </row>
    <row r="15" spans="2:11" s="47" customFormat="1" ht="34.200000000000003" customHeight="1" thickBot="1" x14ac:dyDescent="0.35">
      <c r="C15" s="88" t="s">
        <v>38</v>
      </c>
      <c r="D15" s="89"/>
      <c r="E15" s="90"/>
      <c r="F15" s="48"/>
      <c r="G15" s="49">
        <v>0.2</v>
      </c>
      <c r="H15" s="50" t="s">
        <v>13</v>
      </c>
      <c r="I15" s="51"/>
      <c r="J15" s="75">
        <f>IF(MAX(J12:J14)&gt;0.2,0.2,MAX(J12:J14))</f>
        <v>3.5000000000000003E-2</v>
      </c>
      <c r="K15" s="78">
        <f>IF(J$15=0.2,J$15*#REF!,VLOOKUP(J15,J12:K15,2,FALSE))</f>
        <v>0.98000000000000009</v>
      </c>
    </row>
    <row r="16" spans="2:11" ht="48" customHeight="1" x14ac:dyDescent="0.3"/>
    <row r="17" spans="9:11" ht="45.6" customHeight="1" x14ac:dyDescent="0.3">
      <c r="J17" s="55"/>
      <c r="K17" s="56"/>
    </row>
    <row r="18" spans="9:11" ht="15.75" hidden="1" customHeight="1" thickBot="1" x14ac:dyDescent="0.3">
      <c r="J18" s="61"/>
      <c r="K18" s="61"/>
    </row>
    <row r="19" spans="9:11" ht="15.75" hidden="1" customHeight="1" x14ac:dyDescent="0.3">
      <c r="J19" s="61"/>
      <c r="K19" s="61"/>
    </row>
    <row r="20" spans="9:11" ht="15.75" hidden="1" customHeight="1" x14ac:dyDescent="0.3">
      <c r="J20" s="61"/>
      <c r="K20" s="61"/>
    </row>
    <row r="21" spans="9:11" ht="15.75" hidden="1" customHeight="1" x14ac:dyDescent="0.3">
      <c r="J21" s="63"/>
      <c r="K21" s="63"/>
    </row>
    <row r="22" spans="9:11" ht="15.75" hidden="1" customHeight="1" x14ac:dyDescent="0.3">
      <c r="J22" s="63"/>
      <c r="K22" s="63"/>
    </row>
    <row r="23" spans="9:11" ht="15.75" hidden="1" customHeight="1" x14ac:dyDescent="0.3">
      <c r="J23" s="63"/>
      <c r="K23" s="63"/>
    </row>
    <row r="24" spans="9:11" ht="15.75" hidden="1" customHeight="1" x14ac:dyDescent="0.3">
      <c r="J24" s="63"/>
      <c r="K24" s="63"/>
    </row>
    <row r="25" spans="9:11" ht="15.75" hidden="1" customHeight="1" x14ac:dyDescent="0.3">
      <c r="J25" s="63"/>
      <c r="K25" s="63"/>
    </row>
    <row r="26" spans="9:11" ht="15.75" hidden="1" customHeight="1" x14ac:dyDescent="0.3">
      <c r="J26" s="63"/>
      <c r="K26" s="63"/>
    </row>
    <row r="27" spans="9:11" ht="15.75" hidden="1" customHeight="1" x14ac:dyDescent="0.3">
      <c r="J27" s="63"/>
      <c r="K27" s="63"/>
    </row>
    <row r="28" spans="9:11" ht="15.75" hidden="1" customHeight="1" x14ac:dyDescent="0.3">
      <c r="I28" s="1"/>
      <c r="J28" s="63"/>
      <c r="K28" s="63"/>
    </row>
    <row r="29" spans="9:11" ht="15.75" hidden="1" customHeight="1" x14ac:dyDescent="0.3">
      <c r="I29" s="1"/>
      <c r="J29" s="65"/>
      <c r="K29" s="63"/>
    </row>
    <row r="30" spans="9:11" ht="15.75" hidden="1" customHeight="1" x14ac:dyDescent="0.3">
      <c r="I30" s="1"/>
      <c r="J30" s="65"/>
      <c r="K30" s="63"/>
    </row>
    <row r="31" spans="9:11" ht="15.75" hidden="1" customHeight="1" x14ac:dyDescent="0.3">
      <c r="I31" s="1"/>
      <c r="J31" s="65"/>
      <c r="K31" s="63"/>
    </row>
    <row r="32" spans="9:11" ht="15" hidden="1" customHeight="1" x14ac:dyDescent="0.3">
      <c r="I32" s="1"/>
      <c r="J32" s="66"/>
      <c r="K32" s="63"/>
    </row>
    <row r="33" spans="9:11" ht="15" hidden="1" customHeight="1" x14ac:dyDescent="0.3">
      <c r="I33" s="1"/>
      <c r="J33" s="65"/>
      <c r="K33" s="63"/>
    </row>
    <row r="34" spans="9:11" ht="15" hidden="1" customHeight="1" x14ac:dyDescent="0.3">
      <c r="I34" s="1"/>
      <c r="J34" s="68"/>
      <c r="K34" s="69"/>
    </row>
    <row r="35" spans="9:11" ht="15" hidden="1" customHeight="1" x14ac:dyDescent="0.3">
      <c r="I35" s="1"/>
      <c r="J35" s="68"/>
      <c r="K35" s="63"/>
    </row>
    <row r="36" spans="9:11" ht="15" hidden="1" customHeight="1" x14ac:dyDescent="0.3">
      <c r="I36" s="1"/>
      <c r="J36" s="68"/>
      <c r="K36" s="63"/>
    </row>
    <row r="37" spans="9:11" ht="15" hidden="1" customHeight="1" x14ac:dyDescent="0.3">
      <c r="I37" s="1"/>
      <c r="J37" s="65"/>
      <c r="K37" s="63"/>
    </row>
    <row r="38" spans="9:11" ht="15" hidden="1" customHeight="1" x14ac:dyDescent="0.3">
      <c r="I38" s="1"/>
      <c r="J38" s="65"/>
      <c r="K38" s="63"/>
    </row>
    <row r="39" spans="9:11" ht="15" hidden="1" customHeight="1" x14ac:dyDescent="0.3">
      <c r="J39" s="65"/>
      <c r="K39" s="63"/>
    </row>
    <row r="40" spans="9:11" ht="15" hidden="1" customHeight="1" x14ac:dyDescent="0.3">
      <c r="J40" s="65"/>
      <c r="K40" s="70"/>
    </row>
    <row r="41" spans="9:11" ht="15" hidden="1" customHeight="1" x14ac:dyDescent="0.3">
      <c r="J41" s="65"/>
      <c r="K41" s="70"/>
    </row>
    <row r="42" spans="9:11" ht="15" hidden="1" customHeight="1" x14ac:dyDescent="0.3">
      <c r="J42" s="65"/>
      <c r="K42" s="70"/>
    </row>
    <row r="43" spans="9:11" ht="15" hidden="1" customHeight="1" x14ac:dyDescent="0.3">
      <c r="J43" s="65"/>
      <c r="K43" s="70"/>
    </row>
    <row r="44" spans="9:11" ht="15" hidden="1" customHeight="1" x14ac:dyDescent="0.3">
      <c r="J44" s="65"/>
      <c r="K44" s="70"/>
    </row>
    <row r="45" spans="9:11" ht="15" hidden="1" customHeight="1" x14ac:dyDescent="0.3">
      <c r="J45" s="71"/>
      <c r="K45" s="72"/>
    </row>
    <row r="46" spans="9:11" ht="15" hidden="1" customHeight="1" x14ac:dyDescent="0.3">
      <c r="J46" s="71"/>
      <c r="K46" s="72"/>
    </row>
    <row r="47" spans="9:11" ht="15" hidden="1" customHeight="1" x14ac:dyDescent="0.3">
      <c r="J47" s="71"/>
      <c r="K47" s="72"/>
    </row>
    <row r="48" spans="9:11" ht="15" hidden="1" customHeight="1" x14ac:dyDescent="0.3">
      <c r="J48" s="71"/>
    </row>
    <row r="49" spans="10:10" ht="15" hidden="1" customHeight="1" x14ac:dyDescent="0.3">
      <c r="J49" s="71"/>
    </row>
    <row r="50" spans="10:10" hidden="1" x14ac:dyDescent="0.3">
      <c r="J50" s="71"/>
    </row>
    <row r="51" spans="10:10" hidden="1" x14ac:dyDescent="0.3">
      <c r="J51" s="71"/>
    </row>
    <row r="52" spans="10:10" hidden="1" x14ac:dyDescent="0.3"/>
    <row r="53" spans="10:10" hidden="1" x14ac:dyDescent="0.3"/>
    <row r="54" spans="10:10" hidden="1" x14ac:dyDescent="0.3"/>
    <row r="55" spans="10:10" hidden="1" x14ac:dyDescent="0.3"/>
    <row r="56" spans="10:10" hidden="1" x14ac:dyDescent="0.3"/>
    <row r="57" spans="10:10" hidden="1" x14ac:dyDescent="0.3"/>
    <row r="58" spans="10:10" hidden="1" x14ac:dyDescent="0.3"/>
    <row r="59" spans="10:10" hidden="1" x14ac:dyDescent="0.3"/>
    <row r="60" spans="10:10" hidden="1" x14ac:dyDescent="0.3"/>
    <row r="61" spans="10:10" hidden="1" x14ac:dyDescent="0.3"/>
    <row r="62" spans="10:10" hidden="1" x14ac:dyDescent="0.3"/>
    <row r="63" spans="10:10" hidden="1" x14ac:dyDescent="0.3"/>
    <row r="64" spans="10:10" hidden="1" x14ac:dyDescent="0.3"/>
    <row r="65" spans="11:11" hidden="1" x14ac:dyDescent="0.3"/>
    <row r="66" spans="11:11" hidden="1" x14ac:dyDescent="0.3"/>
    <row r="67" spans="11:11" hidden="1" x14ac:dyDescent="0.3"/>
    <row r="68" spans="11:11" ht="11.4" hidden="1" customHeight="1" x14ac:dyDescent="0.3"/>
    <row r="69" spans="11:11" ht="11.4" hidden="1" customHeight="1" x14ac:dyDescent="0.3"/>
    <row r="70" spans="11:11" ht="11.4" hidden="1" customHeight="1" x14ac:dyDescent="0.3"/>
    <row r="71" spans="11:11" ht="11.4" hidden="1" customHeight="1" x14ac:dyDescent="0.3"/>
    <row r="72" spans="11:11" ht="11.4" hidden="1" customHeight="1" x14ac:dyDescent="0.3"/>
    <row r="73" spans="11:11" ht="11.4" hidden="1" customHeight="1" x14ac:dyDescent="0.3"/>
    <row r="74" spans="11:11" ht="11.4" hidden="1" customHeight="1" x14ac:dyDescent="0.3"/>
    <row r="75" spans="11:11" ht="11.4" hidden="1" customHeight="1" x14ac:dyDescent="0.3"/>
    <row r="76" spans="11:11" ht="11.4" hidden="1" customHeight="1" x14ac:dyDescent="0.3"/>
    <row r="77" spans="11:11" ht="11.4" hidden="1" customHeight="1" x14ac:dyDescent="0.3">
      <c r="K77" s="73"/>
    </row>
    <row r="78" spans="11:11" ht="11.4" customHeight="1" x14ac:dyDescent="0.3">
      <c r="K78" s="73"/>
    </row>
    <row r="79" spans="11:11" ht="11.4" customHeight="1" x14ac:dyDescent="0.3">
      <c r="K79" s="73"/>
    </row>
    <row r="80" spans="11:11" ht="11.4" customHeight="1" x14ac:dyDescent="0.3">
      <c r="K80" s="73"/>
    </row>
    <row r="81" spans="11:11" ht="11.4" customHeight="1" x14ac:dyDescent="0.3">
      <c r="K81" s="73"/>
    </row>
    <row r="82" spans="11:11" ht="11.4" customHeight="1" x14ac:dyDescent="0.3">
      <c r="K82" s="73"/>
    </row>
    <row r="83" spans="11:11" ht="11.4" customHeight="1" x14ac:dyDescent="0.3">
      <c r="K83" s="73"/>
    </row>
    <row r="84" spans="11:11" x14ac:dyDescent="0.3">
      <c r="K84" s="73"/>
    </row>
    <row r="85" spans="11:11" x14ac:dyDescent="0.3">
      <c r="K85" s="73"/>
    </row>
    <row r="86" spans="11:11" x14ac:dyDescent="0.3">
      <c r="K86" s="73"/>
    </row>
    <row r="87" spans="11:11" x14ac:dyDescent="0.3">
      <c r="K87" s="73"/>
    </row>
    <row r="88" spans="11:11" x14ac:dyDescent="0.3">
      <c r="K88" s="73"/>
    </row>
    <row r="89" spans="11:11" x14ac:dyDescent="0.3">
      <c r="K89" s="73"/>
    </row>
    <row r="90" spans="11:11" x14ac:dyDescent="0.3">
      <c r="K90" s="73"/>
    </row>
  </sheetData>
  <mergeCells count="6">
    <mergeCell ref="I2:K2"/>
    <mergeCell ref="C12:E12"/>
    <mergeCell ref="C13:E13"/>
    <mergeCell ref="C14:E14"/>
    <mergeCell ref="C15:E15"/>
    <mergeCell ref="C2:H2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0D798-2DA8-46F3-955C-4E2F9A0037BA}">
  <dimension ref="A1:G76"/>
  <sheetViews>
    <sheetView tabSelected="1" workbookViewId="0">
      <selection activeCell="F2" sqref="F2"/>
    </sheetView>
  </sheetViews>
  <sheetFormatPr baseColWidth="10" defaultRowHeight="13.8" x14ac:dyDescent="0.3"/>
  <cols>
    <col min="1" max="1" width="13.109375" customWidth="1"/>
  </cols>
  <sheetData>
    <row r="1" spans="1:7" ht="72.599999999999994" thickBot="1" x14ac:dyDescent="0.35">
      <c r="A1" s="52" t="s">
        <v>39</v>
      </c>
      <c r="B1" s="53" t="s">
        <v>40</v>
      </c>
      <c r="C1" s="53" t="s">
        <v>41</v>
      </c>
      <c r="D1" s="53" t="s">
        <v>42</v>
      </c>
      <c r="E1" s="53" t="s">
        <v>43</v>
      </c>
      <c r="F1" s="53" t="s">
        <v>44</v>
      </c>
      <c r="G1" s="54" t="s">
        <v>45</v>
      </c>
    </row>
    <row r="2" spans="1:7" x14ac:dyDescent="0.3">
      <c r="A2" s="57">
        <v>43786</v>
      </c>
      <c r="B2" s="58">
        <f>75356.16-4000</f>
        <v>71356.160000000003</v>
      </c>
      <c r="C2" s="58">
        <f>B2*0.72</f>
        <v>51376.4352</v>
      </c>
      <c r="D2" s="58">
        <f>B2*0.28</f>
        <v>19979.724800000004</v>
      </c>
      <c r="E2" s="58">
        <f>D2</f>
        <v>19979.724800000004</v>
      </c>
      <c r="F2" s="59" cm="1">
        <f t="array" ref="F2">IFERROR(_xlfn.AGGREGATE(15,6,Alt!D$15:$SX$15/(TEXT(Alt!$C$2:$SX$2,"MM.JJ")=TEXT($A2,"MM.JJ")),1),0)</f>
        <v>0</v>
      </c>
      <c r="G2" s="60" cm="1">
        <f t="array" ref="G2">IFERROR(_xlfn.AGGREGATE(15,6,Alt!E$15:$SX$15/(TEXT(Alt!$C$2:$SX$2,"MM.JJ")=TEXT($A2,"MM.JJ")),1),0)</f>
        <v>0</v>
      </c>
    </row>
    <row r="3" spans="1:7" x14ac:dyDescent="0.3">
      <c r="A3" s="57">
        <v>43817</v>
      </c>
      <c r="B3" s="60">
        <f>111343.3535-4000</f>
        <v>107343.3535</v>
      </c>
      <c r="C3" s="62">
        <f>B3*0.72</f>
        <v>77287.214519999994</v>
      </c>
      <c r="D3" s="62">
        <f>B3*0.28</f>
        <v>30056.138980000003</v>
      </c>
      <c r="E3" s="62">
        <f>D3-G2</f>
        <v>30056.138980000003</v>
      </c>
      <c r="F3" s="59" cm="1">
        <f t="array" ref="F3">IFERROR(_xlfn.AGGREGATE(15,6,Alt!D$15:$SX$15/(TEXT(Alt!$C$2:$SX$2,"MM.JJ")=TEXT($A3,"MM.JJ")),1),0)</f>
        <v>0</v>
      </c>
      <c r="G3" s="60" cm="1">
        <f t="array" ref="G3">IFERROR(_xlfn.AGGREGATE(15,6,Alt!E$15:$SX$15/(TEXT(Alt!$C$2:$SX$2,"MM.JJ")=TEXT($A3,"MM.JJ")),1),0)</f>
        <v>0</v>
      </c>
    </row>
    <row r="4" spans="1:7" x14ac:dyDescent="0.3">
      <c r="A4" s="57">
        <v>43849</v>
      </c>
      <c r="B4" s="60">
        <f>112406.52-4000</f>
        <v>108406.52</v>
      </c>
      <c r="C4" s="62">
        <f>B4*0.72</f>
        <v>78052.694399999993</v>
      </c>
      <c r="D4" s="62">
        <f>B4*0.28</f>
        <v>30353.825600000004</v>
      </c>
      <c r="E4" s="62">
        <f>D4-G3</f>
        <v>30353.825600000004</v>
      </c>
      <c r="F4" s="59" cm="1">
        <f t="array" ref="F4">IFERROR(_xlfn.AGGREGATE(15,6,Alt!D$15:$SX$15/(TEXT(Alt!$C$2:$SX$2,"MM.JJ")=TEXT($A4,"MM.JJ")),1),0)</f>
        <v>0</v>
      </c>
      <c r="G4" s="60" cm="1">
        <f t="array" ref="G4">IFERROR(_xlfn.AGGREGATE(15,6,Alt!E$15:$SX$15/(TEXT(Alt!$C$2:$SX$2,"MM.JJ")=TEXT($A4,"MM.JJ")),1),0)</f>
        <v>0</v>
      </c>
    </row>
    <row r="5" spans="1:7" x14ac:dyDescent="0.3">
      <c r="A5" s="57">
        <v>43881</v>
      </c>
      <c r="B5" s="60">
        <f>112406.52-4000</f>
        <v>108406.52</v>
      </c>
      <c r="C5" s="62">
        <f>B5*0.72</f>
        <v>78052.694399999993</v>
      </c>
      <c r="D5" s="62">
        <f>B5*0.28</f>
        <v>30353.825600000004</v>
      </c>
      <c r="E5" s="62">
        <f>D5-G4</f>
        <v>30353.825600000004</v>
      </c>
      <c r="F5" s="59"/>
      <c r="G5" s="60"/>
    </row>
    <row r="6" spans="1:7" x14ac:dyDescent="0.3">
      <c r="A6" s="57">
        <v>43911</v>
      </c>
      <c r="B6" s="60">
        <f>112406.52-4000</f>
        <v>108406.52</v>
      </c>
      <c r="C6" s="62">
        <f>B6*0.72</f>
        <v>78052.694399999993</v>
      </c>
      <c r="D6" s="62">
        <f>B6*0.28</f>
        <v>30353.825600000004</v>
      </c>
      <c r="E6" s="62">
        <f>D6-G5</f>
        <v>30353.825600000004</v>
      </c>
      <c r="F6" s="59" cm="1">
        <f t="array" ref="F6">IFERROR(_xlfn.AGGREGATE(15,6,Alt!D$15:$SX$15/(TEXT(Alt!$C$2:$SX$2,"MM.JJ")=TEXT($A6,"MM.JJ")),1),0)</f>
        <v>0</v>
      </c>
      <c r="G6" s="60" cm="1">
        <f t="array" ref="G6">IFERROR(_xlfn.AGGREGATE(15,6,Alt!E$15:$SX$15/(TEXT(Alt!$C$2:$SX$2,"MM.JJ")=TEXT($A6,"MM.JJ")),1),0)</f>
        <v>0</v>
      </c>
    </row>
    <row r="7" spans="1:7" x14ac:dyDescent="0.3">
      <c r="A7" s="57">
        <v>43943</v>
      </c>
      <c r="B7" s="60">
        <v>107532.49</v>
      </c>
      <c r="C7" s="62">
        <f>B7*0.72</f>
        <v>77423.392800000001</v>
      </c>
      <c r="D7" s="62">
        <f>B7*0.28</f>
        <v>30109.097200000004</v>
      </c>
      <c r="E7" s="60">
        <f>D7-G6</f>
        <v>30109.097200000004</v>
      </c>
      <c r="F7" s="59" cm="1">
        <f t="array" ref="F7">IFERROR(_xlfn.AGGREGATE(15,6,Alt!D$15:$SX$15/(TEXT(Alt!$C$2:$SX$2,"MM.JJ")=TEXT($A7,"MM.JJ")),1),0)</f>
        <v>0</v>
      </c>
      <c r="G7" s="60" cm="1">
        <f t="array" ref="G7">IFERROR(_xlfn.AGGREGATE(15,6,Alt!E$15:$SX$15/(TEXT(Alt!$C$2:$SX$2,"MM.JJ")=TEXT($A7,"MM.JJ")),1),0)</f>
        <v>0</v>
      </c>
    </row>
    <row r="8" spans="1:7" x14ac:dyDescent="0.3">
      <c r="A8" s="57">
        <v>43974</v>
      </c>
      <c r="B8" s="60">
        <v>107532.49</v>
      </c>
      <c r="C8" s="62">
        <f>B8*0.72</f>
        <v>77423.392800000001</v>
      </c>
      <c r="D8" s="62">
        <f>B8*0.28</f>
        <v>30109.097200000004</v>
      </c>
      <c r="E8" s="60">
        <f>D8-G7</f>
        <v>30109.097200000004</v>
      </c>
      <c r="F8" s="59" cm="1">
        <f t="array" ref="F8">IFERROR(_xlfn.AGGREGATE(15,6,Alt!D$15:$SX$15/(TEXT(Alt!$C$2:$SX$2,"MM.JJ")=TEXT($A8,"MM.JJ")),1),0)</f>
        <v>0</v>
      </c>
      <c r="G8" s="60" cm="1">
        <f t="array" ref="G8">IFERROR(_xlfn.AGGREGATE(15,6,Alt!E$15:$SX$15/(TEXT(Alt!$C$2:$SX$2,"MM.JJ")=TEXT($A8,"MM.JJ")),1),0)</f>
        <v>0</v>
      </c>
    </row>
    <row r="9" spans="1:7" x14ac:dyDescent="0.3">
      <c r="A9" s="57">
        <v>44006</v>
      </c>
      <c r="B9" s="60">
        <v>108235.72</v>
      </c>
      <c r="C9" s="62">
        <f>B9*0.72</f>
        <v>77929.718399999998</v>
      </c>
      <c r="D9" s="62">
        <f>B9*0.28</f>
        <v>30306.001600000003</v>
      </c>
      <c r="E9" s="60">
        <f>D9-G8</f>
        <v>30306.001600000003</v>
      </c>
      <c r="F9" s="59" cm="1">
        <f t="array" ref="F9">IFERROR(_xlfn.AGGREGATE(15,6,Alt!D$15:$SX$15/(TEXT(Alt!$C$2:$SX$2,"MM.JJ")=TEXT($A9,"MM.JJ")),1),0)</f>
        <v>0</v>
      </c>
      <c r="G9" s="60" cm="1">
        <f t="array" ref="G9">IFERROR(_xlfn.AGGREGATE(15,6,Alt!E$15:$SX$15/(TEXT(Alt!$C$2:$SX$2,"MM.JJ")=TEXT($A9,"MM.JJ")),1),0)</f>
        <v>0</v>
      </c>
    </row>
    <row r="10" spans="1:7" x14ac:dyDescent="0.3">
      <c r="A10" s="57">
        <v>44037</v>
      </c>
      <c r="B10" s="60">
        <f>112235.72-4000</f>
        <v>108235.72</v>
      </c>
      <c r="C10" s="62">
        <f>B10*0.72</f>
        <v>77929.718399999998</v>
      </c>
      <c r="D10" s="62">
        <f>B10*0.28</f>
        <v>30306.001600000003</v>
      </c>
      <c r="E10" s="60">
        <f>D10-G9</f>
        <v>30306.001600000003</v>
      </c>
      <c r="F10" s="59" cm="1">
        <f t="array" ref="F10">IFERROR(_xlfn.AGGREGATE(15,6,Alt!D$15:$SX$15/(TEXT(Alt!$C$2:$SX$2,"MM.JJ")=TEXT($A10,"MM.JJ")),1),0)</f>
        <v>0</v>
      </c>
      <c r="G10" s="60" cm="1">
        <f t="array" ref="G10">IFERROR(_xlfn.AGGREGATE(15,6,Alt!E$15:$SX$15/(TEXT(Alt!$C$2:$SX$2,"MM.JJ")=TEXT($A10,"MM.JJ")),1),0)</f>
        <v>0</v>
      </c>
    </row>
    <row r="11" spans="1:7" x14ac:dyDescent="0.3">
      <c r="A11" s="57">
        <v>44069</v>
      </c>
      <c r="B11" s="60">
        <f>112235.72-4000</f>
        <v>108235.72</v>
      </c>
      <c r="C11" s="62">
        <f>B11*0.72</f>
        <v>77929.718399999998</v>
      </c>
      <c r="D11" s="62">
        <f>B11*0.28</f>
        <v>30306.001600000003</v>
      </c>
      <c r="E11" s="60">
        <f>D11-G10</f>
        <v>30306.001600000003</v>
      </c>
      <c r="F11" s="59" cm="1">
        <f t="array" ref="F11">IFERROR(_xlfn.AGGREGATE(15,6,Alt!D$15:$SX$15/(TEXT(Alt!$C$2:$SX$2,"MM.JJ")=TEXT($A11,"MM.JJ")),1),0)</f>
        <v>0</v>
      </c>
      <c r="G11" s="60" cm="1">
        <f t="array" ref="G11">IFERROR(_xlfn.AGGREGATE(15,6,Alt!E$15:$SX$15/(TEXT(Alt!$C$2:$SX$2,"MM.JJ")=TEXT($A11,"MM.JJ")),1),0)</f>
        <v>0</v>
      </c>
    </row>
    <row r="12" spans="1:7" x14ac:dyDescent="0.3">
      <c r="A12" s="57">
        <v>44101</v>
      </c>
      <c r="B12" s="60">
        <v>108235.72</v>
      </c>
      <c r="C12" s="62">
        <f>B12*0.72</f>
        <v>77929.718399999998</v>
      </c>
      <c r="D12" s="62">
        <f>B12*0.28</f>
        <v>30306.001600000003</v>
      </c>
      <c r="E12" s="60">
        <f>D12-G11</f>
        <v>30306.001600000003</v>
      </c>
      <c r="F12" s="59" cm="1">
        <f t="array" ref="F12">IFERROR(_xlfn.AGGREGATE(15,6,Alt!D$15:$SX$15/(TEXT(Alt!$C$2:$SX$2,"MM.JJ")=TEXT($A12,"MM.JJ")),1),0)</f>
        <v>0</v>
      </c>
      <c r="G12" s="60" cm="1">
        <f t="array" ref="G12">IFERROR(_xlfn.AGGREGATE(15,6,Alt!E$15:$SX$15/(TEXT(Alt!$C$2:$SX$2,"MM.JJ")=TEXT($A12,"MM.JJ")),1),0)</f>
        <v>0</v>
      </c>
    </row>
    <row r="13" spans="1:7" x14ac:dyDescent="0.3">
      <c r="A13" s="57">
        <v>44132</v>
      </c>
      <c r="B13" s="64">
        <v>108235.72</v>
      </c>
      <c r="C13" s="62">
        <f>B13*0.72</f>
        <v>77929.718399999998</v>
      </c>
      <c r="D13" s="62">
        <f>B13*0.28</f>
        <v>30306.001600000003</v>
      </c>
      <c r="E13" s="60">
        <f>D13-G12</f>
        <v>30306.001600000003</v>
      </c>
      <c r="F13" s="59" cm="1">
        <f t="array" ref="F13">IFERROR(_xlfn.AGGREGATE(15,6,Alt!D$15:$SX$15/(TEXT(Alt!$C$2:$SX$2,"MM.JJ")=TEXT($A13,"MM.JJ")),1),0)</f>
        <v>0</v>
      </c>
      <c r="G13" s="60" cm="1">
        <f t="array" ref="G13">IFERROR(_xlfn.AGGREGATE(15,6,Alt!E$15:$SX$15/(TEXT(Alt!$C$2:$SX$2,"MM.JJ")=TEXT($A13,"MM.JJ")),1),0)</f>
        <v>0</v>
      </c>
    </row>
    <row r="14" spans="1:7" x14ac:dyDescent="0.3">
      <c r="A14" s="57">
        <v>44164</v>
      </c>
      <c r="B14" s="60">
        <v>108235.72</v>
      </c>
      <c r="C14" s="62">
        <f>B14*0.72</f>
        <v>77929.718399999998</v>
      </c>
      <c r="D14" s="62">
        <f>B14*0.28</f>
        <v>30306.001600000003</v>
      </c>
      <c r="E14" s="60">
        <f>D14-G13</f>
        <v>30306.001600000003</v>
      </c>
      <c r="F14" s="59" cm="1">
        <f t="array" ref="F14">IFERROR(_xlfn.AGGREGATE(15,6,Alt!D$15:$SX$15/(TEXT(Alt!$C$2:$SX$2,"MM.JJ")=TEXT($A14,"MM.JJ")),1),0)</f>
        <v>0</v>
      </c>
      <c r="G14" s="60" cm="1">
        <f t="array" ref="G14">IFERROR(_xlfn.AGGREGATE(15,6,Alt!E$15:$SX$15/(TEXT(Alt!$C$2:$SX$2,"MM.JJ")=TEXT($A14,"MM.JJ")),1),0)</f>
        <v>0</v>
      </c>
    </row>
    <row r="15" spans="1:7" x14ac:dyDescent="0.3">
      <c r="A15" s="57">
        <v>44195</v>
      </c>
      <c r="B15" s="60">
        <v>108235.72</v>
      </c>
      <c r="C15" s="62">
        <f>B15*0.72</f>
        <v>77929.718399999998</v>
      </c>
      <c r="D15" s="62">
        <f>B15*0.28</f>
        <v>30306.001600000003</v>
      </c>
      <c r="E15" s="60">
        <f>D15-G14</f>
        <v>30306.001600000003</v>
      </c>
      <c r="F15" s="59" cm="1">
        <f t="array" ref="F15">IFERROR(_xlfn.AGGREGATE(15,6,Alt!D$15:$SX$15/(TEXT(Alt!$C$2:$SX$2,"MM.JJ")=TEXT($A15,"MM.JJ")),1),0)</f>
        <v>0</v>
      </c>
      <c r="G15" s="60" cm="1">
        <f t="array" ref="G15">IFERROR(_xlfn.AGGREGATE(15,6,Alt!E$15:$SX$15/(TEXT(Alt!$C$2:$SX$2,"MM.JJ")=TEXT($A15,"MM.JJ")),1),0)</f>
        <v>0</v>
      </c>
    </row>
    <row r="16" spans="1:7" x14ac:dyDescent="0.3">
      <c r="A16" s="57">
        <v>44227</v>
      </c>
      <c r="B16" s="60">
        <v>108235.72</v>
      </c>
      <c r="C16" s="62">
        <f>B16*0.72</f>
        <v>77929.718399999998</v>
      </c>
      <c r="D16" s="62">
        <f>B16*0.28</f>
        <v>30306.001600000003</v>
      </c>
      <c r="E16" s="60">
        <f>D16-G15</f>
        <v>30306.001600000003</v>
      </c>
      <c r="F16" s="59" cm="1">
        <f t="array" ref="F16">IFERROR(_xlfn.AGGREGATE(15,6,Alt!D$15:$SX$15/(TEXT(Alt!$C$2:$SX$2,"MM.JJ")=TEXT($A16,"MM.JJ")),1),0)</f>
        <v>0</v>
      </c>
      <c r="G16" s="60" cm="1">
        <f t="array" ref="G16">IFERROR(_xlfn.AGGREGATE(15,6,Alt!E$15:$SX$15/(TEXT(Alt!$C$2:$SX$2,"MM.JJ")=TEXT($A16,"MM.JJ")),1),0)</f>
        <v>0</v>
      </c>
    </row>
    <row r="17" spans="1:7" x14ac:dyDescent="0.3">
      <c r="A17" s="57">
        <v>44228</v>
      </c>
      <c r="B17" s="60">
        <v>109665.72</v>
      </c>
      <c r="C17" s="60">
        <f>B17*0.72</f>
        <v>78959.318400000004</v>
      </c>
      <c r="D17" s="60">
        <f>B17*0.28</f>
        <v>30706.401600000005</v>
      </c>
      <c r="E17" s="60">
        <f>D17-G16</f>
        <v>30706.401600000005</v>
      </c>
      <c r="F17" s="59" cm="1">
        <f t="array" ref="F17">IFERROR(_xlfn.AGGREGATE(15,6,Alt!D$15:$SX$15/(TEXT(Alt!$C$2:$SX$2,"MM.JJ")=TEXT($A17,"MM.JJ")),1),0)</f>
        <v>0</v>
      </c>
      <c r="G17" s="60" cm="1">
        <f t="array" ref="G17">IFERROR(_xlfn.AGGREGATE(15,6,Alt!E$15:$SX$15/(TEXT(Alt!$C$2:$SX$2,"MM.JJ")=TEXT($A17,"MM.JJ")),1),0)</f>
        <v>0</v>
      </c>
    </row>
    <row r="18" spans="1:7" x14ac:dyDescent="0.3">
      <c r="A18" s="57">
        <v>44256</v>
      </c>
      <c r="B18" s="67">
        <v>109298.89</v>
      </c>
      <c r="C18" s="60">
        <f>B18*0.72</f>
        <v>78695.200799999991</v>
      </c>
      <c r="D18" s="60">
        <f>B18*0.28</f>
        <v>30603.689200000004</v>
      </c>
      <c r="E18" s="60">
        <f>D18-G17</f>
        <v>30603.689200000004</v>
      </c>
      <c r="F18" s="59" cm="1">
        <f t="array" ref="F18">IFERROR(_xlfn.AGGREGATE(15,6,Alt!D$15:$SX$15/(TEXT(Alt!$C$2:$SX$2,"MM.JJ")=TEXT($A18,"MM.JJ")),1),0)</f>
        <v>0</v>
      </c>
      <c r="G18" s="60" cm="1">
        <f t="array" ref="G18">IFERROR(_xlfn.AGGREGATE(15,6,Alt!E$15:$SX$15/(TEXT(Alt!$C$2:$SX$2,"MM.JJ")=TEXT($A18,"MM.JJ")),1),0)</f>
        <v>0</v>
      </c>
    </row>
    <row r="19" spans="1:7" x14ac:dyDescent="0.3">
      <c r="A19" s="57">
        <v>44287</v>
      </c>
      <c r="B19" s="67">
        <v>109298.89</v>
      </c>
      <c r="C19" s="62">
        <f>B19*0.72</f>
        <v>78695.200799999991</v>
      </c>
      <c r="D19" s="62">
        <f>B19*0.28</f>
        <v>30603.689200000004</v>
      </c>
      <c r="E19" s="60">
        <f>D19-G18</f>
        <v>30603.689200000004</v>
      </c>
      <c r="F19" s="59" cm="1">
        <f t="array" ref="F19">IFERROR(_xlfn.AGGREGATE(15,6,Alt!D$15:$SX$15/(TEXT(Alt!$C$2:$SX$2,"MM.JJ")=TEXT($A19,"MM.JJ")),1),0)</f>
        <v>0</v>
      </c>
      <c r="G19" s="60" cm="1">
        <f t="array" ref="G19">IFERROR(_xlfn.AGGREGATE(15,6,Alt!E$15:$SX$15/(TEXT(Alt!$C$2:$SX$2,"MM.JJ")=TEXT($A19,"MM.JJ")),1),0)</f>
        <v>0</v>
      </c>
    </row>
    <row r="20" spans="1:7" x14ac:dyDescent="0.3">
      <c r="A20" s="57">
        <v>44317</v>
      </c>
      <c r="B20" s="67">
        <v>109298.89</v>
      </c>
      <c r="C20" s="62">
        <f>B20*0.72</f>
        <v>78695.200799999991</v>
      </c>
      <c r="D20" s="62">
        <f>B20*0.28</f>
        <v>30603.689200000004</v>
      </c>
      <c r="E20" s="60">
        <f>D20-G19</f>
        <v>30603.689200000004</v>
      </c>
      <c r="F20" s="59" cm="1">
        <f t="array" ref="F20">IFERROR(_xlfn.AGGREGATE(15,6,Alt!D$15:$SX$15/(TEXT(Alt!$C$2:$SX$2,"MM.JJ")=TEXT($A20,"MM.JJ")),1),0)</f>
        <v>0</v>
      </c>
      <c r="G20" s="60" cm="1">
        <f t="array" ref="G20">IFERROR(_xlfn.AGGREGATE(15,6,Alt!E$15:$SX$15/(TEXT(Alt!$C$2:$SX$2,"MM.JJ")=TEXT($A20,"MM.JJ")),1),0)</f>
        <v>0</v>
      </c>
    </row>
    <row r="21" spans="1:7" x14ac:dyDescent="0.3">
      <c r="A21" s="57">
        <v>44348</v>
      </c>
      <c r="B21" s="67">
        <v>109298.89</v>
      </c>
      <c r="C21" s="62">
        <f>B21*0.72</f>
        <v>78695.200799999991</v>
      </c>
      <c r="D21" s="62">
        <f>B21*0.28</f>
        <v>30603.689200000004</v>
      </c>
      <c r="E21" s="60">
        <f>D21-G20</f>
        <v>30603.689200000004</v>
      </c>
      <c r="F21" s="59" cm="1">
        <f t="array" ref="F21">IFERROR(_xlfn.AGGREGATE(15,6,Alt!D$15:$SX$15/(TEXT(Alt!$C$2:$SX$2,"MM.JJ")=TEXT($A21,"MM.JJ")),1),0)</f>
        <v>0</v>
      </c>
      <c r="G21" s="60" cm="1">
        <f t="array" ref="G21">IFERROR(_xlfn.AGGREGATE(15,6,Alt!E$15:$SX$15/(TEXT(Alt!$C$2:$SX$2,"MM.JJ")=TEXT($A21,"MM.JJ")),1),0)</f>
        <v>0</v>
      </c>
    </row>
    <row r="22" spans="1:7" x14ac:dyDescent="0.3">
      <c r="A22" s="57">
        <v>44378</v>
      </c>
      <c r="B22" s="67">
        <v>109329.16</v>
      </c>
      <c r="C22" s="62">
        <f>B22*0.72</f>
        <v>78716.995200000005</v>
      </c>
      <c r="D22" s="62">
        <f>B22*0.28</f>
        <v>30612.164800000002</v>
      </c>
      <c r="E22" s="60">
        <f>D22-G21</f>
        <v>30612.164800000002</v>
      </c>
      <c r="F22" s="59" cm="1">
        <f t="array" ref="F22">IFERROR(_xlfn.AGGREGATE(15,6,Alt!D$15:$SX$15/(TEXT(Alt!$C$2:$SX$2,"MM.JJ")=TEXT($A22,"MM.JJ")),1),0)</f>
        <v>0</v>
      </c>
      <c r="G22" s="60" cm="1">
        <f t="array" ref="G22">IFERROR(_xlfn.AGGREGATE(15,6,Alt!E$15:$SX$15/(TEXT(Alt!$C$2:$SX$2,"MM.JJ")=TEXT($A22,"MM.JJ")),1),0)</f>
        <v>0</v>
      </c>
    </row>
    <row r="23" spans="1:7" x14ac:dyDescent="0.3">
      <c r="A23" s="57">
        <v>44409</v>
      </c>
      <c r="B23" s="67">
        <v>109329.16</v>
      </c>
      <c r="C23" s="62">
        <f>B23*0.72</f>
        <v>78716.995200000005</v>
      </c>
      <c r="D23" s="62">
        <f>B23*0.28</f>
        <v>30612.164800000002</v>
      </c>
      <c r="E23" s="60">
        <f>D23-G22</f>
        <v>30612.164800000002</v>
      </c>
      <c r="F23" s="59" cm="1">
        <f t="array" ref="F23">IFERROR(_xlfn.AGGREGATE(15,6,Alt!D$15:$SX$15/(TEXT(Alt!$C$2:$SX$2,"MM.JJ")=TEXT($A23,"MM.JJ")),1),0)</f>
        <v>0</v>
      </c>
      <c r="G23" s="60" cm="1">
        <f t="array" ref="G23">IFERROR(_xlfn.AGGREGATE(15,6,Alt!E$15:$SX$15/(TEXT(Alt!$C$2:$SX$2,"MM.JJ")=TEXT($A23,"MM.JJ")),1),0)</f>
        <v>0</v>
      </c>
    </row>
    <row r="24" spans="1:7" x14ac:dyDescent="0.3">
      <c r="A24" s="57">
        <v>44440</v>
      </c>
      <c r="B24" s="67">
        <v>109329.16</v>
      </c>
      <c r="C24" s="62">
        <f>B24*0.72</f>
        <v>78716.995200000005</v>
      </c>
      <c r="D24" s="62">
        <f>B24*0.28</f>
        <v>30612.164800000002</v>
      </c>
      <c r="E24" s="60">
        <f>D24-G23</f>
        <v>30612.164800000002</v>
      </c>
      <c r="F24" s="59" cm="1">
        <f t="array" ref="F24">IFERROR(_xlfn.AGGREGATE(15,6,Alt!D$15:$SX$15/(TEXT(Alt!$C$2:$SX$2,"MM.JJ")=TEXT($A24,"MM.JJ")),1),0)</f>
        <v>0</v>
      </c>
      <c r="G24" s="60" cm="1">
        <f t="array" ref="G24">IFERROR(_xlfn.AGGREGATE(15,6,Alt!E$15:$SX$15/(TEXT(Alt!$C$2:$SX$2,"MM.JJ")=TEXT($A24,"MM.JJ")),1),0)</f>
        <v>0</v>
      </c>
    </row>
    <row r="25" spans="1:7" x14ac:dyDescent="0.3">
      <c r="A25" s="57">
        <v>44470</v>
      </c>
      <c r="B25" s="67">
        <v>110923.87</v>
      </c>
      <c r="C25" s="62">
        <f>B25*0.72</f>
        <v>79865.186399999991</v>
      </c>
      <c r="D25" s="62">
        <f>B25*0.28</f>
        <v>31058.6836</v>
      </c>
      <c r="E25" s="60">
        <f>D25-G24</f>
        <v>31058.6836</v>
      </c>
      <c r="F25" s="59" cm="1">
        <f t="array" ref="F25">IFERROR(_xlfn.AGGREGATE(15,6,Alt!D$15:$SX$15/(TEXT(Alt!$C$2:$SX$2,"MM.JJ")=TEXT($A25,"MM.JJ")),1),0)</f>
        <v>0</v>
      </c>
      <c r="G25" s="60" cm="1">
        <f t="array" ref="G25">IFERROR(_xlfn.AGGREGATE(15,6,Alt!E$15:$SX$15/(TEXT(Alt!$C$2:$SX$2,"MM.JJ")=TEXT($A25,"MM.JJ")),1),0)</f>
        <v>0</v>
      </c>
    </row>
    <row r="26" spans="1:7" x14ac:dyDescent="0.3">
      <c r="A26" s="57">
        <v>44501</v>
      </c>
      <c r="B26" s="67">
        <v>110923.87</v>
      </c>
      <c r="C26" s="62">
        <f>B26*0.72</f>
        <v>79865.186399999991</v>
      </c>
      <c r="D26" s="62">
        <f>B26*0.28</f>
        <v>31058.6836</v>
      </c>
      <c r="E26" s="60">
        <f>D26-G25</f>
        <v>31058.6836</v>
      </c>
      <c r="F26" s="59" cm="1">
        <f t="array" ref="F26">IFERROR(_xlfn.AGGREGATE(15,6,Alt!D$15:$SX$15/(TEXT(Alt!$C$2:$SX$2,"MM.JJ")=TEXT($A26,"MM.JJ")),1),0)</f>
        <v>0</v>
      </c>
      <c r="G26" s="60" cm="1">
        <f t="array" ref="G26">IFERROR(_xlfn.AGGREGATE(15,6,Alt!E$15:$SX$15/(TEXT(Alt!$C$2:$SX$2,"MM.JJ")=TEXT($A26,"MM.JJ")),1),0)</f>
        <v>0</v>
      </c>
    </row>
    <row r="27" spans="1:7" x14ac:dyDescent="0.3">
      <c r="A27" s="57">
        <v>44531</v>
      </c>
      <c r="B27" s="67">
        <v>110923.87</v>
      </c>
      <c r="C27" s="62">
        <f>B27*0.72</f>
        <v>79865.186399999991</v>
      </c>
      <c r="D27" s="62">
        <f>B27*0.28</f>
        <v>31058.6836</v>
      </c>
      <c r="E27" s="60">
        <f>D27-G26</f>
        <v>31058.6836</v>
      </c>
      <c r="F27" s="59" cm="1">
        <f t="array" ref="F27">IFERROR(_xlfn.AGGREGATE(15,6,Alt!D$15:$SX$15/(TEXT(Alt!$C$2:$SX$2,"MM.JJ")=TEXT($A27,"MM.JJ")),1),0)</f>
        <v>0</v>
      </c>
      <c r="G27" s="60" cm="1">
        <f t="array" ref="G27">IFERROR(_xlfn.AGGREGATE(15,6,Alt!E$15:$SX$15/(TEXT(Alt!$C$2:$SX$2,"MM.JJ")=TEXT($A27,"MM.JJ")),1),0)</f>
        <v>0</v>
      </c>
    </row>
    <row r="28" spans="1:7" x14ac:dyDescent="0.3">
      <c r="A28" s="57">
        <v>44562</v>
      </c>
      <c r="B28" s="67">
        <v>110923.87</v>
      </c>
      <c r="C28" s="62">
        <f>B28*0.72</f>
        <v>79865.186399999991</v>
      </c>
      <c r="D28" s="62">
        <f>B28*0.28</f>
        <v>31058.6836</v>
      </c>
      <c r="E28" s="60">
        <f>D28-G27</f>
        <v>31058.6836</v>
      </c>
      <c r="F28" s="59" cm="1">
        <f t="array" ref="F28">IFERROR(_xlfn.AGGREGATE(15,6,Alt!D$15:$SX$15/(TEXT(Alt!$C$2:$SX$2,"MM.JJ")=TEXT($A28,"MM.JJ")),1),0)</f>
        <v>0</v>
      </c>
      <c r="G28" s="60" cm="1">
        <f t="array" ref="G28">IFERROR(_xlfn.AGGREGATE(15,6,Alt!E$15:$SX$15/(TEXT(Alt!$C$2:$SX$2,"MM.JJ")=TEXT($A28,"MM.JJ")),1),0)</f>
        <v>0</v>
      </c>
    </row>
    <row r="29" spans="1:7" x14ac:dyDescent="0.3">
      <c r="A29" s="57">
        <v>44593</v>
      </c>
      <c r="B29" s="67">
        <v>110923.87</v>
      </c>
      <c r="C29" s="62">
        <f>B29*0.72</f>
        <v>79865.186399999991</v>
      </c>
      <c r="D29" s="62">
        <f>B29*0.28</f>
        <v>31058.6836</v>
      </c>
      <c r="E29" s="60">
        <f>D29-G28</f>
        <v>31058.6836</v>
      </c>
      <c r="F29" s="59" cm="1">
        <f t="array" ref="F29">IFERROR(_xlfn.AGGREGATE(15,6,Alt!D$15:$SX$15/(TEXT(Alt!$C$2:$SX$2,"MM.JJ")=TEXT($A29,"MM.JJ")),1),0)</f>
        <v>0</v>
      </c>
      <c r="G29" s="60" cm="1">
        <f t="array" ref="G29">IFERROR(_xlfn.AGGREGATE(15,6,Alt!E$15:$SX$15/(TEXT(Alt!$C$2:$SX$2,"MM.JJ")=TEXT($A29,"MM.JJ")),1),0)</f>
        <v>0</v>
      </c>
    </row>
    <row r="30" spans="1:7" x14ac:dyDescent="0.3">
      <c r="A30" s="57">
        <v>44621</v>
      </c>
      <c r="B30" s="67">
        <v>106113.01</v>
      </c>
      <c r="C30" s="62">
        <f>B30*0.72</f>
        <v>76401.367199999993</v>
      </c>
      <c r="D30" s="62">
        <f>B30*0.28</f>
        <v>29711.642800000001</v>
      </c>
      <c r="E30" s="60">
        <f>D30-G29</f>
        <v>29711.642800000001</v>
      </c>
      <c r="F30" s="59" cm="1">
        <f t="array" ref="F30">IFERROR(_xlfn.AGGREGATE(15,6,Alt!D$15:$SX$15/(TEXT(Alt!$C$2:$SX$2,"MM.JJ")=TEXT($A30,"MM.JJ")),1),0)</f>
        <v>0</v>
      </c>
      <c r="G30" s="60" cm="1">
        <f t="array" ref="G30">IFERROR(_xlfn.AGGREGATE(15,6,Alt!E$15:$SX$15/(TEXT(Alt!$C$2:$SX$2,"MM.JJ")=TEXT($A30,"MM.JJ")),1),0)</f>
        <v>0</v>
      </c>
    </row>
    <row r="31" spans="1:7" x14ac:dyDescent="0.3">
      <c r="A31" s="57">
        <v>44653</v>
      </c>
      <c r="B31" s="67">
        <v>110113.01</v>
      </c>
      <c r="C31" s="62">
        <f>B31*0.72</f>
        <v>79281.367199999993</v>
      </c>
      <c r="D31" s="62">
        <f>B31*0.28</f>
        <v>30831.642800000001</v>
      </c>
      <c r="E31" s="60">
        <f>D31-G30</f>
        <v>30831.642800000001</v>
      </c>
      <c r="F31" s="59" cm="1">
        <f t="array" ref="F31">IFERROR(_xlfn.AGGREGATE(15,6,Alt!D$15:$SX$15/(TEXT(Alt!$C$2:$SX$2,"MM.JJ")=TEXT($A31,"MM.JJ")),1),0)</f>
        <v>0</v>
      </c>
      <c r="G31" s="60" cm="1">
        <f t="array" ref="G31">IFERROR(_xlfn.AGGREGATE(15,6,Alt!E$15:$SX$15/(TEXT(Alt!$C$2:$SX$2,"MM.JJ")=TEXT($A31,"MM.JJ")),1),0)</f>
        <v>0</v>
      </c>
    </row>
    <row r="32" spans="1:7" x14ac:dyDescent="0.3">
      <c r="A32" s="57">
        <v>44684</v>
      </c>
      <c r="B32" s="67">
        <v>110113.01</v>
      </c>
      <c r="C32" s="62">
        <f>B32*0.72</f>
        <v>79281.367199999993</v>
      </c>
      <c r="D32" s="62">
        <f>B32*0.28</f>
        <v>30831.642800000001</v>
      </c>
      <c r="E32" s="60">
        <f>D32-G31</f>
        <v>30831.642800000001</v>
      </c>
      <c r="F32" s="59" cm="1">
        <f t="array" ref="F32">IFERROR(_xlfn.AGGREGATE(15,6,Alt!D$15:$SX$15/(TEXT(Alt!$C$2:$SX$2,"MM.JJ")=TEXT($A32,"MM.JJ")),1),0)</f>
        <v>0</v>
      </c>
      <c r="G32" s="60" cm="1">
        <f t="array" ref="G32">IFERROR(_xlfn.AGGREGATE(15,6,Alt!E$15:$SX$15/(TEXT(Alt!$C$2:$SX$2,"MM.JJ")=TEXT($A32,"MM.JJ")),1),0)</f>
        <v>0</v>
      </c>
    </row>
    <row r="33" spans="1:7" x14ac:dyDescent="0.3">
      <c r="A33" s="57">
        <v>44716</v>
      </c>
      <c r="B33" s="67">
        <v>110113.01</v>
      </c>
      <c r="C33" s="62">
        <f>B33*0.72</f>
        <v>79281.367199999993</v>
      </c>
      <c r="D33" s="62">
        <f>B33*0.28</f>
        <v>30831.642800000001</v>
      </c>
      <c r="E33" s="60">
        <f>D33-G32</f>
        <v>30831.642800000001</v>
      </c>
      <c r="F33" s="59" cm="1">
        <f t="array" ref="F33">IFERROR(_xlfn.AGGREGATE(15,6,Alt!D$15:$SX$15/(TEXT(Alt!$C$2:$SX$2,"MM.JJ")=TEXT($A33,"MM.JJ")),1),0)</f>
        <v>0</v>
      </c>
      <c r="G33" s="60" cm="1">
        <f t="array" ref="G33">IFERROR(_xlfn.AGGREGATE(15,6,Alt!E$15:$SX$15/(TEXT(Alt!$C$2:$SX$2,"MM.JJ")=TEXT($A33,"MM.JJ")),1),0)</f>
        <v>0</v>
      </c>
    </row>
    <row r="34" spans="1:7" x14ac:dyDescent="0.3">
      <c r="A34" s="57">
        <v>44747</v>
      </c>
      <c r="B34" s="67">
        <v>106299.38</v>
      </c>
      <c r="C34" s="62">
        <f>B34*0.72</f>
        <v>76535.553599999999</v>
      </c>
      <c r="D34" s="62">
        <f>B34*0.28</f>
        <v>29763.826400000005</v>
      </c>
      <c r="E34" s="60">
        <f>D34-G33</f>
        <v>29763.826400000005</v>
      </c>
      <c r="F34" s="59" cm="1">
        <f t="array" ref="F34">IFERROR(_xlfn.AGGREGATE(15,6,Alt!D$15:$SX$15/(TEXT(Alt!$C$2:$SX$2,"MM.JJ")=TEXT($A34,"MM.JJ")),1),0)</f>
        <v>0</v>
      </c>
      <c r="G34" s="60" cm="1">
        <f t="array" ref="G34">IFERROR(_xlfn.AGGREGATE(15,6,Alt!E$15:$SX$15/(TEXT(Alt!$C$2:$SX$2,"MM.JJ")=TEXT($A34,"MM.JJ")),1),0)</f>
        <v>0</v>
      </c>
    </row>
    <row r="35" spans="1:7" x14ac:dyDescent="0.3">
      <c r="A35" s="57">
        <v>44779</v>
      </c>
      <c r="B35" s="67">
        <v>106299.38</v>
      </c>
      <c r="C35" s="62">
        <f>B35*0.72</f>
        <v>76535.553599999999</v>
      </c>
      <c r="D35" s="62">
        <f>B35*0.28</f>
        <v>29763.826400000005</v>
      </c>
      <c r="E35" s="60">
        <f>D35-G34</f>
        <v>29763.826400000005</v>
      </c>
      <c r="F35" s="59" cm="1">
        <f t="array" ref="F35">IFERROR(_xlfn.AGGREGATE(15,6,Alt!D$15:$SX$15/(TEXT(Alt!$C$2:$SX$2,"MM.JJ")=TEXT($A35,"MM.JJ")),1),0)</f>
        <v>0</v>
      </c>
      <c r="G35" s="60" cm="1">
        <f t="array" ref="G35">IFERROR(_xlfn.AGGREGATE(15,6,Alt!E$15:$SX$15/(TEXT(Alt!$C$2:$SX$2,"MM.JJ")=TEXT($A35,"MM.JJ")),1),0)</f>
        <v>0</v>
      </c>
    </row>
    <row r="36" spans="1:7" x14ac:dyDescent="0.3">
      <c r="A36" s="57">
        <v>44811</v>
      </c>
      <c r="B36" s="67">
        <v>106299.38</v>
      </c>
      <c r="C36" s="62">
        <f>B36*0.72</f>
        <v>76535.553599999999</v>
      </c>
      <c r="D36" s="62">
        <f>B36*0.28</f>
        <v>29763.826400000005</v>
      </c>
      <c r="E36" s="60">
        <f>D36-G35</f>
        <v>29763.826400000005</v>
      </c>
      <c r="F36" s="59" cm="1">
        <f t="array" ref="F36">IFERROR(_xlfn.AGGREGATE(15,6,Alt!D$15:$SX$15/(TEXT(Alt!$C$2:$SX$2,"MM.JJ")=TEXT($A36,"MM.JJ")),1),0)</f>
        <v>0</v>
      </c>
      <c r="G36" s="60" cm="1">
        <f t="array" ref="G36">IFERROR(_xlfn.AGGREGATE(15,6,Alt!E$15:$SX$15/(TEXT(Alt!$C$2:$SX$2,"MM.JJ")=TEXT($A36,"MM.JJ")),1),0)</f>
        <v>0</v>
      </c>
    </row>
    <row r="37" spans="1:7" x14ac:dyDescent="0.3">
      <c r="A37" s="57">
        <v>44842</v>
      </c>
      <c r="B37" s="67">
        <v>103621.11</v>
      </c>
      <c r="C37" s="62">
        <f>B37*0.72</f>
        <v>74607.199200000003</v>
      </c>
      <c r="D37" s="62">
        <f>B37*0.28</f>
        <v>29013.910800000001</v>
      </c>
      <c r="E37" s="60">
        <f>D37-G36</f>
        <v>29013.910800000001</v>
      </c>
      <c r="F37" s="59" cm="1">
        <f t="array" ref="F37">IFERROR(_xlfn.AGGREGATE(15,6,Alt!D$15:$SX$15/(TEXT(Alt!$C$2:$SX$2,"MM.JJ")=TEXT($A37,"MM.JJ")),1),0)</f>
        <v>0</v>
      </c>
      <c r="G37" s="60" cm="1">
        <f t="array" ref="G37">IFERROR(_xlfn.AGGREGATE(15,6,Alt!E$15:$SX$15/(TEXT(Alt!$C$2:$SX$2,"MM.JJ")=TEXT($A37,"MM.JJ")),1),0)</f>
        <v>0</v>
      </c>
    </row>
    <row r="38" spans="1:7" x14ac:dyDescent="0.3">
      <c r="A38" s="57">
        <v>44874</v>
      </c>
      <c r="B38" s="67">
        <v>104045.24</v>
      </c>
      <c r="C38" s="62">
        <f>B38*0.72</f>
        <v>74912.572799999994</v>
      </c>
      <c r="D38" s="62">
        <f>B38*0.28</f>
        <v>29132.667200000004</v>
      </c>
      <c r="E38" s="60">
        <f>D38-G37</f>
        <v>29132.667200000004</v>
      </c>
      <c r="F38" s="59" cm="1">
        <f t="array" ref="F38">IFERROR(_xlfn.AGGREGATE(15,6,Alt!D$15:$SX$15/(TEXT(Alt!$C$2:$SX$2,"MM.JJ")=TEXT($A38,"MM.JJ")),1),0)</f>
        <v>0</v>
      </c>
      <c r="G38" s="60" cm="1">
        <f t="array" ref="G38">IFERROR(_xlfn.AGGREGATE(15,6,Alt!E$15:$SX$15/(TEXT(Alt!$C$2:$SX$2,"MM.JJ")=TEXT($A38,"MM.JJ")),1),0)</f>
        <v>0</v>
      </c>
    </row>
    <row r="39" spans="1:7" x14ac:dyDescent="0.3">
      <c r="A39" s="57">
        <v>44905</v>
      </c>
      <c r="B39" s="67">
        <v>104178.49</v>
      </c>
      <c r="C39" s="62">
        <f>B39*0.72</f>
        <v>75008.512799999997</v>
      </c>
      <c r="D39" s="62">
        <f>B39*0.28</f>
        <v>29169.977200000005</v>
      </c>
      <c r="E39" s="60">
        <f>D39-G38</f>
        <v>29169.977200000005</v>
      </c>
      <c r="F39" s="59" cm="1">
        <f t="array" ref="F39">IFERROR(_xlfn.AGGREGATE(15,6,Alt!D$15:$SX$15/(TEXT(Alt!$C$2:$SX$2,"MM.JJ")=TEXT($A39,"MM.JJ")),1),0)</f>
        <v>0</v>
      </c>
      <c r="G39" s="60" cm="1">
        <f t="array" ref="G39">IFERROR(_xlfn.AGGREGATE(15,6,Alt!E$15:$SX$15/(TEXT(Alt!$C$2:$SX$2,"MM.JJ")=TEXT($A39,"MM.JJ")),1),0)</f>
        <v>0</v>
      </c>
    </row>
    <row r="40" spans="1:7" x14ac:dyDescent="0.3">
      <c r="A40" s="57">
        <v>44937</v>
      </c>
      <c r="B40" s="67">
        <v>104178.49</v>
      </c>
      <c r="C40" s="62">
        <f>B40*0.72</f>
        <v>75008.512799999997</v>
      </c>
      <c r="D40" s="62">
        <f>B40*0.28</f>
        <v>29169.977200000005</v>
      </c>
      <c r="E40" s="60">
        <f>D40-G39</f>
        <v>29169.977200000005</v>
      </c>
      <c r="F40" s="59" cm="1">
        <f t="array" ref="F40">IFERROR(_xlfn.AGGREGATE(15,6,Alt!D$15:$SX$15/(TEXT(Alt!$C$2:$SX$2,"MM.JJ")=TEXT($A40,"MM.JJ")),1),0)</f>
        <v>0</v>
      </c>
      <c r="G40" s="60" cm="1">
        <f t="array" ref="G40">IFERROR(_xlfn.AGGREGATE(15,6,Alt!E$15:$SX$15/(TEXT(Alt!$C$2:$SX$2,"MM.JJ")=TEXT($A40,"MM.JJ")),1),0)</f>
        <v>0</v>
      </c>
    </row>
    <row r="41" spans="1:7" x14ac:dyDescent="0.3">
      <c r="A41" s="57">
        <v>44969</v>
      </c>
      <c r="B41" s="67">
        <v>104178.49</v>
      </c>
      <c r="C41" s="62">
        <f>B41*0.72</f>
        <v>75008.512799999997</v>
      </c>
      <c r="D41" s="62">
        <f>B41*0.28</f>
        <v>29169.977200000005</v>
      </c>
      <c r="E41" s="60">
        <f>D41-G40</f>
        <v>29169.977200000005</v>
      </c>
      <c r="F41" s="59" cm="1">
        <f t="array" ref="F41">IFERROR(_xlfn.AGGREGATE(15,6,Alt!D$15:$SX$15/(TEXT(Alt!$C$2:$SX$2,"MM.JJ")=TEXT($A41,"MM.JJ")),1),0)</f>
        <v>0</v>
      </c>
      <c r="G41" s="60" cm="1">
        <f t="array" ref="G41">IFERROR(_xlfn.AGGREGATE(15,6,Alt!E$15:$SX$15/(TEXT(Alt!$C$2:$SX$2,"MM.JJ")=TEXT($A41,"MM.JJ")),1),0)</f>
        <v>0</v>
      </c>
    </row>
    <row r="42" spans="1:7" x14ac:dyDescent="0.3">
      <c r="A42" s="57">
        <v>44998</v>
      </c>
      <c r="B42" s="67">
        <v>104178.49</v>
      </c>
      <c r="C42" s="62">
        <f>B42*0.72</f>
        <v>75008.512799999997</v>
      </c>
      <c r="D42" s="62">
        <f>B42*0.28</f>
        <v>29169.977200000005</v>
      </c>
      <c r="E42" s="60">
        <f>D42-G41</f>
        <v>29169.977200000005</v>
      </c>
      <c r="F42" s="59" cm="1">
        <f t="array" ref="F42">IFERROR(_xlfn.AGGREGATE(15,6,Alt!D$15:$SX$15/(TEXT(Alt!$C$2:$SX$2,"MM.JJ")=TEXT($A42,"MM.JJ")),1),0)</f>
        <v>0</v>
      </c>
      <c r="G42" s="60" cm="1">
        <f t="array" ref="G42">IFERROR(_xlfn.AGGREGATE(15,6,Alt!E$15:$SX$15/(TEXT(Alt!$C$2:$SX$2,"MM.JJ")=TEXT($A42,"MM.JJ")),1),0)</f>
        <v>0</v>
      </c>
    </row>
    <row r="43" spans="1:7" x14ac:dyDescent="0.3">
      <c r="A43" s="57">
        <v>45030</v>
      </c>
      <c r="B43" s="67">
        <v>104178.49</v>
      </c>
      <c r="C43" s="62">
        <f>B43*0.72</f>
        <v>75008.512799999997</v>
      </c>
      <c r="D43" s="62">
        <f>B43*0.28</f>
        <v>29169.977200000005</v>
      </c>
      <c r="E43" s="60">
        <f>D43-G42</f>
        <v>29169.977200000005</v>
      </c>
      <c r="F43" s="59" cm="1">
        <f t="array" ref="F43">IFERROR(_xlfn.AGGREGATE(15,6,Alt!D$15:$SX$15/(TEXT(Alt!$C$2:$SX$2,"MM.JJ")=TEXT($A43,"MM.JJ")),1),0)</f>
        <v>0</v>
      </c>
      <c r="G43" s="60" cm="1">
        <f t="array" ref="G43">IFERROR(_xlfn.AGGREGATE(15,6,Alt!E$15:$SX$15/(TEXT(Alt!$C$2:$SX$2,"MM.JJ")=TEXT($A43,"MM.JJ")),1),0)</f>
        <v>0</v>
      </c>
    </row>
    <row r="44" spans="1:7" x14ac:dyDescent="0.3">
      <c r="A44" s="57">
        <v>45061</v>
      </c>
      <c r="B44" s="67">
        <v>104178.49</v>
      </c>
      <c r="C44" s="62">
        <f>B44*0.72</f>
        <v>75008.512799999997</v>
      </c>
      <c r="D44" s="62">
        <f>B44*0.28</f>
        <v>29169.977200000005</v>
      </c>
      <c r="E44" s="60">
        <f>D44-G43</f>
        <v>29169.977200000005</v>
      </c>
      <c r="F44" s="59" cm="1">
        <f t="array" ref="F44">IFERROR(_xlfn.AGGREGATE(15,6,Alt!D$15:$SX$15/(TEXT(Alt!$C$2:$SX$2,"MM.JJ")=TEXT($A44,"MM.JJ")),1),0)</f>
        <v>0</v>
      </c>
      <c r="G44" s="60" cm="1">
        <f t="array" ref="G44">IFERROR(_xlfn.AGGREGATE(15,6,Alt!E$15:$SX$15/(TEXT(Alt!$C$2:$SX$2,"MM.JJ")=TEXT($A44,"MM.JJ")),1),0)</f>
        <v>0</v>
      </c>
    </row>
    <row r="45" spans="1:7" x14ac:dyDescent="0.3">
      <c r="A45" s="57">
        <v>45093</v>
      </c>
      <c r="B45" s="67">
        <v>104178.49</v>
      </c>
      <c r="C45" s="62">
        <f>B45*0.72</f>
        <v>75008.512799999997</v>
      </c>
      <c r="D45" s="62">
        <f>B45*0.28</f>
        <v>29169.977200000005</v>
      </c>
      <c r="E45" s="60">
        <f>D45-G44</f>
        <v>29169.977200000005</v>
      </c>
      <c r="F45" s="59" cm="1">
        <f t="array" ref="F45">IFERROR(_xlfn.AGGREGATE(15,6,Alt!D$15:$SX$15/(TEXT(Alt!$C$2:$SX$2,"MM.JJ")=TEXT($A45,"MM.JJ")),1),0)</f>
        <v>0</v>
      </c>
      <c r="G45" s="60" cm="1">
        <f t="array" ref="G45">IFERROR(_xlfn.AGGREGATE(15,6,Alt!E$15:$SX$15/(TEXT(Alt!$C$2:$SX$2,"MM.JJ")=TEXT($A45,"MM.JJ")),1),0)</f>
        <v>0</v>
      </c>
    </row>
    <row r="46" spans="1:7" x14ac:dyDescent="0.3">
      <c r="A46" s="57">
        <v>45124</v>
      </c>
      <c r="B46" s="67">
        <v>104178.49</v>
      </c>
      <c r="C46" s="62">
        <f>B46*0.72</f>
        <v>75008.512799999997</v>
      </c>
      <c r="D46" s="62">
        <f>B46*0.28</f>
        <v>29169.977200000005</v>
      </c>
      <c r="E46" s="60">
        <f>D46-G45</f>
        <v>29169.977200000005</v>
      </c>
      <c r="F46" s="59" cm="1">
        <f t="array" ref="F46">IFERROR(_xlfn.AGGREGATE(15,6,Alt!D$15:$SX$15/(TEXT(Alt!$C$2:$SX$2,"MM.JJ")=TEXT($A46,"MM.JJ")),1),0)</f>
        <v>0</v>
      </c>
      <c r="G46" s="60" cm="1">
        <f t="array" ref="G46">IFERROR(_xlfn.AGGREGATE(15,6,Alt!E$15:$SX$15/(TEXT(Alt!$C$2:$SX$2,"MM.JJ")=TEXT($A46,"MM.JJ")),1),0)</f>
        <v>0</v>
      </c>
    </row>
    <row r="47" spans="1:7" x14ac:dyDescent="0.3">
      <c r="A47" s="57">
        <v>45156</v>
      </c>
      <c r="B47" s="67">
        <v>104675.43</v>
      </c>
      <c r="C47" s="62">
        <f>B47*0.72</f>
        <v>75366.309599999993</v>
      </c>
      <c r="D47" s="62">
        <f>B47*0.28</f>
        <v>29309.1204</v>
      </c>
      <c r="E47" s="60">
        <f>D47-G46</f>
        <v>29309.1204</v>
      </c>
      <c r="F47" s="59" cm="1">
        <f t="array" ref="F47">IFERROR(_xlfn.AGGREGATE(15,6,Alt!D$15:$SX$15/(TEXT(Alt!$C$2:$SX$2,"MM.JJ")=TEXT($A47,"MM.JJ")),1),0)</f>
        <v>0</v>
      </c>
      <c r="G47" s="60" cm="1">
        <f t="array" ref="G47">IFERROR(_xlfn.AGGREGATE(15,6,Alt!E$15:$SX$15/(TEXT(Alt!$C$2:$SX$2,"MM.JJ")=TEXT($A47,"MM.JJ")),1),0)</f>
        <v>0</v>
      </c>
    </row>
    <row r="48" spans="1:7" x14ac:dyDescent="0.3">
      <c r="A48" s="57">
        <v>45188</v>
      </c>
      <c r="B48" s="67">
        <v>104675.43</v>
      </c>
      <c r="C48" s="62">
        <f>B48*0.72</f>
        <v>75366.309599999993</v>
      </c>
      <c r="D48" s="62">
        <f>B48*0.28</f>
        <v>29309.1204</v>
      </c>
      <c r="E48" s="60">
        <f>D48-G47</f>
        <v>29309.1204</v>
      </c>
      <c r="F48" s="59" cm="1">
        <f t="array" ref="F48">IFERROR(_xlfn.AGGREGATE(15,6,Alt!D$15:$SX$15/(TEXT(Alt!$C$2:$SX$2,"MM.JJ")=TEXT($A48,"MM.JJ")),1),0)</f>
        <v>0</v>
      </c>
      <c r="G48" s="60" cm="1">
        <f t="array" ref="G48">IFERROR(_xlfn.AGGREGATE(15,6,Alt!E$15:$SX$15/(TEXT(Alt!$C$2:$SX$2,"MM.JJ")=TEXT($A48,"MM.JJ")),1),0)</f>
        <v>0</v>
      </c>
    </row>
    <row r="49" spans="1:7" x14ac:dyDescent="0.3">
      <c r="A49" s="57">
        <v>45219</v>
      </c>
      <c r="B49" s="67">
        <v>104675.43</v>
      </c>
      <c r="C49" s="62">
        <f>B49*0.72</f>
        <v>75366.309599999993</v>
      </c>
      <c r="D49" s="62">
        <f>B49*0.28</f>
        <v>29309.1204</v>
      </c>
      <c r="E49" s="60">
        <f>D49-G48</f>
        <v>29309.1204</v>
      </c>
      <c r="F49" s="59" cm="1">
        <f t="array" ref="F49">IFERROR(_xlfn.AGGREGATE(15,6,Alt!D$15:$SX$15/(TEXT(Alt!$C$2:$SX$2,"MM.JJ")=TEXT($A49,"MM.JJ")),1),0)</f>
        <v>0</v>
      </c>
      <c r="G49" s="60" cm="1">
        <f t="array" ref="G49">IFERROR(_xlfn.AGGREGATE(15,6,Alt!E$15:$SX$15/(TEXT(Alt!$C$2:$SX$2,"MM.JJ")=TEXT($A49,"MM.JJ")),1),0)</f>
        <v>0</v>
      </c>
    </row>
    <row r="50" spans="1:7" x14ac:dyDescent="0.3">
      <c r="A50" s="57">
        <v>45251</v>
      </c>
      <c r="B50" s="67">
        <v>104675.43</v>
      </c>
      <c r="C50" s="62">
        <f>B50*0.72</f>
        <v>75366.309599999993</v>
      </c>
      <c r="D50" s="62">
        <f>B50*0.28</f>
        <v>29309.1204</v>
      </c>
      <c r="E50" s="60">
        <f>D50-G49</f>
        <v>29309.1204</v>
      </c>
      <c r="F50" s="59" cm="1">
        <f t="array" ref="F50">IFERROR(_xlfn.AGGREGATE(15,6,Alt!D$15:$SX$15/(TEXT(Alt!$C$2:$SX$2,"MM.JJ")=TEXT($A50,"MM.JJ")),1),0)</f>
        <v>0</v>
      </c>
      <c r="G50" s="60" cm="1">
        <f t="array" ref="G50">IFERROR(_xlfn.AGGREGATE(15,6,Alt!E$15:$SX$15/(TEXT(Alt!$C$2:$SX$2,"MM.JJ")=TEXT($A50,"MM.JJ")),1),0)</f>
        <v>0</v>
      </c>
    </row>
    <row r="51" spans="1:7" x14ac:dyDescent="0.3">
      <c r="A51" s="57">
        <v>45282</v>
      </c>
      <c r="B51" s="67">
        <v>104840.77</v>
      </c>
      <c r="C51" s="62">
        <f>B51*0.72</f>
        <v>75485.354399999997</v>
      </c>
      <c r="D51" s="62">
        <f>B51*0.28</f>
        <v>29355.415600000004</v>
      </c>
      <c r="E51" s="60">
        <f>D51-G50</f>
        <v>29355.415600000004</v>
      </c>
      <c r="F51" s="59" cm="1">
        <f t="array" ref="F51">IFERROR(_xlfn.AGGREGATE(15,6,Alt!D$15:$SX$15/(TEXT(Alt!$C$2:$SX$2,"MM.JJ")=TEXT($A51,"MM.JJ")),1),0)</f>
        <v>0</v>
      </c>
      <c r="G51" s="60" cm="1">
        <f t="array" ref="G51">IFERROR(_xlfn.AGGREGATE(15,6,Alt!E$15:$SX$15/(TEXT(Alt!$C$2:$SX$2,"MM.JJ")=TEXT($A51,"MM.JJ")),1),0)</f>
        <v>0</v>
      </c>
    </row>
    <row r="52" spans="1:7" x14ac:dyDescent="0.3">
      <c r="A52" s="57">
        <v>45292</v>
      </c>
      <c r="B52" s="67">
        <v>103393.93</v>
      </c>
      <c r="C52" s="62">
        <f>B52*0.72</f>
        <v>74443.629599999986</v>
      </c>
      <c r="D52" s="62">
        <f>B52*0.28</f>
        <v>28950.3004</v>
      </c>
      <c r="E52" s="60">
        <v>28216.415010000001</v>
      </c>
      <c r="F52" s="59" cm="1">
        <f t="array" ref="F52">IFERROR(_xlfn.AGGREGATE(15,6,Alt!D$15:$SX$15/(TEXT(Alt!$C$2:$SX$2,"MM.JJ")=TEXT($A52,"MM.JJ")),1),0)</f>
        <v>0</v>
      </c>
      <c r="G52" s="60" cm="1">
        <f t="array" ref="G52">IFERROR(_xlfn.AGGREGATE(15,6,Alt!E$15:$SX$15/(TEXT(Alt!$C$2:$SX$2,"MM.JJ")=TEXT($A52,"MM.JJ")),1),0)</f>
        <v>0</v>
      </c>
    </row>
    <row r="53" spans="1:7" x14ac:dyDescent="0.3">
      <c r="A53" s="57">
        <v>45324</v>
      </c>
      <c r="B53" s="67">
        <v>103393.93</v>
      </c>
      <c r="C53" s="62">
        <f>B53*0.72</f>
        <v>74443.629599999986</v>
      </c>
      <c r="D53" s="62">
        <f>B53*0.28</f>
        <v>28950.3004</v>
      </c>
      <c r="E53" s="60">
        <f>D53-G52</f>
        <v>28950.3004</v>
      </c>
      <c r="F53" s="59" cm="1">
        <f t="array" ref="F53">IFERROR(_xlfn.AGGREGATE(15,6,Alt!D$15:$SX$15/(TEXT(Alt!$C$2:$SX$2,"MM.JJ")=TEXT($A53,"MM.JJ")),1),0)</f>
        <v>0</v>
      </c>
      <c r="G53" s="60" cm="1">
        <f t="array" ref="G53">IFERROR(_xlfn.AGGREGATE(15,6,Alt!E$15:$SX$15/(TEXT(Alt!$C$2:$SX$2,"MM.JJ")=TEXT($A53,"MM.JJ")),1),0)</f>
        <v>0</v>
      </c>
    </row>
    <row r="54" spans="1:7" x14ac:dyDescent="0.3">
      <c r="A54" s="57">
        <v>45354</v>
      </c>
      <c r="B54" s="67">
        <v>103563.49</v>
      </c>
      <c r="C54" s="62">
        <f>B54*0.72</f>
        <v>74565.712799999994</v>
      </c>
      <c r="D54" s="62">
        <f>B54*0.28</f>
        <v>28997.777200000004</v>
      </c>
      <c r="E54" s="60">
        <f>D54-G53</f>
        <v>28997.777200000004</v>
      </c>
      <c r="F54" s="59" cm="1">
        <f t="array" ref="F54">IFERROR(_xlfn.AGGREGATE(15,6,Alt!D$15:$SX$15/(TEXT(Alt!$C$2:$SX$2,"MM.JJ")=TEXT($A54,"MM.JJ")),1),0)</f>
        <v>0</v>
      </c>
      <c r="G54" s="60" cm="1">
        <f t="array" ref="G54">IFERROR(_xlfn.AGGREGATE(15,6,Alt!E$15:$SX$15/(TEXT(Alt!$C$2:$SX$2,"MM.JJ")=TEXT($A54,"MM.JJ")),1),0)</f>
        <v>0</v>
      </c>
    </row>
    <row r="55" spans="1:7" x14ac:dyDescent="0.3">
      <c r="A55" s="57">
        <v>45386</v>
      </c>
      <c r="B55" s="67">
        <v>103563.49</v>
      </c>
      <c r="C55" s="62">
        <f>B55*0.72</f>
        <v>74565.712799999994</v>
      </c>
      <c r="D55" s="62">
        <f>B55*0.28</f>
        <v>28997.777200000004</v>
      </c>
      <c r="E55" s="60">
        <f>D55-G54</f>
        <v>28997.777200000004</v>
      </c>
      <c r="F55" s="59" cm="1">
        <f t="array" ref="F55">IFERROR(_xlfn.AGGREGATE(15,6,Alt!D$15:$SX$15/(TEXT(Alt!$C$2:$SX$2,"MM.JJ")=TEXT($A55,"MM.JJ")),1),0)</f>
        <v>0</v>
      </c>
      <c r="G55" s="60" cm="1">
        <f t="array" ref="G55">IFERROR(_xlfn.AGGREGATE(15,6,Alt!E$15:$SX$15/(TEXT(Alt!$C$2:$SX$2,"MM.JJ")=TEXT($A55,"MM.JJ")),1),0)</f>
        <v>0</v>
      </c>
    </row>
    <row r="56" spans="1:7" x14ac:dyDescent="0.3">
      <c r="A56" s="57">
        <v>45417</v>
      </c>
      <c r="B56" s="67">
        <v>103563.49</v>
      </c>
      <c r="C56" s="62">
        <f>B56*0.72</f>
        <v>74565.712799999994</v>
      </c>
      <c r="D56" s="62">
        <f>B56*0.28</f>
        <v>28997.777200000004</v>
      </c>
      <c r="E56" s="60">
        <f>D56-G55</f>
        <v>28997.777200000004</v>
      </c>
      <c r="F56" s="59" cm="1">
        <f t="array" ref="F56">IFERROR(_xlfn.AGGREGATE(15,6,Alt!D$15:$SX$15/(TEXT(Alt!$C$2:$SX$2,"MM.JJ")=TEXT($A56,"MM.JJ")),1),0)</f>
        <v>0</v>
      </c>
      <c r="G56" s="60" cm="1">
        <f t="array" ref="G56">IFERROR(_xlfn.AGGREGATE(15,6,Alt!E$15:$SX$15/(TEXT(Alt!$C$2:$SX$2,"MM.JJ")=TEXT($A56,"MM.JJ")),1),0)</f>
        <v>0</v>
      </c>
    </row>
    <row r="57" spans="1:7" x14ac:dyDescent="0.3">
      <c r="A57" s="57">
        <v>45449</v>
      </c>
      <c r="B57" s="67">
        <v>103563.49</v>
      </c>
      <c r="C57" s="62">
        <f>B57*0.72</f>
        <v>74565.712799999994</v>
      </c>
      <c r="D57" s="62">
        <f>B57*0.28</f>
        <v>28997.777200000004</v>
      </c>
      <c r="E57" s="60">
        <f>D57-G56</f>
        <v>28997.777200000004</v>
      </c>
      <c r="F57" s="59" cm="1">
        <f t="array" ref="F57">IFERROR(_xlfn.AGGREGATE(15,6,Alt!D$15:$SX$15/(TEXT(Alt!$C$2:$SX$2,"MM.JJ")=TEXT($A57,"MM.JJ")),1),0)</f>
        <v>0</v>
      </c>
      <c r="G57" s="60" cm="1">
        <f t="array" ref="G57">IFERROR(_xlfn.AGGREGATE(15,6,Alt!E$15:$SX$15/(TEXT(Alt!$C$2:$SX$2,"MM.JJ")=TEXT($A57,"MM.JJ")),1),0)</f>
        <v>0</v>
      </c>
    </row>
    <row r="58" spans="1:7" x14ac:dyDescent="0.3">
      <c r="A58" s="57">
        <v>45480</v>
      </c>
      <c r="B58" s="67">
        <v>101769.57</v>
      </c>
      <c r="C58" s="62">
        <f>B58*0.72</f>
        <v>73274.090400000001</v>
      </c>
      <c r="D58" s="62">
        <f>B58*0.28</f>
        <v>28495.479600000006</v>
      </c>
      <c r="E58" s="60">
        <f>D58-G57</f>
        <v>28495.479600000006</v>
      </c>
      <c r="F58" s="59" cm="1">
        <f t="array" ref="F58">IFERROR(_xlfn.AGGREGATE(15,6,Alt!D$15:$SX$15/(TEXT(Alt!$C$2:$SX$2,"MM.JJ")=TEXT($A58,"MM.JJ")),1),0)</f>
        <v>0</v>
      </c>
      <c r="G58" s="60" cm="1">
        <f t="array" ref="G58">IFERROR(_xlfn.AGGREGATE(15,6,Alt!E$15:$SX$15/(TEXT(Alt!$C$2:$SX$2,"MM.JJ")=TEXT($A58,"MM.JJ")),1),0)</f>
        <v>0</v>
      </c>
    </row>
    <row r="59" spans="1:7" x14ac:dyDescent="0.3">
      <c r="A59" s="57">
        <v>45512</v>
      </c>
      <c r="B59" s="67">
        <v>101769.57</v>
      </c>
      <c r="C59" s="62">
        <f>B59*0.72</f>
        <v>73274.090400000001</v>
      </c>
      <c r="D59" s="62">
        <f>B59*0.28</f>
        <v>28495.479600000006</v>
      </c>
      <c r="E59" s="60">
        <f>D59-G58</f>
        <v>28495.479600000006</v>
      </c>
      <c r="F59" s="59" cm="1">
        <f t="array" ref="F59">IFERROR(_xlfn.AGGREGATE(15,6,Alt!D$15:$SX$15/(TEXT(Alt!$C$2:$SX$2,"MM.JJ")=TEXT($A59,"MM.JJ")),1),0)</f>
        <v>0</v>
      </c>
      <c r="G59" s="60" cm="1">
        <f t="array" ref="G59">IFERROR(_xlfn.AGGREGATE(15,6,Alt!E$15:$SX$15/(TEXT(Alt!$C$2:$SX$2,"MM.JJ")=TEXT($A59,"MM.JJ")),1),0)</f>
        <v>0</v>
      </c>
    </row>
    <row r="60" spans="1:7" x14ac:dyDescent="0.3">
      <c r="A60" s="57">
        <v>45544</v>
      </c>
      <c r="B60" s="67">
        <v>101789.02</v>
      </c>
      <c r="C60" s="62">
        <f>B60*0.72</f>
        <v>73288.094400000002</v>
      </c>
      <c r="D60" s="62">
        <f>B60*0.28</f>
        <v>28500.925600000002</v>
      </c>
      <c r="E60" s="60">
        <f>D60-G59</f>
        <v>28500.925600000002</v>
      </c>
      <c r="F60" s="59" cm="1">
        <f t="array" ref="F60">IFERROR(_xlfn.AGGREGATE(15,6,Alt!D$15:$SX$15/(TEXT(Alt!$C$2:$SX$2,"MM.JJ")=TEXT($A60,"MM.JJ")),1),0)</f>
        <v>0</v>
      </c>
      <c r="G60" s="60" cm="1">
        <f t="array" ref="G60">IFERROR(_xlfn.AGGREGATE(15,6,Alt!E$15:$SX$15/(TEXT(Alt!$C$2:$SX$2,"MM.JJ")=TEXT($A60,"MM.JJ")),1),0)</f>
        <v>0</v>
      </c>
    </row>
    <row r="61" spans="1:7" x14ac:dyDescent="0.3">
      <c r="A61" s="57">
        <v>45575</v>
      </c>
      <c r="B61" s="67">
        <v>101789.02</v>
      </c>
      <c r="C61" s="62">
        <f>B61*0.72</f>
        <v>73288.094400000002</v>
      </c>
      <c r="D61" s="62">
        <f>B61*0.28</f>
        <v>28500.925600000002</v>
      </c>
      <c r="E61" s="60">
        <f>D61-G60</f>
        <v>28500.925600000002</v>
      </c>
      <c r="F61" s="59" cm="1">
        <f t="array" ref="F61">IFERROR(_xlfn.AGGREGATE(15,6,Alt!D$15:$SX$15/(TEXT(Alt!$C$2:$SX$2,"MM.JJ")=TEXT($A61,"MM.JJ")),1),0)</f>
        <v>0</v>
      </c>
      <c r="G61" s="60" cm="1">
        <f t="array" ref="G61">IFERROR(_xlfn.AGGREGATE(15,6,Alt!E$15:$SX$15/(TEXT(Alt!$C$2:$SX$2,"MM.JJ")=TEXT($A61,"MM.JJ")),1),0)</f>
        <v>0</v>
      </c>
    </row>
    <row r="62" spans="1:7" x14ac:dyDescent="0.3">
      <c r="A62" s="57">
        <v>45607</v>
      </c>
      <c r="B62" s="67">
        <v>100</v>
      </c>
      <c r="C62" s="62">
        <f>B62*0.72</f>
        <v>72</v>
      </c>
      <c r="D62" s="62">
        <f>B62*0.28</f>
        <v>28.000000000000004</v>
      </c>
      <c r="E62" s="60">
        <f>D62-G61</f>
        <v>28.000000000000004</v>
      </c>
      <c r="F62" s="59" cm="1">
        <f t="array" ref="F62">IFERROR(_xlfn.AGGREGATE(15,6,Alt!D$15:$SX$15/(TEXT(Alt!$C$2:$SX$2,"MM.JJ")=TEXT($A62,"MM.JJ")),1),0)</f>
        <v>0</v>
      </c>
      <c r="G62" s="60" cm="1">
        <f t="array" ref="G62">IFERROR(_xlfn.AGGREGATE(15,6,Alt!E$15:$SX$15/(TEXT(Alt!$C$2:$SX$2,"MM.JJ")=TEXT($A62,"MM.JJ")),1),0)</f>
        <v>0</v>
      </c>
    </row>
    <row r="63" spans="1:7" x14ac:dyDescent="0.3">
      <c r="A63" s="57">
        <v>45638</v>
      </c>
      <c r="B63" s="67">
        <v>100</v>
      </c>
      <c r="C63" s="62">
        <f>B63*0.72</f>
        <v>72</v>
      </c>
      <c r="D63" s="62">
        <f>B63*0.28</f>
        <v>28.000000000000004</v>
      </c>
      <c r="E63" s="60">
        <f>D63-G62</f>
        <v>28.000000000000004</v>
      </c>
      <c r="F63" s="59" cm="1">
        <f t="array" ref="F63">IFERROR(_xlfn.AGGREGATE(15,6,Alt!D$15:$SX$15/(TEXT(Alt!$C$2:$SX$2,"MM.JJ")=TEXT($A63,"MM.JJ")),1),0)</f>
        <v>0</v>
      </c>
      <c r="G63" s="60" cm="1">
        <f t="array" ref="G63">IFERROR(_xlfn.AGGREGATE(15,6,Alt!E$15:$SX$15/(TEXT(Alt!$C$2:$SX$2,"MM.JJ")=TEXT($A63,"MM.JJ")),1),0)</f>
        <v>0</v>
      </c>
    </row>
    <row r="64" spans="1:7" x14ac:dyDescent="0.3">
      <c r="A64" s="57">
        <v>45670</v>
      </c>
      <c r="B64" s="67">
        <v>100</v>
      </c>
      <c r="C64" s="62">
        <f>B64*0.72</f>
        <v>72</v>
      </c>
      <c r="D64" s="62">
        <f>B64*0.28</f>
        <v>28.000000000000004</v>
      </c>
      <c r="E64" s="60">
        <f>D64-G63</f>
        <v>28.000000000000004</v>
      </c>
      <c r="F64" s="59" cm="1">
        <f t="array" ref="F64">IFERROR(_xlfn.AGGREGATE(15,6,Alt!D$15:$SX$15/(TEXT(Alt!$C$2:$SX$2,"MM.JJ")=TEXT($A64,"MM.JJ")),1),0)</f>
        <v>0</v>
      </c>
      <c r="G64" s="60" cm="1">
        <f t="array" ref="G64">IFERROR(_xlfn.AGGREGATE(15,6,Alt!E$15:$SX$15/(TEXT(Alt!$C$2:$SX$2,"MM.JJ")=TEXT($A64,"MM.JJ")),1),0)</f>
        <v>0</v>
      </c>
    </row>
    <row r="65" spans="1:7" x14ac:dyDescent="0.3">
      <c r="A65" s="57">
        <v>45702</v>
      </c>
      <c r="B65" s="67">
        <v>100</v>
      </c>
      <c r="C65" s="62">
        <f>B65*0.72</f>
        <v>72</v>
      </c>
      <c r="D65" s="62">
        <f>B65*0.28</f>
        <v>28.000000000000004</v>
      </c>
      <c r="E65" s="60">
        <f>D65-G64</f>
        <v>28.000000000000004</v>
      </c>
      <c r="F65" s="59" cm="1">
        <f t="array" ref="F65">IFERROR(_xlfn.AGGREGATE(15,6,Alt!D$15:$SX$15/(TEXT(Alt!$C$2:$SX$2,"MM.JJ")=TEXT($A65,"MM.JJ")),1),0)</f>
        <v>0</v>
      </c>
      <c r="G65" s="60" cm="1">
        <f t="array" ref="G65">IFERROR(_xlfn.AGGREGATE(15,6,Alt!E$15:$SX$15/(TEXT(Alt!$C$2:$SX$2,"MM.JJ")=TEXT($A65,"MM.JJ")),1),0)</f>
        <v>0</v>
      </c>
    </row>
    <row r="66" spans="1:7" x14ac:dyDescent="0.3">
      <c r="A66" s="57">
        <v>45717</v>
      </c>
      <c r="B66" s="67">
        <v>100</v>
      </c>
      <c r="C66" s="62">
        <f>B66*0.72</f>
        <v>72</v>
      </c>
      <c r="D66" s="62">
        <f>B66*0.28</f>
        <v>28.000000000000004</v>
      </c>
      <c r="E66" s="60">
        <f>D66-G65</f>
        <v>28.000000000000004</v>
      </c>
      <c r="F66" s="59" cm="1">
        <f t="array" ref="F66">IFERROR(_xlfn.AGGREGATE(15,6,Alt!D$15:$SX$15/(TEXT(Alt!$C$2:$SX$2,"MM.JJ")=TEXT($A66,"MM.JJ")),1),0)</f>
        <v>0</v>
      </c>
      <c r="G66" s="60" cm="1">
        <f t="array" ref="G66">IFERROR(_xlfn.AGGREGATE(15,6,Alt!E$15:$SX$15/(TEXT(Alt!$C$2:$SX$2,"MM.JJ")=TEXT($A66,"MM.JJ")),1),0)</f>
        <v>0</v>
      </c>
    </row>
    <row r="67" spans="1:7" x14ac:dyDescent="0.3">
      <c r="A67" s="57">
        <v>45749</v>
      </c>
      <c r="B67" s="67">
        <v>100</v>
      </c>
      <c r="C67" s="62">
        <f>B67*0.72</f>
        <v>72</v>
      </c>
      <c r="D67" s="62">
        <f>B67*0.28</f>
        <v>28.000000000000004</v>
      </c>
      <c r="E67" s="60">
        <f>D67-G66</f>
        <v>28.000000000000004</v>
      </c>
      <c r="F67" s="59" cm="1">
        <f t="array" ref="F67">IFERROR(_xlfn.AGGREGATE(15,6,Alt!D$15:$SX$15/(TEXT(Alt!$C$2:$SX$2,"MM.JJ")=TEXT($A67,"MM.JJ")),1),0)</f>
        <v>0</v>
      </c>
      <c r="G67" s="60" cm="1">
        <f t="array" ref="G67">IFERROR(_xlfn.AGGREGATE(15,6,Alt!E$15:$SX$15/(TEXT(Alt!$C$2:$SX$2,"MM.JJ")=TEXT($A67,"MM.JJ")),1),0)</f>
        <v>0</v>
      </c>
    </row>
    <row r="68" spans="1:7" x14ac:dyDescent="0.3">
      <c r="A68" s="57">
        <v>45780</v>
      </c>
      <c r="B68" s="67">
        <v>100</v>
      </c>
      <c r="C68" s="62">
        <f>B68*0.72</f>
        <v>72</v>
      </c>
      <c r="D68" s="62">
        <f>B68*0.28</f>
        <v>28.000000000000004</v>
      </c>
      <c r="E68" s="60">
        <f>D68-G67</f>
        <v>28.000000000000004</v>
      </c>
      <c r="F68" s="59" cm="1">
        <f t="array" ref="F68">IFERROR(_xlfn.AGGREGATE(15,6,Alt!D$15:$SX$15/(TEXT(Alt!$C$2:$SX$2,"MM.JJ")=TEXT($A68,"MM.JJ")),1),0)</f>
        <v>0</v>
      </c>
      <c r="G68" s="60" cm="1">
        <f t="array" ref="G68">IFERROR(_xlfn.AGGREGATE(15,6,Alt!E$15:$SX$15/(TEXT(Alt!$C$2:$SX$2,"MM.JJ")=TEXT($A68,"MM.JJ")),1),0)</f>
        <v>0</v>
      </c>
    </row>
    <row r="69" spans="1:7" x14ac:dyDescent="0.3">
      <c r="A69" s="57">
        <v>45812</v>
      </c>
      <c r="B69" s="67">
        <v>100</v>
      </c>
      <c r="C69" s="62">
        <f>B69*0.72</f>
        <v>72</v>
      </c>
      <c r="D69" s="62">
        <f>B69*0.28</f>
        <v>28.000000000000004</v>
      </c>
      <c r="E69" s="60">
        <f>D69-G68</f>
        <v>28.000000000000004</v>
      </c>
      <c r="F69" s="59" cm="1">
        <f t="array" ref="F69">IFERROR(_xlfn.AGGREGATE(15,6,Alt!D$15:$SX$15/(TEXT(Alt!$C$2:$SX$2,"MM.JJ")=TEXT($A69,"MM.JJ")),1),0)</f>
        <v>0</v>
      </c>
      <c r="G69" s="60" cm="1">
        <f t="array" ref="G69">IFERROR(_xlfn.AGGREGATE(15,6,Alt!E$15:$SX$15/(TEXT(Alt!$C$2:$SX$2,"MM.JJ")=TEXT($A69,"MM.JJ")),1),0)</f>
        <v>0</v>
      </c>
    </row>
    <row r="70" spans="1:7" x14ac:dyDescent="0.3">
      <c r="A70" s="57">
        <v>45843</v>
      </c>
      <c r="B70" s="67">
        <v>100</v>
      </c>
      <c r="C70" s="62">
        <f>B70*0.72</f>
        <v>72</v>
      </c>
      <c r="D70" s="62">
        <f>B70*0.28</f>
        <v>28.000000000000004</v>
      </c>
      <c r="E70" s="60">
        <f>D70-G69</f>
        <v>28.000000000000004</v>
      </c>
      <c r="F70" s="59" cm="1">
        <f t="array" ref="F70">IFERROR(_xlfn.AGGREGATE(15,6,Alt!D$15:$SX$15/(TEXT(Alt!$C$2:$SX$2,"MM.JJ")=TEXT($A70,"MM.JJ")),1),0)</f>
        <v>0</v>
      </c>
      <c r="G70" s="60" cm="1">
        <f t="array" ref="G70">IFERROR(_xlfn.AGGREGATE(15,6,Alt!E$15:$SX$15/(TEXT(Alt!$C$2:$SX$2,"MM.JJ")=TEXT($A70,"MM.JJ")),1),0)</f>
        <v>0</v>
      </c>
    </row>
    <row r="71" spans="1:7" x14ac:dyDescent="0.3">
      <c r="A71" s="57">
        <v>45875</v>
      </c>
      <c r="B71" s="67">
        <v>100</v>
      </c>
      <c r="C71" s="62">
        <f>B71*0.72</f>
        <v>72</v>
      </c>
      <c r="D71" s="62">
        <f>B71*0.28</f>
        <v>28.000000000000004</v>
      </c>
      <c r="E71" s="60">
        <f>D71-G70</f>
        <v>28.000000000000004</v>
      </c>
      <c r="F71" s="59" cm="1">
        <f t="array" ref="F71">IFERROR(_xlfn.AGGREGATE(15,6,Alt!D$15:$SX$15/(TEXT(Alt!$C$2:$SX$2,"MM.JJ")=TEXT($A71,"MM.JJ")),1),0)</f>
        <v>0</v>
      </c>
      <c r="G71" s="60" cm="1">
        <f t="array" ref="G71">IFERROR(_xlfn.AGGREGATE(15,6,Alt!E$15:$SX$15/(TEXT(Alt!$C$2:$SX$2,"MM.JJ")=TEXT($A71,"MM.JJ")),1),0)</f>
        <v>0</v>
      </c>
    </row>
    <row r="72" spans="1:7" x14ac:dyDescent="0.3">
      <c r="A72" s="57">
        <v>45907</v>
      </c>
      <c r="B72" s="67">
        <v>100</v>
      </c>
      <c r="C72" s="62">
        <f>B72*0.72</f>
        <v>72</v>
      </c>
      <c r="D72" s="62">
        <f>B72*0.28</f>
        <v>28.000000000000004</v>
      </c>
      <c r="E72" s="60">
        <f>D72-G71</f>
        <v>28.000000000000004</v>
      </c>
      <c r="F72" s="59" cm="1">
        <f t="array" ref="F72">IFERROR(_xlfn.AGGREGATE(15,6,Alt!D$15:$SX$15/(TEXT(Alt!$C$2:$SX$2,"MM.JJ")=TEXT($A72,"MM.JJ")),1),0)</f>
        <v>0</v>
      </c>
      <c r="G72" s="60" cm="1">
        <f t="array" ref="G72">IFERROR(_xlfn.AGGREGATE(15,6,Alt!E$15:$SX$15/(TEXT(Alt!$C$2:$SX$2,"MM.JJ")=TEXT($A72,"MM.JJ")),1),0)</f>
        <v>0</v>
      </c>
    </row>
    <row r="73" spans="1:7" x14ac:dyDescent="0.3">
      <c r="A73" s="57">
        <v>45938</v>
      </c>
      <c r="B73" s="67">
        <v>100</v>
      </c>
      <c r="C73" s="62">
        <f>B73*0.72</f>
        <v>72</v>
      </c>
      <c r="D73" s="62">
        <f>B73*0.28</f>
        <v>28.000000000000004</v>
      </c>
      <c r="E73" s="60">
        <f>D73-G72</f>
        <v>28.000000000000004</v>
      </c>
      <c r="F73" s="59" cm="1">
        <f t="array" ref="F73">IFERROR(_xlfn.AGGREGATE(15,6,Alt!D$15:$SX$15/(TEXT(Alt!$C$2:$SX$2,"MM.JJ")=TEXT($A73,"MM.JJ")),1),0)</f>
        <v>0</v>
      </c>
      <c r="G73" s="60" cm="1">
        <f t="array" ref="G73">IFERROR(_xlfn.AGGREGATE(15,6,Alt!E$15:$SX$15/(TEXT(Alt!$C$2:$SX$2,"MM.JJ")=TEXT($A73,"MM.JJ")),1),0)</f>
        <v>0</v>
      </c>
    </row>
    <row r="74" spans="1:7" x14ac:dyDescent="0.3">
      <c r="A74" s="57">
        <v>45970</v>
      </c>
      <c r="B74" s="67">
        <v>100</v>
      </c>
      <c r="C74" s="62">
        <f>B74*0.72</f>
        <v>72</v>
      </c>
      <c r="D74" s="62">
        <f>B74*0.28</f>
        <v>28.000000000000004</v>
      </c>
      <c r="E74" s="60">
        <f>D74-G73</f>
        <v>28.000000000000004</v>
      </c>
      <c r="F74" s="59" cm="1">
        <f t="array" ref="F74">IFERROR(_xlfn.AGGREGATE(15,6,Alt!D$15:$SX$15/(TEXT(Alt!$C$2:$SX$2,"MM.JJ")=TEXT($A74,"MM.JJ")),1),0)</f>
        <v>0</v>
      </c>
      <c r="G74" s="60" cm="1">
        <f t="array" ref="G74">IFERROR(_xlfn.AGGREGATE(15,6,Alt!E$15:$SX$15/(TEXT(Alt!$C$2:$SX$2,"MM.JJ")=TEXT($A74,"MM.JJ")),1),0)</f>
        <v>0</v>
      </c>
    </row>
    <row r="75" spans="1:7" x14ac:dyDescent="0.3">
      <c r="A75" s="57">
        <v>46001</v>
      </c>
      <c r="B75" s="67">
        <v>100</v>
      </c>
      <c r="C75" s="62">
        <f>B75*0.72</f>
        <v>72</v>
      </c>
      <c r="D75" s="62">
        <f>B75*0.28</f>
        <v>28.000000000000004</v>
      </c>
      <c r="E75" s="60">
        <f>D75-G74</f>
        <v>28.000000000000004</v>
      </c>
      <c r="F75" s="74" cm="1">
        <f t="array" ref="F75">IFERROR(_xlfn.AGGREGATE(15,6,Alt!D$15:$SX$15/(TEXT(Alt!$C$2:$SX$2,"MM.JJ")=TEXT($A75,"MM.JJ")),1),0)</f>
        <v>3.5000000000000003E-2</v>
      </c>
      <c r="G75" s="77" cm="1">
        <f t="array" ref="G75">IFERROR(_xlfn.AGGREGATE(15,6,Alt!E$15:$SX$15/(TEXT(Alt!$C$2:$SX$2,"MM.JJ")=TEXT($A75,"MM.JJ")),1),0)</f>
        <v>0.98000000000000009</v>
      </c>
    </row>
    <row r="76" spans="1:7" x14ac:dyDescent="0.3">
      <c r="A76" s="57">
        <v>46033</v>
      </c>
      <c r="B76" s="67">
        <v>0</v>
      </c>
      <c r="C76" s="62">
        <v>0</v>
      </c>
      <c r="D76" s="62">
        <f>B76*0.28</f>
        <v>0</v>
      </c>
      <c r="E76" s="60">
        <f>D76-G75</f>
        <v>-0.98000000000000009</v>
      </c>
      <c r="F76" s="76" cm="1">
        <f t="array" ref="F76">IFERROR(_xlfn.AGGREGATE(15,6,Alt!D$15:$SX$15/(TEXT(Alt!$C$2:$SX$2,"MM.JJ")=TEXT($A76,"MM.JJ")),1),0)</f>
        <v>0</v>
      </c>
      <c r="G76" s="60" cm="1">
        <f t="array" ref="G76">IFERROR(_xlfn.AGGREGATE(15,6,Alt!E$15:$SX$15/(TEXT(Alt!$C$2:$SX$2,"MM.JJ")=TEXT($A76,"MM.JJ")),1),0)</f>
        <v>0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Alt</vt:lpstr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Strijbos.Bjoern</dc:creator>
  <cp:lastModifiedBy>Edgar Langner</cp:lastModifiedBy>
  <dcterms:created xsi:type="dcterms:W3CDTF">2026-01-08T18:05:47Z</dcterms:created>
  <dcterms:modified xsi:type="dcterms:W3CDTF">2026-01-08T18:44:47Z</dcterms:modified>
</cp:coreProperties>
</file>