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trijbos.bjoern\Downloads\"/>
    </mc:Choice>
  </mc:AlternateContent>
  <xr:revisionPtr revIDLastSave="0" documentId="8_{94A6D4AF-0FE7-494A-8A07-5C324D9D3475}" xr6:coauthVersionLast="47" xr6:coauthVersionMax="47" xr10:uidLastSave="{00000000-0000-0000-0000-000000000000}"/>
  <bookViews>
    <workbookView xWindow="-120" yWindow="-120" windowWidth="29040" windowHeight="15720" xr2:uid="{339B4089-2183-4C81-B2AE-A7D3A610C864}"/>
  </bookViews>
  <sheets>
    <sheet name="Tabelle1" sheetId="1" r:id="rId1"/>
    <sheet name="Tabelle2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5" i="2" l="1" a="1"/>
  <c r="D25" i="2" s="1"/>
  <c r="L15" i="2" a="1"/>
  <c r="L15" i="2" s="1"/>
  <c r="I15" i="2"/>
  <c r="I15" i="2" a="1"/>
  <c r="E15" i="2"/>
  <c r="L14" i="2" a="1"/>
  <c r="L14" i="2" s="1"/>
  <c r="I14" i="2" a="1"/>
  <c r="I14" i="2" s="1"/>
  <c r="E14" i="2"/>
  <c r="L13" i="2"/>
  <c r="L13" i="2" a="1"/>
  <c r="K13" i="2"/>
  <c r="K16" i="2" s="1"/>
  <c r="I13" i="2" a="1"/>
  <c r="I13" i="2" s="1"/>
  <c r="H13" i="2"/>
  <c r="H16" i="2" s="1"/>
  <c r="L12" i="2" a="1"/>
  <c r="L12" i="2" s="1"/>
  <c r="I12" i="2" a="1"/>
  <c r="I12" i="2" s="1"/>
  <c r="L11" i="2" a="1"/>
  <c r="L11" i="2" s="1"/>
  <c r="I11" i="2" a="1"/>
  <c r="I11" i="2" s="1"/>
  <c r="L10" i="2" a="1"/>
  <c r="L10" i="2" s="1"/>
  <c r="I10" i="2" a="1"/>
  <c r="I10" i="2" s="1"/>
  <c r="L9" i="2" a="1"/>
  <c r="L9" i="2" s="1"/>
  <c r="I9" i="2" a="1"/>
  <c r="I9" i="2" s="1"/>
  <c r="L8" i="2" a="1"/>
  <c r="L8" i="2" s="1"/>
  <c r="I8" i="2" a="1"/>
  <c r="I8" i="2" s="1"/>
  <c r="L7" i="2" a="1"/>
  <c r="L7" i="2" s="1"/>
  <c r="I7" i="2" a="1"/>
  <c r="I7" i="2" s="1"/>
  <c r="L6" i="2" a="1"/>
  <c r="L6" i="2" s="1"/>
  <c r="I6" i="2" a="1"/>
  <c r="I6" i="2" s="1"/>
  <c r="G15" i="1" a="1"/>
  <c r="G15" i="1" s="1"/>
  <c r="F15" i="1" a="1"/>
  <c r="F15" i="1" s="1"/>
  <c r="D15" i="1"/>
  <c r="E15" i="1" s="1"/>
  <c r="C15" i="1"/>
  <c r="G14" i="1"/>
  <c r="G14" i="1" a="1"/>
  <c r="F14" i="1"/>
  <c r="F14" i="1" a="1"/>
  <c r="D14" i="1"/>
  <c r="C14" i="1"/>
  <c r="G13" i="1" a="1"/>
  <c r="G13" i="1" s="1"/>
  <c r="E14" i="1" s="1"/>
  <c r="F13" i="1" a="1"/>
  <c r="F13" i="1" s="1"/>
  <c r="D13" i="1"/>
  <c r="C13" i="1"/>
  <c r="G12" i="1" a="1"/>
  <c r="G12" i="1" s="1"/>
  <c r="F12" i="1"/>
  <c r="F12" i="1" a="1"/>
  <c r="D12" i="1"/>
  <c r="C12" i="1"/>
  <c r="G11" i="1" a="1"/>
  <c r="G11" i="1" s="1"/>
  <c r="E12" i="1" s="1"/>
  <c r="F11" i="1" a="1"/>
  <c r="F11" i="1" s="1"/>
  <c r="D11" i="1"/>
  <c r="E11" i="1" s="1"/>
  <c r="C11" i="1"/>
  <c r="G10" i="1"/>
  <c r="G10" i="1" a="1"/>
  <c r="F10" i="1" a="1"/>
  <c r="F10" i="1" s="1"/>
  <c r="D10" i="1"/>
  <c r="C10" i="1"/>
  <c r="G9" i="1" a="1"/>
  <c r="G9" i="1" s="1"/>
  <c r="E10" i="1" s="1"/>
  <c r="F9" i="1" a="1"/>
  <c r="F9" i="1" s="1"/>
  <c r="D9" i="1"/>
  <c r="E9" i="1" s="1"/>
  <c r="C9" i="1"/>
  <c r="G8" i="1"/>
  <c r="G8" i="1" a="1"/>
  <c r="F8" i="1"/>
  <c r="F8" i="1" a="1"/>
  <c r="D8" i="1"/>
  <c r="C8" i="1"/>
  <c r="G7" i="1" a="1"/>
  <c r="G7" i="1" s="1"/>
  <c r="F7" i="1" a="1"/>
  <c r="F7" i="1" s="1"/>
  <c r="D7" i="1"/>
  <c r="E7" i="1" s="1"/>
  <c r="C7" i="1"/>
  <c r="G6" i="1"/>
  <c r="G6" i="1" a="1"/>
  <c r="F6" i="1"/>
  <c r="F6" i="1" a="1"/>
  <c r="D6" i="1"/>
  <c r="C6" i="1"/>
  <c r="G5" i="1" a="1"/>
  <c r="G5" i="1" s="1"/>
  <c r="E6" i="1" s="1"/>
  <c r="F5" i="1" a="1"/>
  <c r="F5" i="1" s="1"/>
  <c r="D5" i="1"/>
  <c r="C5" i="1"/>
  <c r="G4" i="1" a="1"/>
  <c r="G4" i="1" s="1"/>
  <c r="F4" i="1"/>
  <c r="F4" i="1" a="1"/>
  <c r="D4" i="1"/>
  <c r="C4" i="1"/>
  <c r="G3" i="1" a="1"/>
  <c r="G3" i="1" s="1"/>
  <c r="E4" i="1" s="1"/>
  <c r="F3" i="1" a="1"/>
  <c r="F3" i="1" s="1"/>
  <c r="D3" i="1"/>
  <c r="C3" i="1"/>
  <c r="G2" i="1" a="1"/>
  <c r="G2" i="1" s="1"/>
  <c r="F2" i="1" a="1"/>
  <c r="F2" i="1" s="1"/>
  <c r="D2" i="1"/>
  <c r="C2" i="1"/>
  <c r="E8" i="1" l="1"/>
  <c r="E13" i="1"/>
  <c r="E3" i="1"/>
  <c r="E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<sst xmlns="http://schemas.openxmlformats.org/spreadsheetml/2006/main" count="59" uniqueCount="45">
  <si>
    <t>Month</t>
  </si>
  <si>
    <t>Summe1</t>
  </si>
  <si>
    <t>%28 - Vormonat</t>
  </si>
  <si>
    <t>Prozent aus anderer Tabelle</t>
  </si>
  <si>
    <t>Summe aus anderer Tabelle</t>
  </si>
  <si>
    <t xml:space="preserve"> Service Fee Part Reduction</t>
  </si>
  <si>
    <t>Other KPIs</t>
  </si>
  <si>
    <t>№</t>
  </si>
  <si>
    <t>KPI</t>
  </si>
  <si>
    <t>Description</t>
  </si>
  <si>
    <t>S2</t>
  </si>
  <si>
    <t>Monthly</t>
  </si>
  <si>
    <t>S3</t>
  </si>
  <si>
    <t>S15</t>
  </si>
  <si>
    <t>S16</t>
  </si>
  <si>
    <t>S17</t>
  </si>
  <si>
    <t>S19</t>
  </si>
  <si>
    <t>S20</t>
  </si>
  <si>
    <t>S21</t>
  </si>
  <si>
    <t>ab1</t>
  </si>
  <si>
    <t>ab2</t>
  </si>
  <si>
    <t>ab3</t>
  </si>
  <si>
    <t>ab4</t>
  </si>
  <si>
    <t>ab5</t>
  </si>
  <si>
    <t>ab6</t>
  </si>
  <si>
    <t>ab7</t>
  </si>
  <si>
    <t>ab8</t>
  </si>
  <si>
    <t>BC1</t>
  </si>
  <si>
    <t>BC2</t>
  </si>
  <si>
    <t>BC3</t>
  </si>
  <si>
    <t>BC4</t>
  </si>
  <si>
    <t>BC5</t>
  </si>
  <si>
    <t>BC6</t>
  </si>
  <si>
    <t>BC7</t>
  </si>
  <si>
    <t>BC8</t>
  </si>
  <si>
    <t>Fester %</t>
  </si>
  <si>
    <t>Nidriger %</t>
  </si>
  <si>
    <t>Wert Monatlich</t>
  </si>
  <si>
    <t>Auswertung %</t>
  </si>
  <si>
    <t>Nidriger % wenn nicht erreicht</t>
  </si>
  <si>
    <t>Summe</t>
  </si>
  <si>
    <t>Summe gesamt</t>
  </si>
  <si>
    <t>sep Berechnung</t>
  </si>
  <si>
    <t>Sep Berechnung 2</t>
  </si>
  <si>
    <t>Auswertung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</si>
</sst>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[$-409]mmmm\ yyyy"/>
    <numFmt numFmtId="165" formatCode="0.0%"/>
    <numFmt numFmtId="166" formatCode="mmmm\ yyyy"/>
    <numFmt numFmtId="167" formatCode="0.000%"/>
  </numFmts>
  <fonts count="17">
    <font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1"/>
      <color theme="0"/>
      <name val="Calibri Light"/>
      <family val="2"/>
    </font>
    <font>
      <sz val="11"/>
      <name val="Calibri Light"/>
      <family val="2"/>
    </font>
    <font>
      <sz val="10"/>
      <name val="Calibri Light"/>
      <family val="2"/>
    </font>
    <font>
      <sz val="10"/>
      <color theme="1"/>
      <name val="Arial Unicode MS"/>
    </font>
    <font>
      <b/>
      <sz val="15"/>
      <color theme="0"/>
      <name val="Segoe UI"/>
      <family val="2"/>
    </font>
    <font>
      <b/>
      <sz val="12"/>
      <color theme="0"/>
      <name val="Segoe UI"/>
      <family val="2"/>
    </font>
    <font>
      <b/>
      <sz val="12"/>
      <name val="Segoe UI"/>
      <family val="2"/>
    </font>
    <font>
      <sz val="12"/>
      <color theme="1"/>
      <name val="Aptos Narrow"/>
      <family val="2"/>
      <scheme val="minor"/>
    </font>
    <font>
      <b/>
      <sz val="12"/>
      <color rgb="FFFFFFFF"/>
      <name val="Segoe UI"/>
      <family val="2"/>
    </font>
    <font>
      <sz val="10"/>
      <name val="Segoe UI"/>
      <family val="2"/>
    </font>
    <font>
      <sz val="10"/>
      <color theme="1"/>
      <name val="Segoe UI"/>
      <family val="2"/>
    </font>
    <font>
      <sz val="10"/>
      <name val="Arial"/>
      <family val="2"/>
    </font>
    <font>
      <i/>
      <sz val="10"/>
      <name val="Segoe UI"/>
      <family val="2"/>
    </font>
    <font>
      <i/>
      <sz val="10"/>
      <color theme="1"/>
      <name val="Segoe UI"/>
      <family val="2"/>
    </font>
    <font>
      <sz val="8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AFAA"/>
        <bgColor indexed="64"/>
      </patternFill>
    </fill>
    <fill>
      <patternFill patternType="solid">
        <fgColor rgb="FF00AFA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164" fontId="3" fillId="0" borderId="4" xfId="0" applyNumberFormat="1" applyFont="1" applyBorder="1" applyAlignment="1">
      <alignment horizontal="right" vertical="center" indent="1"/>
    </xf>
    <xf numFmtId="44" fontId="4" fillId="0" borderId="4" xfId="2" applyFont="1" applyFill="1" applyBorder="1" applyAlignment="1">
      <alignment horizontal="center" vertical="center"/>
    </xf>
    <xf numFmtId="44" fontId="1" fillId="0" borderId="4" xfId="2" applyFont="1" applyBorder="1" applyAlignment="1">
      <alignment horizontal="center" vertical="center"/>
    </xf>
    <xf numFmtId="44" fontId="4" fillId="0" borderId="4" xfId="2" applyFont="1" applyBorder="1" applyAlignment="1">
      <alignment horizontal="center" vertical="center"/>
    </xf>
    <xf numFmtId="165" fontId="4" fillId="0" borderId="4" xfId="3" applyNumberFormat="1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9" fontId="2" fillId="2" borderId="2" xfId="0" applyNumberFormat="1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166" fontId="8" fillId="4" borderId="5" xfId="0" applyNumberFormat="1" applyFont="1" applyFill="1" applyBorder="1" applyAlignment="1">
      <alignment horizontal="center" vertical="center"/>
    </xf>
    <xf numFmtId="166" fontId="8" fillId="4" borderId="6" xfId="0" applyNumberFormat="1" applyFont="1" applyFill="1" applyBorder="1" applyAlignment="1">
      <alignment horizontal="center" vertical="center"/>
    </xf>
    <xf numFmtId="166" fontId="8" fillId="4" borderId="7" xfId="0" applyNumberFormat="1" applyFont="1" applyFill="1" applyBorder="1" applyAlignment="1">
      <alignment horizontal="center" vertical="center"/>
    </xf>
    <xf numFmtId="0" fontId="9" fillId="0" borderId="0" xfId="0" applyFont="1"/>
    <xf numFmtId="0" fontId="10" fillId="2" borderId="8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9" fontId="11" fillId="0" borderId="12" xfId="0" applyNumberFormat="1" applyFont="1" applyBorder="1" applyAlignment="1">
      <alignment horizontal="center" vertical="center" wrapText="1"/>
    </xf>
    <xf numFmtId="165" fontId="11" fillId="0" borderId="12" xfId="3" applyNumberFormat="1" applyFont="1" applyFill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10" fontId="11" fillId="5" borderId="11" xfId="0" applyNumberFormat="1" applyFont="1" applyFill="1" applyBorder="1" applyAlignment="1">
      <alignment horizontal="center" vertical="center" wrapText="1"/>
    </xf>
    <xf numFmtId="10" fontId="11" fillId="0" borderId="12" xfId="3" applyNumberFormat="1" applyFont="1" applyFill="1" applyBorder="1" applyAlignment="1">
      <alignment horizontal="center" vertical="center" wrapText="1"/>
    </xf>
    <xf numFmtId="44" fontId="13" fillId="0" borderId="13" xfId="2" applyFont="1" applyFill="1" applyBorder="1" applyAlignment="1">
      <alignment horizontal="center" vertical="center" wrapText="1"/>
    </xf>
    <xf numFmtId="10" fontId="13" fillId="5" borderId="14" xfId="3" applyNumberFormat="1" applyFont="1" applyFill="1" applyBorder="1" applyAlignment="1">
      <alignment horizontal="center" vertical="center" wrapText="1"/>
    </xf>
    <xf numFmtId="10" fontId="13" fillId="0" borderId="14" xfId="3" applyNumberFormat="1" applyFont="1" applyFill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9" fontId="11" fillId="0" borderId="16" xfId="0" applyNumberFormat="1" applyFont="1" applyBorder="1" applyAlignment="1">
      <alignment horizontal="center" vertical="center" wrapText="1"/>
    </xf>
    <xf numFmtId="165" fontId="11" fillId="0" borderId="16" xfId="3" applyNumberFormat="1" applyFont="1" applyFill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10" fontId="13" fillId="0" borderId="18" xfId="3" applyNumberFormat="1" applyFont="1" applyFill="1" applyBorder="1" applyAlignment="1">
      <alignment horizontal="center" vertical="center" wrapText="1"/>
    </xf>
    <xf numFmtId="10" fontId="11" fillId="0" borderId="16" xfId="3" applyNumberFormat="1" applyFont="1" applyFill="1" applyBorder="1" applyAlignment="1">
      <alignment horizontal="center" vertical="center" wrapText="1"/>
    </xf>
    <xf numFmtId="44" fontId="13" fillId="0" borderId="17" xfId="2" applyFont="1" applyFill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0" fontId="14" fillId="0" borderId="21" xfId="0" applyFont="1" applyBorder="1" applyAlignment="1">
      <alignment horizontal="center" vertical="center" wrapText="1"/>
    </xf>
    <xf numFmtId="9" fontId="14" fillId="0" borderId="2" xfId="3" applyFont="1" applyBorder="1" applyAlignment="1">
      <alignment horizontal="center" vertical="center" wrapText="1"/>
    </xf>
    <xf numFmtId="165" fontId="14" fillId="0" borderId="2" xfId="0" applyNumberFormat="1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2" fontId="11" fillId="0" borderId="1" xfId="0" applyNumberFormat="1" applyFont="1" applyBorder="1" applyAlignment="1">
      <alignment vertical="center" wrapText="1"/>
    </xf>
    <xf numFmtId="10" fontId="11" fillId="0" borderId="2" xfId="0" applyNumberFormat="1" applyFont="1" applyBorder="1" applyAlignment="1">
      <alignment horizontal="center" vertical="center" wrapText="1"/>
    </xf>
    <xf numFmtId="44" fontId="13" fillId="0" borderId="3" xfId="2" applyFont="1" applyFill="1" applyBorder="1" applyAlignment="1">
      <alignment horizontal="center" vertical="center" wrapText="1"/>
    </xf>
    <xf numFmtId="0" fontId="14" fillId="6" borderId="19" xfId="0" applyFont="1" applyFill="1" applyBorder="1" applyAlignment="1">
      <alignment horizontal="center" vertical="center" wrapText="1"/>
    </xf>
    <xf numFmtId="0" fontId="14" fillId="6" borderId="20" xfId="0" applyFont="1" applyFill="1" applyBorder="1" applyAlignment="1">
      <alignment horizontal="center" vertical="center" wrapText="1"/>
    </xf>
    <xf numFmtId="0" fontId="14" fillId="6" borderId="21" xfId="0" applyFont="1" applyFill="1" applyBorder="1" applyAlignment="1">
      <alignment horizontal="center" vertical="center" wrapText="1"/>
    </xf>
    <xf numFmtId="9" fontId="14" fillId="6" borderId="2" xfId="0" applyNumberFormat="1" applyFont="1" applyFill="1" applyBorder="1" applyAlignment="1">
      <alignment horizontal="center" vertical="center" wrapText="1"/>
    </xf>
    <xf numFmtId="167" fontId="14" fillId="6" borderId="2" xfId="3" applyNumberFormat="1" applyFont="1" applyFill="1" applyBorder="1" applyAlignment="1">
      <alignment horizontal="center" vertical="center" wrapText="1"/>
    </xf>
    <xf numFmtId="0" fontId="15" fillId="6" borderId="3" xfId="0" applyFont="1" applyFill="1" applyBorder="1" applyAlignment="1">
      <alignment horizontal="center" vertical="center" wrapText="1"/>
    </xf>
    <xf numFmtId="167" fontId="11" fillId="6" borderId="1" xfId="0" applyNumberFormat="1" applyFont="1" applyFill="1" applyBorder="1" applyAlignment="1">
      <alignment horizontal="center" vertical="center" wrapText="1"/>
    </xf>
    <xf numFmtId="167" fontId="11" fillId="6" borderId="2" xfId="3" applyNumberFormat="1" applyFont="1" applyFill="1" applyBorder="1" applyAlignment="1">
      <alignment horizontal="center" vertical="center" wrapText="1"/>
    </xf>
    <xf numFmtId="44" fontId="13" fillId="6" borderId="3" xfId="2" applyFont="1" applyFill="1" applyBorder="1" applyAlignment="1">
      <alignment horizontal="center" vertical="center" wrapText="1"/>
    </xf>
    <xf numFmtId="0" fontId="11" fillId="7" borderId="19" xfId="0" applyFont="1" applyFill="1" applyBorder="1" applyAlignment="1">
      <alignment horizontal="center" vertical="center" wrapText="1"/>
    </xf>
    <xf numFmtId="0" fontId="11" fillId="7" borderId="20" xfId="0" applyFont="1" applyFill="1" applyBorder="1" applyAlignment="1">
      <alignment horizontal="center" vertical="center" wrapText="1"/>
    </xf>
    <xf numFmtId="0" fontId="11" fillId="7" borderId="21" xfId="0" applyFont="1" applyFill="1" applyBorder="1" applyAlignment="1">
      <alignment horizontal="center" vertical="center" wrapText="1"/>
    </xf>
    <xf numFmtId="0" fontId="11" fillId="7" borderId="2" xfId="0" applyFont="1" applyFill="1" applyBorder="1" applyAlignment="1">
      <alignment vertical="center" wrapText="1"/>
    </xf>
    <xf numFmtId="10" fontId="11" fillId="7" borderId="2" xfId="0" applyNumberFormat="1" applyFont="1" applyFill="1" applyBorder="1" applyAlignment="1">
      <alignment horizontal="center" vertical="center" wrapText="1"/>
    </xf>
    <xf numFmtId="165" fontId="11" fillId="7" borderId="22" xfId="0" applyNumberFormat="1" applyFont="1" applyFill="1" applyBorder="1" applyAlignment="1">
      <alignment horizontal="center" vertical="center" wrapText="1"/>
    </xf>
    <xf numFmtId="0" fontId="11" fillId="7" borderId="1" xfId="0" applyFont="1" applyFill="1" applyBorder="1" applyAlignment="1">
      <alignment vertical="center" wrapText="1"/>
    </xf>
    <xf numFmtId="167" fontId="11" fillId="7" borderId="2" xfId="0" applyNumberFormat="1" applyFont="1" applyFill="1" applyBorder="1" applyAlignment="1">
      <alignment horizontal="center" vertical="center" wrapText="1"/>
    </xf>
    <xf numFmtId="44" fontId="13" fillId="7" borderId="3" xfId="2" applyFont="1" applyFill="1" applyBorder="1" applyAlignment="1">
      <alignment horizontal="center" vertical="center" wrapText="1"/>
    </xf>
    <xf numFmtId="43" fontId="0" fillId="0" borderId="0" xfId="1" applyFont="1"/>
  </cellXfs>
  <cellStyles count="4">
    <cellStyle name="Komma" xfId="1" builtinId="3"/>
    <cellStyle name="Prozent" xfId="3" builtinId="5"/>
    <cellStyle name="Standard" xfId="0" builtinId="0"/>
    <cellStyle name="Währung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74295</xdr:colOff>
      <xdr:row>13</xdr:row>
      <xdr:rowOff>85725</xdr:rowOff>
    </xdr:from>
    <xdr:to>
      <xdr:col>6</xdr:col>
      <xdr:colOff>695325</xdr:colOff>
      <xdr:row>14</xdr:row>
      <xdr:rowOff>85725</xdr:rowOff>
    </xdr:to>
    <xdr:cxnSp macro="">
      <xdr:nvCxnSpPr>
        <xdr:cNvPr id="2" name="Gerade Verbindung mit Pfeil 1">
          <a:extLst>
            <a:ext uri="{FF2B5EF4-FFF2-40B4-BE49-F238E27FC236}">
              <a16:creationId xmlns:a16="http://schemas.microsoft.com/office/drawing/2014/main" id="{45A2FC2D-48DF-4860-AFA2-1CFE761BF8F8}"/>
            </a:ext>
          </a:extLst>
        </xdr:cNvPr>
        <xdr:cNvCxnSpPr/>
      </xdr:nvCxnSpPr>
      <xdr:spPr>
        <a:xfrm flipV="1">
          <a:off x="10313670" y="2847975"/>
          <a:ext cx="2668905" cy="190500"/>
        </a:xfrm>
        <a:prstGeom prst="straightConnector1">
          <a:avLst/>
        </a:prstGeom>
        <a:ln cmpd="sng">
          <a:solidFill>
            <a:srgbClr val="00AFAA"/>
          </a:solidFill>
          <a:headEnd type="arrow"/>
          <a:tailEnd type="none"/>
        </a:ln>
      </xdr:spPr>
      <xdr:style>
        <a:lnRef idx="2">
          <a:schemeClr val="accent5"/>
        </a:lnRef>
        <a:fillRef idx="0">
          <a:schemeClr val="accent5"/>
        </a:fillRef>
        <a:effectRef idx="1">
          <a:schemeClr val="accent5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trijbos.bjoern\Downloads\1_Review%20Shell_CH_SSF%20ab%2001.01.2026%20neue%20Version_Test.xlsx" TargetMode="External"/><Relationship Id="rId1" Type="http://schemas.openxmlformats.org/officeDocument/2006/relationships/externalLinkPath" Target="1_Review%20Shell_CH_SSF%20ab%2001.01.2026%20neue%20Version_Tes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view Information"/>
      <sheetName val="Introductions"/>
      <sheetName val="Security Breaches"/>
      <sheetName val="CSAT Serway"/>
      <sheetName val="History CSAT Serway"/>
      <sheetName val="Nebenrechnungen"/>
      <sheetName val="Service Performance"/>
      <sheetName val="History Service Performance"/>
      <sheetName val="Ticket Trend History"/>
      <sheetName val="SLA P1 to P4"/>
      <sheetName val="History SLA P1 - P4 "/>
      <sheetName val="Downtime Report"/>
      <sheetName val="History Down Time"/>
      <sheetName val="Field-wide IT -Network Incident"/>
      <sheetName val="S01  S02 "/>
      <sheetName val="Abort"/>
      <sheetName val="Drop History"/>
      <sheetName val="KPI Breaches"/>
      <sheetName val="RAW DATA"/>
      <sheetName val="KPI S1 - S27"/>
      <sheetName val="History KPI S1 - S27"/>
      <sheetName val="Contractor Cloud KPI"/>
      <sheetName val="Single Site Uptime KPI"/>
      <sheetName val="TOP 5 Themen"/>
      <sheetName val="TOP 5 Stationen"/>
      <sheetName val="Kollaboration"/>
      <sheetName val="HSSE"/>
      <sheetName val="Fee Part Reduction"/>
      <sheetName val="Monthly Fe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3">
          <cell r="A3" t="str">
            <v>Other KPIs</v>
          </cell>
          <cell r="G3">
            <v>45658</v>
          </cell>
          <cell r="J3">
            <v>45627</v>
          </cell>
        </row>
        <row r="4">
          <cell r="J4" t="str">
            <v>Result</v>
          </cell>
          <cell r="K4" t="str">
            <v>Credit %</v>
          </cell>
          <cell r="L4" t="str">
            <v>Credit €</v>
          </cell>
        </row>
        <row r="5">
          <cell r="J5">
            <v>0</v>
          </cell>
          <cell r="K5">
            <v>1.4999999999999999E-2</v>
          </cell>
          <cell r="L5">
            <v>200</v>
          </cell>
        </row>
        <row r="6">
          <cell r="J6">
            <v>0.75949999999999995</v>
          </cell>
          <cell r="K6">
            <v>0</v>
          </cell>
          <cell r="L6">
            <v>0</v>
          </cell>
        </row>
        <row r="7">
          <cell r="J7">
            <v>1</v>
          </cell>
          <cell r="K7">
            <v>0</v>
          </cell>
          <cell r="L7">
            <v>0</v>
          </cell>
        </row>
        <row r="8">
          <cell r="J8">
            <v>0.96150000000000002</v>
          </cell>
          <cell r="K8">
            <v>0</v>
          </cell>
          <cell r="L8">
            <v>0</v>
          </cell>
        </row>
        <row r="9">
          <cell r="J9">
            <v>0.85060000000000002</v>
          </cell>
          <cell r="K9">
            <v>0.02</v>
          </cell>
          <cell r="L9">
            <v>0</v>
          </cell>
        </row>
        <row r="10">
          <cell r="J10">
            <v>1</v>
          </cell>
          <cell r="K10">
            <v>0</v>
          </cell>
          <cell r="L10">
            <v>0</v>
          </cell>
        </row>
        <row r="11">
          <cell r="J11">
            <v>1</v>
          </cell>
          <cell r="K11">
            <v>0</v>
          </cell>
          <cell r="L11">
            <v>0</v>
          </cell>
        </row>
        <row r="12">
          <cell r="J12">
            <v>1</v>
          </cell>
          <cell r="K12">
            <v>0</v>
          </cell>
          <cell r="L12">
            <v>0</v>
          </cell>
        </row>
        <row r="13">
          <cell r="K13">
            <v>3.5000000000000003E-2</v>
          </cell>
          <cell r="L13">
            <v>0</v>
          </cell>
        </row>
        <row r="14">
          <cell r="J14">
            <v>1</v>
          </cell>
          <cell r="K14">
            <v>0</v>
          </cell>
          <cell r="L14">
            <v>0</v>
          </cell>
        </row>
        <row r="15">
          <cell r="J15">
            <v>1</v>
          </cell>
          <cell r="K15">
            <v>0</v>
          </cell>
          <cell r="L15">
            <v>0</v>
          </cell>
        </row>
        <row r="16">
          <cell r="A16" t="str">
            <v>Total Percentage Reduction
 (from the highest percentage of the 3 KPIs above)</v>
          </cell>
          <cell r="E16">
            <v>0.2</v>
          </cell>
          <cell r="F16" t="str">
            <v>Monthly</v>
          </cell>
          <cell r="H16">
            <v>3.5000000000000003E-2</v>
          </cell>
          <cell r="I16">
            <v>300</v>
          </cell>
          <cell r="K16">
            <v>3.5000000000000003E-2</v>
          </cell>
          <cell r="L16">
            <v>200</v>
          </cell>
        </row>
      </sheetData>
      <sheetData sheetId="28">
        <row r="2">
          <cell r="A2">
            <v>45627</v>
          </cell>
        </row>
        <row r="3">
          <cell r="A3">
            <v>45658</v>
          </cell>
        </row>
        <row r="4">
          <cell r="A4">
            <v>45689</v>
          </cell>
        </row>
        <row r="5">
          <cell r="A5">
            <v>45717</v>
          </cell>
          <cell r="D5">
            <v>30083.275600000004</v>
          </cell>
        </row>
        <row r="6">
          <cell r="A6">
            <v>45748</v>
          </cell>
          <cell r="D6">
            <v>30083.275600000004</v>
          </cell>
        </row>
        <row r="7">
          <cell r="A7">
            <v>45778</v>
          </cell>
          <cell r="D7">
            <v>30315.258400000002</v>
          </cell>
        </row>
        <row r="8">
          <cell r="A8">
            <v>45809</v>
          </cell>
          <cell r="D8">
            <v>30609.994800000004</v>
          </cell>
        </row>
        <row r="9">
          <cell r="A9">
            <v>45839</v>
          </cell>
          <cell r="D9">
            <v>30904.720000000001</v>
          </cell>
        </row>
        <row r="10">
          <cell r="A10">
            <v>45870</v>
          </cell>
          <cell r="D10">
            <v>30691.931200000003</v>
          </cell>
        </row>
        <row r="11">
          <cell r="A11">
            <v>45901</v>
          </cell>
          <cell r="D11">
            <v>30691.931200000003</v>
          </cell>
        </row>
        <row r="12">
          <cell r="A12">
            <v>45931</v>
          </cell>
          <cell r="D12">
            <v>30691.931200000003</v>
          </cell>
        </row>
        <row r="13">
          <cell r="A13">
            <v>45962</v>
          </cell>
          <cell r="D13">
            <v>30691.931200000003</v>
          </cell>
        </row>
        <row r="14">
          <cell r="A14">
            <v>45992</v>
          </cell>
          <cell r="D14">
            <v>30595.443200000005</v>
          </cell>
        </row>
        <row r="15">
          <cell r="A15">
            <v>46023</v>
          </cell>
          <cell r="D15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9CB3E9-1B96-4E0D-BD1E-08A3B8722E28}">
  <dimension ref="A1:G25"/>
  <sheetViews>
    <sheetView tabSelected="1" workbookViewId="0">
      <selection activeCell="E20" sqref="E20"/>
    </sheetView>
  </sheetViews>
  <sheetFormatPr baseColWidth="10" defaultRowHeight="13.5"/>
  <cols>
    <col min="1" max="7" width="30.7109375" customWidth="1"/>
  </cols>
  <sheetData>
    <row r="1" spans="1:7" ht="15.75" thickBot="1">
      <c r="A1" s="1" t="s">
        <v>0</v>
      </c>
      <c r="B1" s="2" t="s">
        <v>1</v>
      </c>
      <c r="C1" s="10">
        <v>0.01</v>
      </c>
      <c r="D1" s="10">
        <v>0.28000000000000003</v>
      </c>
      <c r="E1" s="2" t="s">
        <v>2</v>
      </c>
      <c r="F1" s="2" t="s">
        <v>3</v>
      </c>
      <c r="G1" s="3" t="s">
        <v>4</v>
      </c>
    </row>
    <row r="2" spans="1:7" ht="15">
      <c r="A2" s="4">
        <v>45627</v>
      </c>
      <c r="B2" s="5">
        <v>101789.02</v>
      </c>
      <c r="C2" s="6">
        <f t="shared" ref="C2:C14" si="0">B2*0.72</f>
        <v>73288.094400000002</v>
      </c>
      <c r="D2" s="6">
        <f t="shared" ref="D2:D14" si="1">B2*0.28</f>
        <v>28500.925600000002</v>
      </c>
      <c r="E2" s="7">
        <v>27645.897832000002</v>
      </c>
      <c r="F2" s="8" cm="1">
        <f t="array" ref="F2">IFERROR(
INDEX('[1]Fee Part Reduction'!K16:L16,
      MATCH(
          YEAR('[1]Monthly Fees'!A2)*100 + MONTH('[1]Monthly Fees'!A2),
          YEAR('[1]Fee Part Reduction'!J3:L3)*100 + MONTH('[1]Fee Part Reduction'!J3:L3),
          0
      )
),
0)</f>
        <v>3.5000000000000003E-2</v>
      </c>
      <c r="G2" s="7" cm="1">
        <f t="array" ref="G2">IFERROR(
INDEX('[1]Fee Part Reduction'!$L$16:$L$16,
      MATCH(
          YEAR('[1]Monthly Fees'!$A2)*100 + MONTH('[1]Monthly Fees'!$A2),
          YEAR('[1]Fee Part Reduction'!$J$3:$L$3)*100 + MONTH('[1]Fee Part Reduction'!$J$3:$L$3),
          0
      )
),
0)</f>
        <v>200</v>
      </c>
    </row>
    <row r="3" spans="1:7" ht="15">
      <c r="A3" s="4">
        <v>45658</v>
      </c>
      <c r="B3" s="5">
        <v>103425.27</v>
      </c>
      <c r="C3" s="6">
        <f t="shared" si="0"/>
        <v>74466.194399999993</v>
      </c>
      <c r="D3" s="6">
        <f t="shared" si="1"/>
        <v>28959.075600000004</v>
      </c>
      <c r="E3" s="7">
        <f t="shared" ref="E3:E15" si="2">D3-G2</f>
        <v>28759.075600000004</v>
      </c>
      <c r="F3" s="8" cm="1">
        <f t="array" ref="F3">IFERROR(
INDEX('[1]Fee Part Reduction'!K17:L17,
      MATCH(
          YEAR('[1]Monthly Fees'!A3)*100 + MONTH('[1]Monthly Fees'!A3),
          YEAR('[1]Fee Part Reduction'!J4:L4)*100 + MONTH('[1]Fee Part Reduction'!J4:L4),
          0
      )
),
0)</f>
        <v>0</v>
      </c>
      <c r="G3" s="7" cm="1">
        <f t="array" ref="G3">IFERROR(
INDEX('[1]Fee Part Reduction'!$L$16:$L$16,
      MATCH(
          YEAR('[1]Monthly Fees'!$A3)*100 + MONTH('[1]Monthly Fees'!$A3),
          YEAR('[1]Fee Part Reduction'!$J$3:$L$3)*100 + MONTH('[1]Fee Part Reduction'!$J$3:$L$3),
          0
      )
),
0)</f>
        <v>0</v>
      </c>
    </row>
    <row r="4" spans="1:7" ht="15">
      <c r="A4" s="4">
        <v>45689</v>
      </c>
      <c r="B4" s="5">
        <v>103425.27</v>
      </c>
      <c r="C4" s="6">
        <f t="shared" si="0"/>
        <v>74466.194399999993</v>
      </c>
      <c r="D4" s="6">
        <f t="shared" si="1"/>
        <v>28959.075600000004</v>
      </c>
      <c r="E4" s="7">
        <f t="shared" si="2"/>
        <v>28959.075600000004</v>
      </c>
      <c r="F4" s="8" cm="1">
        <f t="array" ref="F4">IFERROR(
INDEX('[1]Fee Part Reduction'!K18:L18,
      MATCH(
          YEAR('[1]Monthly Fees'!A4)*100 + MONTH('[1]Monthly Fees'!A4),
          YEAR('[1]Fee Part Reduction'!J5:L5)*100 + MONTH('[1]Fee Part Reduction'!J5:L5),
          0
      )
),
0)</f>
        <v>0</v>
      </c>
      <c r="G4" s="7" cm="1">
        <f t="array" ref="G4">IFERROR(
INDEX('[1]Fee Part Reduction'!$L$16:$L$16,
      MATCH(
          YEAR('[1]Monthly Fees'!$A4)*100 + MONTH('[1]Monthly Fees'!$A4),
          YEAR('[1]Fee Part Reduction'!$J$3:$L$3)*100 + MONTH('[1]Fee Part Reduction'!$J$3:$L$3),
          0
      )
),
0)</f>
        <v>0</v>
      </c>
    </row>
    <row r="5" spans="1:7" ht="15">
      <c r="A5" s="4">
        <v>45717</v>
      </c>
      <c r="B5" s="5">
        <v>107440.27</v>
      </c>
      <c r="C5" s="6">
        <f t="shared" si="0"/>
        <v>77356.994399999996</v>
      </c>
      <c r="D5" s="6">
        <f t="shared" si="1"/>
        <v>30083.275600000004</v>
      </c>
      <c r="E5" s="7">
        <f t="shared" si="2"/>
        <v>30083.275600000004</v>
      </c>
      <c r="F5" s="8" cm="1">
        <f t="array" ref="F5">IFERROR(
INDEX('[1]Fee Part Reduction'!K19:L19,
      MATCH(
          YEAR('[1]Monthly Fees'!A5)*100 + MONTH('[1]Monthly Fees'!A5),
          YEAR('[1]Fee Part Reduction'!J6:L6)*100 + MONTH('[1]Fee Part Reduction'!J6:L6),
          0
      )
),
0)</f>
        <v>0</v>
      </c>
      <c r="G5" s="7" cm="1">
        <f t="array" ref="G5">IFERROR(
INDEX('[1]Fee Part Reduction'!$L$16:$L$16,
      MATCH(
          YEAR('[1]Monthly Fees'!$A5)*100 + MONTH('[1]Monthly Fees'!$A5),
          YEAR('[1]Fee Part Reduction'!$J$3:$L$3)*100 + MONTH('[1]Fee Part Reduction'!$J$3:$L$3),
          0
      )
),
0)</f>
        <v>0</v>
      </c>
    </row>
    <row r="6" spans="1:7" ht="15">
      <c r="A6" s="4">
        <v>45748</v>
      </c>
      <c r="B6" s="5">
        <v>107440.27</v>
      </c>
      <c r="C6" s="6">
        <f t="shared" si="0"/>
        <v>77356.994399999996</v>
      </c>
      <c r="D6" s="6">
        <f t="shared" si="1"/>
        <v>30083.275600000004</v>
      </c>
      <c r="E6" s="7">
        <f t="shared" si="2"/>
        <v>30083.275600000004</v>
      </c>
      <c r="F6" s="8" cm="1">
        <f t="array" ref="F6">IFERROR(
INDEX('[1]Fee Part Reduction'!K20:L20,
      MATCH(
          YEAR('[1]Monthly Fees'!A6)*100 + MONTH('[1]Monthly Fees'!A6),
          YEAR('[1]Fee Part Reduction'!J7:L7)*100 + MONTH('[1]Fee Part Reduction'!J7:L7),
          0
      )
),
0)</f>
        <v>0</v>
      </c>
      <c r="G6" s="7" cm="1">
        <f t="array" ref="G6">IFERROR(
INDEX('[1]Fee Part Reduction'!$L$16:$L20,
      MATCH(
          YEAR('[1]Monthly Fees'!$A6)*100 + MONTH('[1]Monthly Fees'!$A6),
          YEAR('[1]Fee Part Reduction'!$J$3:$L$3)*100 + MONTH('[1]Fee Part Reduction'!$J$3:$L$3),
          0
      )
),
0)</f>
        <v>0</v>
      </c>
    </row>
    <row r="7" spans="1:7" ht="15">
      <c r="A7" s="4">
        <v>45778</v>
      </c>
      <c r="B7" s="5">
        <v>108268.78</v>
      </c>
      <c r="C7" s="6">
        <f t="shared" si="0"/>
        <v>77953.521599999993</v>
      </c>
      <c r="D7" s="6">
        <f t="shared" si="1"/>
        <v>30315.258400000002</v>
      </c>
      <c r="E7" s="7">
        <f t="shared" si="2"/>
        <v>30315.258400000002</v>
      </c>
      <c r="F7" s="8" cm="1">
        <f t="array" ref="F7">IFERROR(
INDEX('[1]Fee Part Reduction'!K21:L21,
      MATCH(
          YEAR('[1]Monthly Fees'!A7)*100 + MONTH('[1]Monthly Fees'!A7),
          YEAR('[1]Fee Part Reduction'!J8:L8)*100 + MONTH('[1]Fee Part Reduction'!J8:L8),
          0
      )
),
0)</f>
        <v>0</v>
      </c>
      <c r="G7" s="7" cm="1">
        <f t="array" ref="G7">IFERROR(
INDEX('[1]Fee Part Reduction'!$L$16:$L21,
      MATCH(
          YEAR('[1]Monthly Fees'!$A7)*100 + MONTH('[1]Monthly Fees'!$A7),
          YEAR('[1]Fee Part Reduction'!$J$3:$L$3)*100 + MONTH('[1]Fee Part Reduction'!$J$3:$L$3),
          0
      )
),
0)</f>
        <v>0</v>
      </c>
    </row>
    <row r="8" spans="1:7" ht="15">
      <c r="A8" s="4">
        <v>45809</v>
      </c>
      <c r="B8" s="5">
        <v>109321.41</v>
      </c>
      <c r="C8" s="6">
        <f t="shared" si="0"/>
        <v>78711.415200000003</v>
      </c>
      <c r="D8" s="6">
        <f t="shared" si="1"/>
        <v>30609.994800000004</v>
      </c>
      <c r="E8" s="7">
        <f t="shared" si="2"/>
        <v>30609.994800000004</v>
      </c>
      <c r="F8" s="8" cm="1">
        <f t="array" ref="F8">IFERROR(
INDEX('[1]Fee Part Reduction'!K22:L22,
      MATCH(
          YEAR('[1]Monthly Fees'!A8)*100 + MONTH('[1]Monthly Fees'!A8),
          YEAR('[1]Fee Part Reduction'!J9:L9)*100 + MONTH('[1]Fee Part Reduction'!J9:L9),
          0
      )
),
0)</f>
        <v>0</v>
      </c>
      <c r="G8" s="7" cm="1">
        <f t="array" ref="G8">IFERROR(
INDEX('[1]Fee Part Reduction'!$L$16:$L22,
      MATCH(
          YEAR('[1]Monthly Fees'!$A8)*100 + MONTH('[1]Monthly Fees'!$A8),
          YEAR('[1]Fee Part Reduction'!$J$3:$L$3)*100 + MONTH('[1]Fee Part Reduction'!$J$3:$L$3),
          0
      )
),
0)</f>
        <v>0</v>
      </c>
    </row>
    <row r="9" spans="1:7" ht="15">
      <c r="A9" s="4">
        <v>45839</v>
      </c>
      <c r="B9" s="5">
        <v>110374</v>
      </c>
      <c r="C9" s="6">
        <f t="shared" si="0"/>
        <v>79469.279999999999</v>
      </c>
      <c r="D9" s="6">
        <f t="shared" si="1"/>
        <v>30904.720000000001</v>
      </c>
      <c r="E9" s="7">
        <f t="shared" si="2"/>
        <v>30904.720000000001</v>
      </c>
      <c r="F9" s="8" cm="1">
        <f t="array" ref="F9">IFERROR(
INDEX('[1]Fee Part Reduction'!K23:L23,
      MATCH(
          YEAR('[1]Monthly Fees'!A9)*100 + MONTH('[1]Monthly Fees'!A9),
          YEAR('[1]Fee Part Reduction'!J10:L10)*100 + MONTH('[1]Fee Part Reduction'!J10:L10),
          0
      )
),
0)</f>
        <v>0</v>
      </c>
      <c r="G9" s="7" cm="1">
        <f t="array" ref="G9">IFERROR(
INDEX('[1]Fee Part Reduction'!$L$16:$L23,
      MATCH(
          YEAR('[1]Monthly Fees'!$A9)*100 + MONTH('[1]Monthly Fees'!$A9),
          YEAR('[1]Fee Part Reduction'!$J$3:$L$3)*100 + MONTH('[1]Fee Part Reduction'!$J$3:$L$3),
          0
      )
),
0)</f>
        <v>0</v>
      </c>
    </row>
    <row r="10" spans="1:7" ht="15">
      <c r="A10" s="4">
        <v>45870</v>
      </c>
      <c r="B10" s="5">
        <v>109614.04</v>
      </c>
      <c r="C10" s="6">
        <f t="shared" si="0"/>
        <v>78922.108799999987</v>
      </c>
      <c r="D10" s="6">
        <f t="shared" si="1"/>
        <v>30691.931200000003</v>
      </c>
      <c r="E10" s="7">
        <f t="shared" si="2"/>
        <v>30691.931200000003</v>
      </c>
      <c r="F10" s="8" cm="1">
        <f t="array" ref="F10">IFERROR(
INDEX('[1]Fee Part Reduction'!K24:L24,
      MATCH(
          YEAR('[1]Monthly Fees'!A10)*100 + MONTH('[1]Monthly Fees'!A10),
          YEAR('[1]Fee Part Reduction'!J11:L11)*100 + MONTH('[1]Fee Part Reduction'!J11:L11),
          0
      )
),
0)</f>
        <v>0</v>
      </c>
      <c r="G10" s="7" cm="1">
        <f t="array" ref="G10">IFERROR(
INDEX('[1]Fee Part Reduction'!$L$16:$L24,
      MATCH(
          YEAR('[1]Monthly Fees'!$A10)*100 + MONTH('[1]Monthly Fees'!$A10),
          YEAR('[1]Fee Part Reduction'!$J$3:$L$3)*100 + MONTH('[1]Fee Part Reduction'!$J$3:$L$3),
          0
      )
),
0)</f>
        <v>0</v>
      </c>
    </row>
    <row r="11" spans="1:7" ht="15">
      <c r="A11" s="4">
        <v>45901</v>
      </c>
      <c r="B11" s="5">
        <v>109614.04</v>
      </c>
      <c r="C11" s="6">
        <f t="shared" si="0"/>
        <v>78922.108799999987</v>
      </c>
      <c r="D11" s="6">
        <f t="shared" si="1"/>
        <v>30691.931200000003</v>
      </c>
      <c r="E11" s="7">
        <f t="shared" si="2"/>
        <v>30691.931200000003</v>
      </c>
      <c r="F11" s="8" cm="1">
        <f t="array" ref="F11">IFERROR(
INDEX('[1]Fee Part Reduction'!K25:L25,
      MATCH(
          YEAR('[1]Monthly Fees'!A11)*100 + MONTH('[1]Monthly Fees'!A11),
          YEAR('[1]Fee Part Reduction'!J12:L12)*100 + MONTH('[1]Fee Part Reduction'!J12:L12),
          0
      )
),
0)</f>
        <v>0</v>
      </c>
      <c r="G11" s="7" cm="1">
        <f t="array" ref="G11">IFERROR(
INDEX('[1]Fee Part Reduction'!$L$16:$L25,
      MATCH(
          YEAR('[1]Monthly Fees'!$A11)*100 + MONTH('[1]Monthly Fees'!$A11),
          YEAR('[1]Fee Part Reduction'!$J$3:$L$3)*100 + MONTH('[1]Fee Part Reduction'!$J$3:$L$3),
          0
      )
),
0)</f>
        <v>0</v>
      </c>
    </row>
    <row r="12" spans="1:7" ht="15">
      <c r="A12" s="4">
        <v>45931</v>
      </c>
      <c r="B12" s="5">
        <v>109614.04</v>
      </c>
      <c r="C12" s="6">
        <f t="shared" si="0"/>
        <v>78922.108799999987</v>
      </c>
      <c r="D12" s="6">
        <f t="shared" si="1"/>
        <v>30691.931200000003</v>
      </c>
      <c r="E12" s="7">
        <f t="shared" si="2"/>
        <v>30691.931200000003</v>
      </c>
      <c r="F12" s="8" cm="1">
        <f t="array" ref="F12">IFERROR(
INDEX('[1]Fee Part Reduction'!K26:L26,
      MATCH(
          YEAR('[1]Monthly Fees'!A12)*100 + MONTH('[1]Monthly Fees'!A12),
          YEAR('[1]Fee Part Reduction'!J13:L13)*100 + MONTH('[1]Fee Part Reduction'!J13:L13),
          0
      )
),
0)</f>
        <v>0</v>
      </c>
      <c r="G12" s="7" cm="1">
        <f t="array" ref="G12">IFERROR(
INDEX('[1]Fee Part Reduction'!$L$16:$L26,
      MATCH(
          YEAR('[1]Monthly Fees'!$A12)*100 + MONTH('[1]Monthly Fees'!$A12),
          YEAR('[1]Fee Part Reduction'!$J$3:$L$3)*100 + MONTH('[1]Fee Part Reduction'!$J$3:$L$3),
          0
      )
),
0)</f>
        <v>0</v>
      </c>
    </row>
    <row r="13" spans="1:7" ht="15">
      <c r="A13" s="4">
        <v>45962</v>
      </c>
      <c r="B13" s="5">
        <v>109614.04</v>
      </c>
      <c r="C13" s="6">
        <f t="shared" si="0"/>
        <v>78922.108799999987</v>
      </c>
      <c r="D13" s="6">
        <f t="shared" si="1"/>
        <v>30691.931200000003</v>
      </c>
      <c r="E13" s="7">
        <f t="shared" si="2"/>
        <v>30691.931200000003</v>
      </c>
      <c r="F13" s="8" cm="1">
        <f t="array" ref="F13">IFERROR(
INDEX('[1]Fee Part Reduction'!K27:L27,
      MATCH(
          YEAR('[1]Monthly Fees'!A13)*100 + MONTH('[1]Monthly Fees'!A13),
          YEAR('[1]Fee Part Reduction'!J14:L14)*100 + MONTH('[1]Fee Part Reduction'!J14:L14),
          0
      )
),
0)</f>
        <v>0</v>
      </c>
      <c r="G13" s="7" cm="1">
        <f t="array" ref="G13">IFERROR(
INDEX('[1]Fee Part Reduction'!$L$16:$L27,
      MATCH(
          YEAR('[1]Monthly Fees'!$A13)*100 + MONTH('[1]Monthly Fees'!$A13),
          YEAR('[1]Fee Part Reduction'!$J$3:$L$3)*100 + MONTH('[1]Fee Part Reduction'!$J$3:$L$3),
          0
      )
),
0)</f>
        <v>0</v>
      </c>
    </row>
    <row r="14" spans="1:7" ht="15">
      <c r="A14" s="4">
        <v>45992</v>
      </c>
      <c r="B14" s="5">
        <v>109269.44</v>
      </c>
      <c r="C14" s="6">
        <f t="shared" si="0"/>
        <v>78673.996799999994</v>
      </c>
      <c r="D14" s="6">
        <f t="shared" si="1"/>
        <v>30595.443200000005</v>
      </c>
      <c r="E14" s="7">
        <f t="shared" si="2"/>
        <v>30595.443200000005</v>
      </c>
      <c r="F14" s="8" cm="1">
        <f t="array" ref="F14">IFERROR(
INDEX('[1]Fee Part Reduction'!K28:L28,
      MATCH(
          YEAR('[1]Monthly Fees'!A14)*100 + MONTH('[1]Monthly Fees'!A14),
          YEAR('[1]Fee Part Reduction'!J15:L15)*100 + MONTH('[1]Fee Part Reduction'!J15:L15),
          0
      )
),
0)</f>
        <v>0</v>
      </c>
      <c r="G14" s="7" cm="1">
        <f t="array" ref="G14">IFERROR(
INDEX('[1]Fee Part Reduction'!$L$16:$L28,
      MATCH(
          YEAR('[1]Monthly Fees'!$A14)*100 + MONTH('[1]Monthly Fees'!$A14),
          YEAR('[1]Fee Part Reduction'!$J$3:$L$3)*100 + MONTH('[1]Fee Part Reduction'!$J$3:$L$3),
          0
      )
),
0)</f>
        <v>0</v>
      </c>
    </row>
    <row r="15" spans="1:7" ht="15">
      <c r="A15" s="4">
        <v>46023</v>
      </c>
      <c r="B15" s="5">
        <v>0</v>
      </c>
      <c r="C15" s="6">
        <f>B15*0.72</f>
        <v>0</v>
      </c>
      <c r="D15" s="6">
        <f>B15*0.28</f>
        <v>0</v>
      </c>
      <c r="E15" s="7">
        <f t="shared" si="2"/>
        <v>0</v>
      </c>
      <c r="F15" s="8" cm="1">
        <f t="array" ref="F15">IFERROR(
INDEX('[1]Fee Part Reduction'!K29:L29,
      MATCH(
          YEAR('[1]Monthly Fees'!A15)*100 + MONTH('[1]Monthly Fees'!A15),
          YEAR('[1]Fee Part Reduction'!J16:L16)*100 + MONTH('[1]Fee Part Reduction'!J16:L16),
          0
      )
),
0)</f>
        <v>0</v>
      </c>
      <c r="G15" s="7" cm="1">
        <f t="array" ref="G15">IFERROR(
INDEX('[1]Fee Part Reduction'!$L$16:$L29,
      MATCH(
          YEAR('[1]Monthly Fees'!$A15)*100 + MONTH('[1]Monthly Fees'!$A15),
          YEAR('[1]Fee Part Reduction'!$J$3:$L$3)*100 + MONTH('[1]Fee Part Reduction'!$J$3:$L$3),
          0
      )
),
0)</f>
        <v>0</v>
      </c>
    </row>
    <row r="25" spans="5:5">
      <c r="E25" s="9"/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308DD5-838A-4C95-B4ED-0386097A5B9D}">
  <dimension ref="A1:N25"/>
  <sheetViews>
    <sheetView topLeftCell="A4" workbookViewId="0">
      <selection activeCell="I5" sqref="I5"/>
    </sheetView>
  </sheetViews>
  <sheetFormatPr baseColWidth="10" defaultRowHeight="13.5"/>
  <cols>
    <col min="1" max="1" width="8.42578125" customWidth="1"/>
    <col min="2" max="2" width="30.28515625" customWidth="1"/>
    <col min="3" max="3" width="58.28515625" customWidth="1"/>
    <col min="4" max="4" width="16.140625" customWidth="1"/>
    <col min="5" max="5" width="19.140625" customWidth="1"/>
    <col min="6" max="6" width="16.85546875" customWidth="1"/>
    <col min="7" max="7" width="15.85546875" customWidth="1"/>
    <col min="8" max="8" width="12.7109375" customWidth="1"/>
    <col min="9" max="9" width="14.140625" customWidth="1"/>
    <col min="10" max="11" width="12.7109375" customWidth="1"/>
    <col min="12" max="12" width="14.140625" customWidth="1"/>
  </cols>
  <sheetData>
    <row r="1" spans="1:14" ht="24">
      <c r="A1" s="11" t="s">
        <v>5</v>
      </c>
      <c r="B1" s="11"/>
      <c r="C1" s="11"/>
    </row>
    <row r="2" spans="1:14" ht="14.25" thickBot="1"/>
    <row r="3" spans="1:14" s="18" customFormat="1" ht="17.25">
      <c r="A3" s="12" t="s">
        <v>6</v>
      </c>
      <c r="B3" s="13"/>
      <c r="C3" s="13"/>
      <c r="D3" s="13"/>
      <c r="E3" s="13"/>
      <c r="F3" s="14"/>
      <c r="G3" s="15">
        <v>45658</v>
      </c>
      <c r="H3" s="16"/>
      <c r="I3" s="17"/>
      <c r="J3" s="15">
        <v>45627</v>
      </c>
      <c r="K3" s="16"/>
      <c r="L3" s="17"/>
    </row>
    <row r="4" spans="1:14" s="18" customFormat="1" ht="69.75" thickBot="1">
      <c r="A4" s="19" t="s">
        <v>7</v>
      </c>
      <c r="B4" s="20" t="s">
        <v>8</v>
      </c>
      <c r="C4" s="20" t="s">
        <v>9</v>
      </c>
      <c r="D4" s="20" t="s">
        <v>35</v>
      </c>
      <c r="E4" s="20" t="s">
        <v>36</v>
      </c>
      <c r="F4" s="21" t="s">
        <v>37</v>
      </c>
      <c r="G4" s="22" t="s">
        <v>38</v>
      </c>
      <c r="H4" s="23" t="s">
        <v>39</v>
      </c>
      <c r="I4" s="24" t="s">
        <v>40</v>
      </c>
      <c r="J4" s="22" t="s">
        <v>38</v>
      </c>
      <c r="K4" s="23" t="s">
        <v>39</v>
      </c>
      <c r="L4" s="24" t="s">
        <v>40</v>
      </c>
    </row>
    <row r="5" spans="1:14" ht="14.25">
      <c r="A5" s="25" t="s">
        <v>10</v>
      </c>
      <c r="B5" s="26" t="s">
        <v>19</v>
      </c>
      <c r="C5" s="26" t="s">
        <v>27</v>
      </c>
      <c r="D5" s="27">
        <v>0.8</v>
      </c>
      <c r="E5" s="28">
        <v>1.4999999999999999E-2</v>
      </c>
      <c r="F5" s="29" t="s">
        <v>11</v>
      </c>
      <c r="G5" s="30">
        <v>0</v>
      </c>
      <c r="H5" s="31">
        <v>1.4999999999999999E-2</v>
      </c>
      <c r="I5" s="32"/>
      <c r="J5" s="30">
        <v>0</v>
      </c>
      <c r="K5" s="31">
        <v>1.4999999999999999E-2</v>
      </c>
      <c r="L5" s="32">
        <v>200</v>
      </c>
    </row>
    <row r="6" spans="1:14" ht="14.25">
      <c r="A6" s="25" t="s">
        <v>12</v>
      </c>
      <c r="B6" s="26" t="s">
        <v>20</v>
      </c>
      <c r="C6" s="26" t="s">
        <v>28</v>
      </c>
      <c r="D6" s="27">
        <v>0.7</v>
      </c>
      <c r="E6" s="28">
        <v>1.4999999999999999E-2</v>
      </c>
      <c r="F6" s="29" t="s">
        <v>11</v>
      </c>
      <c r="G6" s="33">
        <v>0.75949999999999995</v>
      </c>
      <c r="H6" s="31">
        <v>0</v>
      </c>
      <c r="I6" s="32" cm="1">
        <f t="array" ref="I6">IFERROR(SUMPRODUCT((MONTH('[1]Monthly Fees'!$A$5:$A$1000)=MONTH(#REF!))*(YEAR('[1]Monthly Fees'!$A$5:$A$1000)=YEAR(#REF!))*('[1]Monthly Fees'!$D$5:$D$1000))*#REF!,0)</f>
        <v>0</v>
      </c>
      <c r="J6" s="33">
        <v>0.75949999999999995</v>
      </c>
      <c r="K6" s="31">
        <v>0</v>
      </c>
      <c r="L6" s="32" cm="1">
        <f t="array" ref="L6:N6">IFERROR(
INDEX('[1]Fee Part Reduction'!16:16,
      COLUMN('[1]Fee Part Reduction'!J3:L3) + 2 -  COLUMN('[1]Fee Part Reduction'!J3) + 1 *
      (MATCH(
          YEAR('[1]Monthly Fees'!A3)*100 + MONTH('[1]Monthly Fees'!A3),
          YEAR('[1]Fee Part Reduction'!J3:L3)*100 + MONTH('[1]Fee Part Reduction'!J3:L3),
          0
      ))
),
0)</f>
        <v>0</v>
      </c>
      <c r="M6">
        <v>0</v>
      </c>
      <c r="N6">
        <v>0</v>
      </c>
    </row>
    <row r="7" spans="1:14" ht="14.25">
      <c r="A7" s="25" t="s">
        <v>13</v>
      </c>
      <c r="B7" s="26" t="s">
        <v>21</v>
      </c>
      <c r="C7" s="26" t="s">
        <v>29</v>
      </c>
      <c r="D7" s="27">
        <v>0.95</v>
      </c>
      <c r="E7" s="28">
        <v>0.05</v>
      </c>
      <c r="F7" s="29" t="s">
        <v>11</v>
      </c>
      <c r="G7" s="33">
        <v>1</v>
      </c>
      <c r="H7" s="31">
        <v>0</v>
      </c>
      <c r="I7" s="32" cm="1">
        <f t="array" ref="I7">IFERROR(SUMPRODUCT((MONTH('[1]Monthly Fees'!$A$5:$A$1000)=MONTH(#REF!))*(YEAR('[1]Monthly Fees'!$A$5:$A$1000)=YEAR(#REF!))*('[1]Monthly Fees'!$D$5:$D$1000))*#REF!,0)</f>
        <v>0</v>
      </c>
      <c r="J7" s="33">
        <v>1</v>
      </c>
      <c r="K7" s="31">
        <v>0</v>
      </c>
      <c r="L7" s="32" cm="1">
        <f t="array" ref="L7">IFERROR(SUMPRODUCT((MONTH('[1]Monthly Fees'!$A$5:$A$1000)=MONTH(#REF!))*(YEAR('[1]Monthly Fees'!$A$5:$A$1000)=YEAR(#REF!))*('[1]Monthly Fees'!$D$5:$D$1000))*#REF!,0)</f>
        <v>0</v>
      </c>
    </row>
    <row r="8" spans="1:14" ht="14.25">
      <c r="A8" s="25" t="s">
        <v>14</v>
      </c>
      <c r="B8" s="26" t="s">
        <v>22</v>
      </c>
      <c r="C8" s="26" t="s">
        <v>30</v>
      </c>
      <c r="D8" s="27">
        <v>0.95</v>
      </c>
      <c r="E8" s="28">
        <v>0.04</v>
      </c>
      <c r="F8" s="29" t="s">
        <v>11</v>
      </c>
      <c r="G8" s="34">
        <v>0.96150000000000002</v>
      </c>
      <c r="H8" s="31">
        <v>0</v>
      </c>
      <c r="I8" s="32" cm="1">
        <f t="array" ref="I8">IFERROR(SUMPRODUCT((MONTH('[1]Monthly Fees'!$A$5:$A$1000)=MONTH(#REF!))*(YEAR('[1]Monthly Fees'!$A$5:$A$1000)=YEAR(#REF!))*('[1]Monthly Fees'!$D$5:$D$1000))*#REF!,0)</f>
        <v>0</v>
      </c>
      <c r="J8" s="34">
        <v>0.96150000000000002</v>
      </c>
      <c r="K8" s="31">
        <v>0</v>
      </c>
      <c r="L8" s="32" cm="1">
        <f t="array" ref="L8">IFERROR(SUMPRODUCT((MONTH('[1]Monthly Fees'!$A$5:$A$1000)=MONTH(#REF!))*(YEAR('[1]Monthly Fees'!$A$5:$A$1000)=YEAR(#REF!))*('[1]Monthly Fees'!$D$5:$D$1000))*#REF!,0)</f>
        <v>0</v>
      </c>
    </row>
    <row r="9" spans="1:14" ht="14.25">
      <c r="A9" s="25" t="s">
        <v>15</v>
      </c>
      <c r="B9" s="26" t="s">
        <v>23</v>
      </c>
      <c r="C9" s="26" t="s">
        <v>31</v>
      </c>
      <c r="D9" s="27">
        <v>0.95</v>
      </c>
      <c r="E9" s="28">
        <v>0.02</v>
      </c>
      <c r="F9" s="29" t="s">
        <v>11</v>
      </c>
      <c r="G9" s="34">
        <v>0.85060000000000002</v>
      </c>
      <c r="H9" s="31">
        <v>0.02</v>
      </c>
      <c r="I9" s="32" cm="1">
        <f t="array" ref="I9">IFERROR(SUMPRODUCT((MONTH('[1]Monthly Fees'!$A$5:$A$1000)=MONTH(#REF!))*(YEAR('[1]Monthly Fees'!$A$5:$A$1000)=YEAR(#REF!))*('[1]Monthly Fees'!$D$5:$D$1000))*#REF!,0)</f>
        <v>0</v>
      </c>
      <c r="J9" s="34">
        <v>0.85060000000000002</v>
      </c>
      <c r="K9" s="31">
        <v>0.02</v>
      </c>
      <c r="L9" s="32" cm="1">
        <f t="array" ref="L9">IFERROR(SUMPRODUCT((MONTH('[1]Monthly Fees'!$A$5:$A$1000)=MONTH(#REF!))*(YEAR('[1]Monthly Fees'!$A$5:$A$1000)=YEAR(#REF!))*('[1]Monthly Fees'!$D$5:$D$1000))*#REF!,0)</f>
        <v>0</v>
      </c>
    </row>
    <row r="10" spans="1:14" ht="14.25">
      <c r="A10" s="25" t="s">
        <v>16</v>
      </c>
      <c r="B10" s="26" t="s">
        <v>24</v>
      </c>
      <c r="C10" s="26" t="s">
        <v>32</v>
      </c>
      <c r="D10" s="27">
        <v>0.95</v>
      </c>
      <c r="E10" s="28">
        <v>0.03</v>
      </c>
      <c r="F10" s="29" t="s">
        <v>11</v>
      </c>
      <c r="G10" s="34">
        <v>1</v>
      </c>
      <c r="H10" s="31">
        <v>0</v>
      </c>
      <c r="I10" s="32" cm="1">
        <f t="array" ref="I10">IFERROR(SUMPRODUCT((MONTH('[1]Monthly Fees'!$A$5:$A$1000)=MONTH(#REF!))*(YEAR('[1]Monthly Fees'!$A$5:$A$1000)=YEAR(#REF!))*('[1]Monthly Fees'!$D$5:$D$1000))*#REF!,0)</f>
        <v>0</v>
      </c>
      <c r="J10" s="34">
        <v>1</v>
      </c>
      <c r="K10" s="31">
        <v>0</v>
      </c>
      <c r="L10" s="32" cm="1">
        <f t="array" ref="L10">IFERROR(SUMPRODUCT((MONTH('[1]Monthly Fees'!$A$5:$A$1000)=MONTH(#REF!))*(YEAR('[1]Monthly Fees'!$A$5:$A$1000)=YEAR(#REF!))*('[1]Monthly Fees'!$D$5:$D$1000))*#REF!,0)</f>
        <v>0</v>
      </c>
    </row>
    <row r="11" spans="1:14" ht="14.25">
      <c r="A11" s="25" t="s">
        <v>17</v>
      </c>
      <c r="B11" s="26" t="s">
        <v>25</v>
      </c>
      <c r="C11" s="26" t="s">
        <v>33</v>
      </c>
      <c r="D11" s="27">
        <v>0.95</v>
      </c>
      <c r="E11" s="28">
        <v>0.02</v>
      </c>
      <c r="F11" s="29" t="s">
        <v>11</v>
      </c>
      <c r="G11" s="34">
        <v>1</v>
      </c>
      <c r="H11" s="31">
        <v>0</v>
      </c>
      <c r="I11" s="32" cm="1">
        <f t="array" ref="I11">IFERROR(SUMPRODUCT((MONTH('[1]Monthly Fees'!$A$5:$A$1000)=MONTH(#REF!))*(YEAR('[1]Monthly Fees'!$A$5:$A$1000)=YEAR(#REF!))*('[1]Monthly Fees'!$D$5:$D$1000))*#REF!,0)</f>
        <v>0</v>
      </c>
      <c r="J11" s="34">
        <v>1</v>
      </c>
      <c r="K11" s="31">
        <v>0</v>
      </c>
      <c r="L11" s="32" cm="1">
        <f t="array" ref="L11">IFERROR(SUMPRODUCT((MONTH('[1]Monthly Fees'!$A$5:$A$1000)=MONTH(#REF!))*(YEAR('[1]Monthly Fees'!$A$5:$A$1000)=YEAR(#REF!))*('[1]Monthly Fees'!$D$5:$D$1000))*#REF!,0)</f>
        <v>0</v>
      </c>
    </row>
    <row r="12" spans="1:14" ht="15" thickBot="1">
      <c r="A12" s="35" t="s">
        <v>18</v>
      </c>
      <c r="B12" s="26" t="s">
        <v>26</v>
      </c>
      <c r="C12" s="26" t="s">
        <v>34</v>
      </c>
      <c r="D12" s="36">
        <v>0.95</v>
      </c>
      <c r="E12" s="37">
        <v>0.01</v>
      </c>
      <c r="F12" s="38" t="s">
        <v>11</v>
      </c>
      <c r="G12" s="39">
        <v>1</v>
      </c>
      <c r="H12" s="40">
        <v>0</v>
      </c>
      <c r="I12" s="41" cm="1">
        <f t="array" ref="I12">IFERROR(SUMPRODUCT((MONTH('[1]Monthly Fees'!$A$5:$A$1000)=MONTH(#REF!))*(YEAR('[1]Monthly Fees'!$A$5:$A$1000)=YEAR(#REF!))*('[1]Monthly Fees'!$D$5:$D$1000))*#REF!,0)</f>
        <v>0</v>
      </c>
      <c r="J12" s="39">
        <v>1</v>
      </c>
      <c r="K12" s="40">
        <v>0</v>
      </c>
      <c r="L12" s="41" cm="1">
        <f t="array" ref="L12">IFERROR(SUMPRODUCT((MONTH('[1]Monthly Fees'!$A$5:$A$1000)=MONTH(#REF!))*(YEAR('[1]Monthly Fees'!$A$5:$A$1000)=YEAR(#REF!))*('[1]Monthly Fees'!$D$5:$D$1000))*#REF!,0)</f>
        <v>0</v>
      </c>
    </row>
    <row r="13" spans="1:14" ht="15" thickBot="1">
      <c r="A13" s="42" t="s">
        <v>41</v>
      </c>
      <c r="B13" s="43"/>
      <c r="C13" s="44"/>
      <c r="D13" s="45">
        <v>1</v>
      </c>
      <c r="E13" s="46"/>
      <c r="F13" s="47" t="s">
        <v>11</v>
      </c>
      <c r="G13" s="48"/>
      <c r="H13" s="49">
        <f>SUM(H5:H12)</f>
        <v>3.5000000000000003E-2</v>
      </c>
      <c r="I13" s="50" cm="1">
        <f t="array" ref="I13">IFERROR(SUMPRODUCT((MONTH('[1]Monthly Fees'!$A$5:$A$1000)=MONTH(#REF!))*(YEAR('[1]Monthly Fees'!$A$5:$A$1000)=YEAR(#REF!))*('[1]Monthly Fees'!$D$5:$D$1000))*#REF!,0)</f>
        <v>0</v>
      </c>
      <c r="J13" s="48"/>
      <c r="K13" s="49">
        <f>SUM(K5:K12)</f>
        <v>3.5000000000000003E-2</v>
      </c>
      <c r="L13" s="50" cm="1">
        <f t="array" ref="L13">IFERROR(SUMPRODUCT((MONTH('[1]Monthly Fees'!$A$5:$A$1000)=MONTH(#REF!))*(YEAR('[1]Monthly Fees'!$A$5:$A$1000)=YEAR(#REF!))*('[1]Monthly Fees'!$D$5:$D$1000))*#REF!,0)</f>
        <v>0</v>
      </c>
    </row>
    <row r="14" spans="1:14" ht="15" thickBot="1">
      <c r="A14" s="51" t="s">
        <v>42</v>
      </c>
      <c r="B14" s="52"/>
      <c r="C14" s="53"/>
      <c r="D14" s="54">
        <v>1</v>
      </c>
      <c r="E14" s="55" t="e">
        <f>#REF!</f>
        <v>#REF!</v>
      </c>
      <c r="F14" s="56" t="s">
        <v>11</v>
      </c>
      <c r="G14" s="57">
        <v>1</v>
      </c>
      <c r="H14" s="58">
        <v>0</v>
      </c>
      <c r="I14" s="59" cm="1">
        <f t="array" ref="I14">IFERROR(SUMPRODUCT((MONTH('[1]Monthly Fees'!$A$5:$A$1000)=MONTH(#REF!))*(YEAR('[1]Monthly Fees'!$A$5:$A$1000)=YEAR(#REF!))*('[1]Monthly Fees'!$D$5:$D$1000))*#REF!,0)</f>
        <v>0</v>
      </c>
      <c r="J14" s="57">
        <v>1</v>
      </c>
      <c r="K14" s="58">
        <v>0</v>
      </c>
      <c r="L14" s="59" cm="1">
        <f t="array" ref="L14">IFERROR(SUMPRODUCT((MONTH('[1]Monthly Fees'!$A$5:$A$1000)=MONTH(#REF!))*(YEAR('[1]Monthly Fees'!$A$5:$A$1000)=YEAR(#REF!))*('[1]Monthly Fees'!$D$5:$D$1000))*#REF!,0)</f>
        <v>0</v>
      </c>
    </row>
    <row r="15" spans="1:14" ht="15" thickBot="1">
      <c r="A15" s="51" t="s">
        <v>43</v>
      </c>
      <c r="B15" s="52"/>
      <c r="C15" s="53"/>
      <c r="D15" s="54">
        <v>1</v>
      </c>
      <c r="E15" s="55" t="e">
        <f>#REF!</f>
        <v>#REF!</v>
      </c>
      <c r="F15" s="56" t="s">
        <v>11</v>
      </c>
      <c r="G15" s="57">
        <v>1</v>
      </c>
      <c r="H15" s="58">
        <v>0</v>
      </c>
      <c r="I15" s="59" cm="1">
        <f t="array" ref="I15">IFERROR(SUMPRODUCT((MONTH('[1]Monthly Fees'!$A$5:$A$1000)=MONTH(#REF!))*(YEAR('[1]Monthly Fees'!$A$5:$A$1000)=YEAR(#REF!))*('[1]Monthly Fees'!$D$5:$D$1000))*#REF!,0)</f>
        <v>0</v>
      </c>
      <c r="J15" s="57">
        <v>1</v>
      </c>
      <c r="K15" s="58">
        <v>0</v>
      </c>
      <c r="L15" s="59" cm="1">
        <f t="array" ref="L15">IFERROR(SUMPRODUCT((MONTH('[1]Monthly Fees'!$A$5:$A$1000)=MONTH(#REF!))*(YEAR('[1]Monthly Fees'!$A$5:$A$1000)=YEAR(#REF!))*('[1]Monthly Fees'!$D$5:$D$1000))*#REF!,0)</f>
        <v>0</v>
      </c>
    </row>
    <row r="16" spans="1:14" ht="15" thickBot="1">
      <c r="A16" s="60" t="s">
        <v>44</v>
      </c>
      <c r="B16" s="61"/>
      <c r="C16" s="62"/>
      <c r="D16" s="63"/>
      <c r="E16" s="64">
        <v>0.2</v>
      </c>
      <c r="F16" s="65" t="s">
        <v>11</v>
      </c>
      <c r="G16" s="66"/>
      <c r="H16" s="67">
        <f>IF(MAX(H13:H15)&gt;0.2,0.2,MAX(H13:H15))</f>
        <v>3.5000000000000003E-2</v>
      </c>
      <c r="I16" s="68">
        <v>300</v>
      </c>
      <c r="J16" s="66"/>
      <c r="K16" s="67">
        <f>IF(MAX(K13:K15)&gt;0.2,0.2,MAX(K13:K15))</f>
        <v>3.5000000000000003E-2</v>
      </c>
      <c r="L16" s="68">
        <v>200</v>
      </c>
    </row>
    <row r="25" spans="4:4">
      <c r="D25" s="69" cm="1">
        <f t="array" ref="D25">IFERROR(_xlfn.AGGREGATE(16,5,'[1]Fee Part Reduction'!$A$16:$L$16/(TEXT('[1]Fee Part Reduction'!$A3:$L3,"MM.JJ")=TEXT($A75,"MM.JJ")),1),0)</f>
        <v>0</v>
      </c>
    </row>
  </sheetData>
  <mergeCells count="8">
    <mergeCell ref="A15:C15"/>
    <mergeCell ref="A16:C16"/>
    <mergeCell ref="A1:C1"/>
    <mergeCell ref="A3:F3"/>
    <mergeCell ref="G3:I3"/>
    <mergeCell ref="J3:L3"/>
    <mergeCell ref="A13:C13"/>
    <mergeCell ref="A14:C14"/>
  </mergeCells>
  <phoneticPr fontId="16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Strijbos.Bjoern</dc:creator>
  <cp:lastModifiedBy>Strijbos.Bjoern</cp:lastModifiedBy>
  <dcterms:created xsi:type="dcterms:W3CDTF">2026-01-14T13:40:43Z</dcterms:created>
  <dcterms:modified xsi:type="dcterms:W3CDTF">2026-01-14T13:46:45Z</dcterms:modified>
</cp:coreProperties>
</file>