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A1E44448-A1F7-4245-A57A-966659363867}" xr6:coauthVersionLast="47" xr6:coauthVersionMax="47" xr10:uidLastSave="{00000000-0000-0000-0000-000000000000}"/>
  <bookViews>
    <workbookView xWindow="-120" yWindow="-120" windowWidth="19440" windowHeight="14880" tabRatio="779" activeTab="2" xr2:uid="{36432F20-63C7-4461-984E-F413DC129E38}"/>
  </bookViews>
  <sheets>
    <sheet name="Kalender" sheetId="1" r:id="rId1"/>
    <sheet name="Daten" sheetId="2" r:id="rId2"/>
    <sheet name="Stunden 2026" sheetId="4" r:id="rId3"/>
  </sheets>
  <definedNames>
    <definedName name="Status">Daten!$A$30:$A$37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5" i="4" l="1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4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D5" i="2"/>
  <c r="U4" i="1" a="1"/>
  <c r="U4" i="1" s="1"/>
  <c r="W4" i="1" a="1"/>
  <c r="W4" i="1" s="1"/>
  <c r="S4" i="1" a="1"/>
  <c r="S4" i="1" s="1"/>
  <c r="Q4" i="1" a="1"/>
  <c r="Q4" i="1" s="1"/>
  <c r="O4" i="1" a="1"/>
  <c r="O4" i="1" s="1"/>
  <c r="M4" i="1" a="1"/>
  <c r="M4" i="1" s="1"/>
  <c r="K4" i="1" a="1"/>
  <c r="K4" i="1" s="1"/>
  <c r="I4" i="1" a="1"/>
  <c r="I4" i="1" s="1"/>
  <c r="G4" i="1" a="1"/>
  <c r="G4" i="1" s="1"/>
  <c r="E4" i="1" a="1"/>
  <c r="E4" i="1" s="1"/>
  <c r="A4" i="4" a="1"/>
  <c r="A4" i="4" s="1"/>
  <c r="C4" i="1" a="1"/>
  <c r="C4" i="1" s="1"/>
  <c r="F4" i="4" a="1"/>
  <c r="F4" i="4" s="1"/>
  <c r="A4" i="1" a="1"/>
  <c r="A4" i="1" s="1"/>
  <c r="BD4" i="4" a="1"/>
  <c r="BD4" i="4" s="1"/>
  <c r="AY4" i="4" a="1"/>
  <c r="AY4" i="4" s="1"/>
  <c r="AT4" i="4" a="1"/>
  <c r="AT4" i="4" s="1"/>
  <c r="AO4" i="4" a="1"/>
  <c r="AO4" i="4" s="1"/>
  <c r="AJ4" i="4" a="1"/>
  <c r="AJ4" i="4" s="1"/>
  <c r="AE4" i="4" a="1"/>
  <c r="AE4" i="4" s="1"/>
  <c r="Z4" i="4" a="1"/>
  <c r="Z4" i="4" s="1"/>
  <c r="U4" i="4" a="1"/>
  <c r="U4" i="4" s="1"/>
  <c r="P4" i="4" a="1"/>
  <c r="P4" i="4" s="1"/>
  <c r="K4" i="4" a="1"/>
  <c r="K4" i="4" s="1"/>
  <c r="E8" i="2" l="1"/>
  <c r="E5" i="2"/>
  <c r="E37" i="4"/>
  <c r="D37" i="4"/>
  <c r="E38" i="4"/>
  <c r="BH39" i="4"/>
  <c r="BC39" i="4"/>
  <c r="AX39" i="4"/>
  <c r="AS39" i="4"/>
  <c r="AN39" i="4"/>
  <c r="AI39" i="4"/>
  <c r="AD39" i="4"/>
  <c r="Y39" i="4"/>
  <c r="T39" i="4"/>
  <c r="O39" i="4"/>
  <c r="J39" i="4"/>
  <c r="E39" i="4"/>
  <c r="BJ39" i="4" l="1"/>
  <c r="G1" i="4"/>
  <c r="J38" i="4"/>
  <c r="Y38" i="4"/>
  <c r="AD38" i="4"/>
  <c r="AI38" i="4"/>
  <c r="AS38" i="4"/>
  <c r="AX38" i="4"/>
  <c r="BC38" i="4"/>
  <c r="BH40" i="4"/>
  <c r="BC40" i="4"/>
  <c r="AX40" i="4"/>
  <c r="AS40" i="4"/>
  <c r="AN40" i="4"/>
  <c r="AI40" i="4"/>
  <c r="AD40" i="4"/>
  <c r="Y40" i="4"/>
  <c r="T40" i="4"/>
  <c r="O40" i="4"/>
  <c r="J40" i="4"/>
  <c r="E40" i="4"/>
  <c r="AQ1" i="4"/>
  <c r="W1" i="4"/>
  <c r="BJ40" i="4" l="1"/>
  <c r="AZ34" i="4"/>
  <c r="AP34" i="4"/>
  <c r="AA34" i="4"/>
  <c r="Q34" i="4"/>
  <c r="G34" i="4"/>
  <c r="G33" i="4"/>
  <c r="G32" i="4"/>
  <c r="V34" i="1"/>
  <c r="R34" i="1"/>
  <c r="L34" i="1"/>
  <c r="H34" i="1"/>
  <c r="D34" i="1"/>
  <c r="D33" i="1"/>
  <c r="BH38" i="4" l="1"/>
  <c r="D17" i="2"/>
  <c r="E17" i="2" s="1"/>
  <c r="D9" i="2"/>
  <c r="E9" i="2" s="1"/>
  <c r="D7" i="2"/>
  <c r="E7" i="2" s="1"/>
  <c r="D11" i="2"/>
  <c r="E11" i="2" s="1"/>
  <c r="D15" i="2"/>
  <c r="E15" i="2" s="1"/>
  <c r="D19" i="2"/>
  <c r="E19" i="2" s="1"/>
  <c r="D6" i="2"/>
  <c r="E6" i="2" s="1"/>
  <c r="D10" i="2"/>
  <c r="E10" i="2" s="1"/>
  <c r="D14" i="2"/>
  <c r="E14" i="2" s="1"/>
  <c r="D18" i="2"/>
  <c r="E18" i="2" s="1"/>
  <c r="D8" i="2"/>
  <c r="D12" i="2"/>
  <c r="E12" i="2" s="1"/>
  <c r="D16" i="2"/>
  <c r="E16" i="2" s="1"/>
  <c r="D13" i="2"/>
  <c r="E13" i="2" s="1"/>
  <c r="D32" i="1"/>
  <c r="AO35" i="4" l="1"/>
  <c r="AE35" i="4"/>
  <c r="BD35" i="4"/>
  <c r="AT35" i="4"/>
  <c r="AW37" i="4"/>
  <c r="AX37" i="4" s="1"/>
  <c r="T38" i="4"/>
  <c r="F35" i="4"/>
  <c r="I37" i="4"/>
  <c r="J37" i="4" s="1"/>
  <c r="U35" i="4"/>
  <c r="X37" i="4"/>
  <c r="Y37" i="4" s="1"/>
  <c r="AN38" i="4"/>
  <c r="AC37" i="4"/>
  <c r="AD37" i="4" s="1"/>
  <c r="P35" i="4"/>
  <c r="S37" i="4"/>
  <c r="T37" i="4" s="1"/>
  <c r="BG37" i="4"/>
  <c r="BH37" i="4" s="1"/>
  <c r="O38" i="4"/>
  <c r="K35" i="4"/>
  <c r="N37" i="4"/>
  <c r="O37" i="4" s="1"/>
  <c r="Z35" i="4"/>
  <c r="AJ35" i="4"/>
  <c r="AM37" i="4"/>
  <c r="AN37" i="4" s="1"/>
  <c r="A35" i="4"/>
  <c r="AY35" i="4"/>
  <c r="BB37" i="4"/>
  <c r="BC37" i="4" s="1"/>
  <c r="AH37" i="4"/>
  <c r="AI37" i="4" s="1"/>
  <c r="AR37" i="4"/>
  <c r="AS37" i="4" s="1"/>
  <c r="BF31" i="4"/>
  <c r="BF27" i="4"/>
  <c r="BF23" i="4"/>
  <c r="BF19" i="4"/>
  <c r="BF15" i="4"/>
  <c r="BF11" i="4"/>
  <c r="BF7" i="4"/>
  <c r="BA34" i="4"/>
  <c r="BA30" i="4"/>
  <c r="BA26" i="4"/>
  <c r="BA22" i="4"/>
  <c r="BA18" i="4"/>
  <c r="BA14" i="4"/>
  <c r="BA10" i="4"/>
  <c r="BA6" i="4"/>
  <c r="AV33" i="4"/>
  <c r="AV29" i="4"/>
  <c r="AV25" i="4"/>
  <c r="AV21" i="4"/>
  <c r="AV17" i="4"/>
  <c r="AV13" i="4"/>
  <c r="AV9" i="4"/>
  <c r="AV4" i="4"/>
  <c r="AQ31" i="4"/>
  <c r="AQ27" i="4"/>
  <c r="AQ23" i="4"/>
  <c r="AQ19" i="4"/>
  <c r="AQ15" i="4"/>
  <c r="AQ11" i="4"/>
  <c r="AQ7" i="4"/>
  <c r="AL34" i="4"/>
  <c r="AL30" i="4"/>
  <c r="AL26" i="4"/>
  <c r="AL22" i="4"/>
  <c r="AL18" i="4"/>
  <c r="AL14" i="4"/>
  <c r="AL10" i="4"/>
  <c r="AL6" i="4"/>
  <c r="AG33" i="4"/>
  <c r="AG29" i="4"/>
  <c r="AG25" i="4"/>
  <c r="AG21" i="4"/>
  <c r="AG17" i="4"/>
  <c r="AG13" i="4"/>
  <c r="AG9" i="4"/>
  <c r="AG5" i="4"/>
  <c r="AB32" i="4"/>
  <c r="AB28" i="4"/>
  <c r="AB24" i="4"/>
  <c r="AB20" i="4"/>
  <c r="AB16" i="4"/>
  <c r="AB12" i="4"/>
  <c r="AB7" i="4"/>
  <c r="W34" i="4"/>
  <c r="W30" i="4"/>
  <c r="W26" i="4"/>
  <c r="W22" i="4"/>
  <c r="W18" i="4"/>
  <c r="W14" i="4"/>
  <c r="W10" i="4"/>
  <c r="W6" i="4"/>
  <c r="BF34" i="4"/>
  <c r="BF30" i="4"/>
  <c r="BF26" i="4"/>
  <c r="BF22" i="4"/>
  <c r="BF18" i="4"/>
  <c r="BF14" i="4"/>
  <c r="BF10" i="4"/>
  <c r="BF6" i="4"/>
  <c r="BA33" i="4"/>
  <c r="BA29" i="4"/>
  <c r="BA25" i="4"/>
  <c r="BA21" i="4"/>
  <c r="BA17" i="4"/>
  <c r="BA13" i="4"/>
  <c r="BA9" i="4"/>
  <c r="BA5" i="4"/>
  <c r="AV32" i="4"/>
  <c r="AV28" i="4"/>
  <c r="AV24" i="4"/>
  <c r="AV20" i="4"/>
  <c r="AV16" i="4"/>
  <c r="AV12" i="4"/>
  <c r="AV8" i="4"/>
  <c r="AQ34" i="4"/>
  <c r="AQ30" i="4"/>
  <c r="AQ26" i="4"/>
  <c r="AQ22" i="4"/>
  <c r="AQ18" i="4"/>
  <c r="AQ14" i="4"/>
  <c r="AQ10" i="4"/>
  <c r="AQ6" i="4"/>
  <c r="AL33" i="4"/>
  <c r="AL29" i="4"/>
  <c r="BF33" i="4"/>
  <c r="BF29" i="4"/>
  <c r="BF25" i="4"/>
  <c r="BF21" i="4"/>
  <c r="BF17" i="4"/>
  <c r="BF13" i="4"/>
  <c r="BF9" i="4"/>
  <c r="BF5" i="4"/>
  <c r="BA32" i="4"/>
  <c r="BA28" i="4"/>
  <c r="BA24" i="4"/>
  <c r="BA20" i="4"/>
  <c r="BA16" i="4"/>
  <c r="BA12" i="4"/>
  <c r="BA8" i="4"/>
  <c r="BA4" i="4"/>
  <c r="AV31" i="4"/>
  <c r="AV27" i="4"/>
  <c r="AV23" i="4"/>
  <c r="AV19" i="4"/>
  <c r="AV15" i="4"/>
  <c r="AV11" i="4"/>
  <c r="AV7" i="4"/>
  <c r="AQ33" i="4"/>
  <c r="AQ29" i="4"/>
  <c r="AQ25" i="4"/>
  <c r="AQ21" i="4"/>
  <c r="AQ17" i="4"/>
  <c r="AQ13" i="4"/>
  <c r="AQ9" i="4"/>
  <c r="AQ5" i="4"/>
  <c r="AL32" i="4"/>
  <c r="AL28" i="4"/>
  <c r="AL24" i="4"/>
  <c r="AL20" i="4"/>
  <c r="AL16" i="4"/>
  <c r="AL12" i="4"/>
  <c r="AL8" i="4"/>
  <c r="AL4" i="4"/>
  <c r="AG31" i="4"/>
  <c r="AG27" i="4"/>
  <c r="AG23" i="4"/>
  <c r="AG19" i="4"/>
  <c r="AG15" i="4"/>
  <c r="AG11" i="4"/>
  <c r="AG7" i="4"/>
  <c r="AB34" i="4"/>
  <c r="AB30" i="4"/>
  <c r="AB26" i="4"/>
  <c r="AB22" i="4"/>
  <c r="AB18" i="4"/>
  <c r="AB14" i="4"/>
  <c r="AB9" i="4"/>
  <c r="AB5" i="4"/>
  <c r="W32" i="4"/>
  <c r="W28" i="4"/>
  <c r="W24" i="4"/>
  <c r="W20" i="4"/>
  <c r="W16" i="4"/>
  <c r="W12" i="4"/>
  <c r="W8" i="4"/>
  <c r="W4" i="4"/>
  <c r="BF28" i="4"/>
  <c r="BF12" i="4"/>
  <c r="BA27" i="4"/>
  <c r="BA11" i="4"/>
  <c r="AV26" i="4"/>
  <c r="AV10" i="4"/>
  <c r="AQ24" i="4"/>
  <c r="AQ8" i="4"/>
  <c r="AL25" i="4"/>
  <c r="AL17" i="4"/>
  <c r="AL9" i="4"/>
  <c r="AG32" i="4"/>
  <c r="AG24" i="4"/>
  <c r="AG16" i="4"/>
  <c r="AG8" i="4"/>
  <c r="AB31" i="4"/>
  <c r="AB23" i="4"/>
  <c r="AB15" i="4"/>
  <c r="AB6" i="4"/>
  <c r="W29" i="4"/>
  <c r="W21" i="4"/>
  <c r="W13" i="4"/>
  <c r="W5" i="4"/>
  <c r="W27" i="4"/>
  <c r="W19" i="4"/>
  <c r="W11" i="4"/>
  <c r="BF20" i="4"/>
  <c r="BA19" i="4"/>
  <c r="AV34" i="4"/>
  <c r="AQ16" i="4"/>
  <c r="AL21" i="4"/>
  <c r="AL5" i="4"/>
  <c r="AG20" i="4"/>
  <c r="AG4" i="4"/>
  <c r="AB27" i="4"/>
  <c r="AB19" i="4"/>
  <c r="AB10" i="4"/>
  <c r="W33" i="4"/>
  <c r="W25" i="4"/>
  <c r="W17" i="4"/>
  <c r="W9" i="4"/>
  <c r="BF32" i="4"/>
  <c r="BF16" i="4"/>
  <c r="BA15" i="4"/>
  <c r="AV14" i="4"/>
  <c r="AL27" i="4"/>
  <c r="AL19" i="4"/>
  <c r="AG34" i="4"/>
  <c r="AG10" i="4"/>
  <c r="AB33" i="4"/>
  <c r="BF24" i="4"/>
  <c r="BF8" i="4"/>
  <c r="BA23" i="4"/>
  <c r="BA7" i="4"/>
  <c r="AV22" i="4"/>
  <c r="AV5" i="4"/>
  <c r="AQ20" i="4"/>
  <c r="AQ4" i="4"/>
  <c r="AL23" i="4"/>
  <c r="AL15" i="4"/>
  <c r="AL7" i="4"/>
  <c r="AG30" i="4"/>
  <c r="AG22" i="4"/>
  <c r="AG14" i="4"/>
  <c r="AG6" i="4"/>
  <c r="AB29" i="4"/>
  <c r="AB21" i="4"/>
  <c r="AB13" i="4"/>
  <c r="AB4" i="4"/>
  <c r="BF4" i="4"/>
  <c r="AV18" i="4"/>
  <c r="AQ32" i="4"/>
  <c r="AL31" i="4"/>
  <c r="AL13" i="4"/>
  <c r="AG28" i="4"/>
  <c r="AG12" i="4"/>
  <c r="BA31" i="4"/>
  <c r="AV30" i="4"/>
  <c r="AQ28" i="4"/>
  <c r="AQ12" i="4"/>
  <c r="AL11" i="4"/>
  <c r="AG26" i="4"/>
  <c r="AG18" i="4"/>
  <c r="AB25" i="4"/>
  <c r="AB17" i="4"/>
  <c r="W23" i="4"/>
  <c r="W15" i="4"/>
  <c r="AB8" i="4"/>
  <c r="W7" i="4"/>
  <c r="W31" i="4"/>
  <c r="AV6" i="4"/>
  <c r="AB11" i="4"/>
  <c r="R7" i="4"/>
  <c r="R11" i="4"/>
  <c r="R15" i="4"/>
  <c r="R19" i="4"/>
  <c r="R23" i="4"/>
  <c r="R27" i="4"/>
  <c r="R31" i="4"/>
  <c r="R10" i="4"/>
  <c r="R14" i="4"/>
  <c r="R26" i="4"/>
  <c r="R30" i="4"/>
  <c r="R4" i="4"/>
  <c r="R8" i="4"/>
  <c r="R12" i="4"/>
  <c r="R16" i="4"/>
  <c r="R20" i="4"/>
  <c r="R24" i="4"/>
  <c r="R28" i="4"/>
  <c r="R32" i="4"/>
  <c r="R6" i="4"/>
  <c r="R18" i="4"/>
  <c r="R22" i="4"/>
  <c r="R34" i="4"/>
  <c r="R5" i="4"/>
  <c r="R9" i="4"/>
  <c r="R13" i="4"/>
  <c r="R17" i="4"/>
  <c r="R21" i="4"/>
  <c r="R25" i="4"/>
  <c r="R29" i="4"/>
  <c r="R33" i="4"/>
  <c r="B4" i="4"/>
  <c r="V25" i="1"/>
  <c r="BE17" i="4"/>
  <c r="H9" i="1"/>
  <c r="X4" i="1"/>
  <c r="L20" i="1"/>
  <c r="X28" i="1"/>
  <c r="D27" i="1"/>
  <c r="P18" i="1"/>
  <c r="B10" i="1"/>
  <c r="N26" i="1"/>
  <c r="Q23" i="4"/>
  <c r="AA20" i="4"/>
  <c r="AF28" i="4"/>
  <c r="Q21" i="4"/>
  <c r="R32" i="1"/>
  <c r="B29" i="1"/>
  <c r="AK6" i="4"/>
  <c r="R19" i="1"/>
  <c r="H22" i="1"/>
  <c r="V13" i="4"/>
  <c r="N15" i="1"/>
  <c r="T25" i="1"/>
  <c r="P31" i="1"/>
  <c r="V7" i="1"/>
  <c r="J25" i="1"/>
  <c r="AK13" i="4"/>
  <c r="AZ28" i="4"/>
  <c r="B20" i="4"/>
  <c r="J14" i="1"/>
  <c r="N5" i="1"/>
  <c r="R21" i="1"/>
  <c r="J27" i="1"/>
  <c r="F16" i="1"/>
  <c r="X19" i="1"/>
  <c r="B17" i="1"/>
  <c r="F33" i="1"/>
  <c r="AU10" i="4"/>
  <c r="Q12" i="4"/>
  <c r="L31" i="4"/>
  <c r="F15" i="1"/>
  <c r="D9" i="1"/>
  <c r="T12" i="1"/>
  <c r="V16" i="1"/>
  <c r="P10" i="1"/>
  <c r="X29" i="1"/>
  <c r="L33" i="1"/>
  <c r="J21" i="1"/>
  <c r="B15" i="1"/>
  <c r="AA29" i="4"/>
  <c r="AK27" i="4"/>
  <c r="T30" i="1"/>
  <c r="D8" i="1"/>
  <c r="J30" i="1"/>
  <c r="R23" i="1"/>
  <c r="D25" i="1"/>
  <c r="T16" i="1"/>
  <c r="F10" i="1"/>
  <c r="F20" i="1"/>
  <c r="N30" i="1"/>
  <c r="N13" i="1"/>
  <c r="V14" i="1"/>
  <c r="V32" i="1"/>
  <c r="P5" i="1"/>
  <c r="X23" i="1"/>
  <c r="V11" i="1"/>
  <c r="B13" i="1"/>
  <c r="L24" i="1"/>
  <c r="H12" i="1"/>
  <c r="L18" i="1"/>
  <c r="H11" i="1"/>
  <c r="R29" i="1"/>
  <c r="AU22" i="4"/>
  <c r="BE9" i="4"/>
  <c r="BE24" i="4"/>
  <c r="AP10" i="4"/>
  <c r="Q17" i="4"/>
  <c r="AK9" i="4"/>
  <c r="B27" i="4"/>
  <c r="R33" i="1"/>
  <c r="H32" i="1"/>
  <c r="B31" i="1"/>
  <c r="J24" i="1"/>
  <c r="J34" i="1"/>
  <c r="R12" i="1"/>
  <c r="R22" i="1"/>
  <c r="D7" i="1"/>
  <c r="T5" i="1"/>
  <c r="T15" i="1"/>
  <c r="T32" i="1"/>
  <c r="F26" i="1"/>
  <c r="F4" i="1"/>
  <c r="N16" i="1"/>
  <c r="N29" i="1"/>
  <c r="V18" i="1"/>
  <c r="V5" i="1"/>
  <c r="P7" i="1"/>
  <c r="P21" i="1"/>
  <c r="P34" i="1"/>
  <c r="X5" i="1"/>
  <c r="X18" i="1"/>
  <c r="N11" i="1"/>
  <c r="F5" i="1"/>
  <c r="L13" i="1"/>
  <c r="L27" i="1"/>
  <c r="P24" i="1"/>
  <c r="F19" i="1"/>
  <c r="B8" i="1"/>
  <c r="J33" i="1"/>
  <c r="D10" i="1"/>
  <c r="H15" i="1"/>
  <c r="H29" i="1"/>
  <c r="V27" i="1"/>
  <c r="BE25" i="4"/>
  <c r="AK20" i="4"/>
  <c r="V14" i="4"/>
  <c r="AU6" i="4"/>
  <c r="G31" i="4"/>
  <c r="AA24" i="4"/>
  <c r="BE16" i="4"/>
  <c r="V9" i="4"/>
  <c r="V28" i="4"/>
  <c r="G14" i="4"/>
  <c r="AZ7" i="4"/>
  <c r="AF7" i="4"/>
  <c r="L10" i="4"/>
  <c r="AU5" i="4"/>
  <c r="AA6" i="4"/>
  <c r="B31" i="4"/>
  <c r="P28" i="1"/>
  <c r="L4" i="4"/>
  <c r="AU19" i="4"/>
  <c r="L33" i="4"/>
  <c r="L11" i="4"/>
  <c r="AF19" i="4"/>
  <c r="AZ32" i="4"/>
  <c r="AZ11" i="4"/>
  <c r="Q9" i="4"/>
  <c r="AU16" i="4"/>
  <c r="V24" i="4"/>
  <c r="AK30" i="4"/>
  <c r="Q6" i="4"/>
  <c r="B14" i="4"/>
  <c r="B21" i="4"/>
  <c r="BE34" i="4"/>
  <c r="V19" i="4"/>
  <c r="AU31" i="4"/>
  <c r="L22" i="4"/>
  <c r="AF30" i="4"/>
  <c r="AF8" i="4"/>
  <c r="AZ21" i="4"/>
  <c r="L6" i="4"/>
  <c r="Q13" i="4"/>
  <c r="V20" i="4"/>
  <c r="AA27" i="4"/>
  <c r="BE10" i="4"/>
  <c r="J13" i="1"/>
  <c r="J16" i="1"/>
  <c r="R6" i="1"/>
  <c r="T29" i="1"/>
  <c r="X33" i="1"/>
  <c r="H14" i="1"/>
  <c r="L11" i="1"/>
  <c r="R9" i="1"/>
  <c r="B12" i="1"/>
  <c r="D26" i="1"/>
  <c r="H25" i="1"/>
  <c r="AP27" i="4"/>
  <c r="AK16" i="4"/>
  <c r="BE32" i="4"/>
  <c r="V17" i="4"/>
  <c r="V32" i="4"/>
  <c r="N31" i="1"/>
  <c r="F31" i="1"/>
  <c r="B14" i="1"/>
  <c r="J10" i="1"/>
  <c r="J19" i="1"/>
  <c r="R16" i="1"/>
  <c r="R30" i="1"/>
  <c r="D5" i="1"/>
  <c r="D23" i="1"/>
  <c r="T9" i="1"/>
  <c r="T23" i="1"/>
  <c r="T4" i="1"/>
  <c r="F30" i="1"/>
  <c r="N10" i="1"/>
  <c r="N20" i="1"/>
  <c r="N33" i="1"/>
  <c r="V8" i="1"/>
  <c r="V21" i="1"/>
  <c r="P15" i="1"/>
  <c r="P25" i="1"/>
  <c r="P4" i="1"/>
  <c r="X13" i="1"/>
  <c r="X22" i="1"/>
  <c r="L26" i="1"/>
  <c r="D14" i="1"/>
  <c r="L17" i="1"/>
  <c r="L31" i="1"/>
  <c r="X20" i="1"/>
  <c r="L6" i="1"/>
  <c r="D12" i="1"/>
  <c r="T34" i="1"/>
  <c r="H10" i="1"/>
  <c r="B19" i="1"/>
  <c r="H31" i="1"/>
  <c r="BE33" i="4"/>
  <c r="AA25" i="4"/>
  <c r="AP19" i="4"/>
  <c r="BE13" i="4"/>
  <c r="V6" i="4"/>
  <c r="BE14" i="4"/>
  <c r="BE28" i="4"/>
  <c r="V21" i="4"/>
  <c r="Q14" i="4"/>
  <c r="AP6" i="4"/>
  <c r="AU24" i="4"/>
  <c r="AK10" i="4"/>
  <c r="AZ17" i="4"/>
  <c r="AF18" i="4"/>
  <c r="L21" i="4"/>
  <c r="V7" i="4"/>
  <c r="B30" i="1"/>
  <c r="B10" i="4"/>
  <c r="B23" i="4"/>
  <c r="B16" i="4"/>
  <c r="B32" i="4"/>
  <c r="B22" i="4"/>
  <c r="B17" i="4"/>
  <c r="B33" i="4"/>
  <c r="B34" i="4"/>
  <c r="X24" i="1"/>
  <c r="Q31" i="4"/>
  <c r="AK34" i="4"/>
  <c r="G28" i="4"/>
  <c r="AF4" i="4"/>
  <c r="AA14" i="4"/>
  <c r="AP24" i="4"/>
  <c r="AP32" i="4"/>
  <c r="AU11" i="4"/>
  <c r="AA5" i="4"/>
  <c r="AP20" i="4"/>
  <c r="G5" i="4"/>
  <c r="AU7" i="4"/>
  <c r="AA18" i="4"/>
  <c r="G29" i="4"/>
  <c r="BE22" i="4"/>
  <c r="AK29" i="4"/>
  <c r="L32" i="4"/>
  <c r="L28" i="4"/>
  <c r="L24" i="4"/>
  <c r="L20" i="4"/>
  <c r="L16" i="4"/>
  <c r="L12" i="4"/>
  <c r="L8" i="4"/>
  <c r="AF33" i="4"/>
  <c r="AF29" i="4"/>
  <c r="AF25" i="4"/>
  <c r="AF21" i="4"/>
  <c r="AF17" i="4"/>
  <c r="AF13" i="4"/>
  <c r="AF9" i="4"/>
  <c r="AZ30" i="4"/>
  <c r="AZ26" i="4"/>
  <c r="AZ22" i="4"/>
  <c r="AZ18" i="4"/>
  <c r="AZ14" i="4"/>
  <c r="AZ10" i="4"/>
  <c r="AZ6" i="4"/>
  <c r="AZ5" i="4"/>
  <c r="BE7" i="4"/>
  <c r="AP9" i="4"/>
  <c r="BE11" i="4"/>
  <c r="AP13" i="4"/>
  <c r="BE15" i="4"/>
  <c r="AP17" i="4"/>
  <c r="BE19" i="4"/>
  <c r="AP21" i="4"/>
  <c r="BE23" i="4"/>
  <c r="AP25" i="4"/>
  <c r="BE27" i="4"/>
  <c r="AP29" i="4"/>
  <c r="BE31" i="4"/>
  <c r="AP33" i="4"/>
  <c r="AK17" i="4"/>
  <c r="BE5" i="4"/>
  <c r="AK7" i="4"/>
  <c r="AU9" i="4"/>
  <c r="AK11" i="4"/>
  <c r="AU13" i="4"/>
  <c r="AK15" i="4"/>
  <c r="AU17" i="4"/>
  <c r="AK19" i="4"/>
  <c r="AU21" i="4"/>
  <c r="AK23" i="4"/>
  <c r="AU25" i="4"/>
  <c r="AA28" i="4"/>
  <c r="Q30" i="4"/>
  <c r="AA32" i="4"/>
  <c r="AU34" i="4"/>
  <c r="BE18" i="4"/>
  <c r="Q32" i="4"/>
  <c r="V5" i="4"/>
  <c r="Q7" i="4"/>
  <c r="AA9" i="4"/>
  <c r="Q11" i="4"/>
  <c r="AA13" i="4"/>
  <c r="Q15" i="4"/>
  <c r="AA17" i="4"/>
  <c r="Q26" i="4"/>
  <c r="B8" i="4"/>
  <c r="B28" i="4"/>
  <c r="B30" i="4"/>
  <c r="B5" i="4"/>
  <c r="B25" i="4"/>
  <c r="B26" i="4"/>
  <c r="V34" i="4"/>
  <c r="L22" i="1"/>
  <c r="AZ4" i="4"/>
  <c r="AP16" i="4"/>
  <c r="V27" i="4"/>
  <c r="G25" i="4"/>
  <c r="AP12" i="4"/>
  <c r="V31" i="4"/>
  <c r="AA10" i="4"/>
  <c r="AU23" i="4"/>
  <c r="Q16" i="4"/>
  <c r="AK33" i="4"/>
  <c r="L30" i="4"/>
  <c r="L25" i="4"/>
  <c r="L19" i="4"/>
  <c r="L14" i="4"/>
  <c r="L9" i="4"/>
  <c r="AF32" i="4"/>
  <c r="AF27" i="4"/>
  <c r="AF22" i="4"/>
  <c r="AF16" i="4"/>
  <c r="AF11" i="4"/>
  <c r="AF6" i="4"/>
  <c r="AZ31" i="4"/>
  <c r="AZ25" i="4"/>
  <c r="AZ20" i="4"/>
  <c r="AZ15" i="4"/>
  <c r="AZ9" i="4"/>
  <c r="L5" i="4"/>
  <c r="AA7" i="4"/>
  <c r="G10" i="4"/>
  <c r="AU12" i="4"/>
  <c r="AA15" i="4"/>
  <c r="G18" i="4"/>
  <c r="AU20" i="4"/>
  <c r="AA23" i="4"/>
  <c r="G26" i="4"/>
  <c r="AU28" i="4"/>
  <c r="AA31" i="4"/>
  <c r="Q8" i="4"/>
  <c r="Q5" i="4"/>
  <c r="G7" i="4"/>
  <c r="Q10" i="4"/>
  <c r="BE12" i="4"/>
  <c r="G15" i="4"/>
  <c r="Q18" i="4"/>
  <c r="BE20" i="4"/>
  <c r="G23" i="4"/>
  <c r="AP26" i="4"/>
  <c r="V29" i="4"/>
  <c r="AK31" i="4"/>
  <c r="BE6" i="4"/>
  <c r="AK21" i="4"/>
  <c r="AP7" i="4"/>
  <c r="V10" i="4"/>
  <c r="AK12" i="4"/>
  <c r="AP15" i="4"/>
  <c r="V18" i="4"/>
  <c r="G20" i="4"/>
  <c r="V22" i="4"/>
  <c r="G24" i="4"/>
  <c r="V26" i="4"/>
  <c r="AK28" i="4"/>
  <c r="AK32" i="4"/>
  <c r="F29" i="1"/>
  <c r="H21" i="1"/>
  <c r="H5" i="1"/>
  <c r="H19" i="1"/>
  <c r="B7" i="1"/>
  <c r="B23" i="1"/>
  <c r="D18" i="1"/>
  <c r="F25" i="1"/>
  <c r="H26" i="1"/>
  <c r="N19" i="1"/>
  <c r="T18" i="1"/>
  <c r="B5" i="1"/>
  <c r="B20" i="1"/>
  <c r="D20" i="1"/>
  <c r="F27" i="1"/>
  <c r="J5" i="1"/>
  <c r="N23" i="1"/>
  <c r="R25" i="1"/>
  <c r="V23" i="1"/>
  <c r="L28" i="1"/>
  <c r="L12" i="1"/>
  <c r="L23" i="1"/>
  <c r="L7" i="1"/>
  <c r="L21" i="1"/>
  <c r="L5" i="1"/>
  <c r="B21" i="1"/>
  <c r="D22" i="1"/>
  <c r="H6" i="1"/>
  <c r="J9" i="1"/>
  <c r="P12" i="1"/>
  <c r="X8" i="1"/>
  <c r="X26" i="1"/>
  <c r="X10" i="1"/>
  <c r="X25" i="1"/>
  <c r="X9" i="1"/>
  <c r="X27" i="1"/>
  <c r="X11" i="1"/>
  <c r="P30" i="1"/>
  <c r="P14" i="1"/>
  <c r="P29" i="1"/>
  <c r="P13" i="1"/>
  <c r="P27" i="1"/>
  <c r="P11" i="1"/>
  <c r="V29" i="1"/>
  <c r="V13" i="1"/>
  <c r="V28" i="1"/>
  <c r="V12" i="1"/>
  <c r="V22" i="1"/>
  <c r="V6" i="1"/>
  <c r="N25" i="1"/>
  <c r="N9" i="1"/>
  <c r="N24" i="1"/>
  <c r="N8" i="1"/>
  <c r="N22" i="1"/>
  <c r="N6" i="1"/>
  <c r="F24" i="1"/>
  <c r="F8" i="1"/>
  <c r="F22" i="1"/>
  <c r="F6" i="1"/>
  <c r="B28" i="1"/>
  <c r="T24" i="1"/>
  <c r="T8" i="1"/>
  <c r="T19" i="1"/>
  <c r="T33" i="1"/>
  <c r="T17" i="1"/>
  <c r="D19" i="1"/>
  <c r="D29" i="1"/>
  <c r="D13" i="1"/>
  <c r="R31" i="1"/>
  <c r="R15" i="1"/>
  <c r="R26" i="1"/>
  <c r="R10" i="1"/>
  <c r="R24" i="1"/>
  <c r="R8" i="1"/>
  <c r="J23" i="1"/>
  <c r="J7" i="1"/>
  <c r="J22" i="1"/>
  <c r="J6" i="1"/>
  <c r="J20" i="1"/>
  <c r="B6" i="1"/>
  <c r="B22" i="1"/>
  <c r="D16" i="1"/>
  <c r="F23" i="1"/>
  <c r="H24" i="1"/>
  <c r="L14" i="1"/>
  <c r="P16" i="1"/>
  <c r="T14" i="1"/>
  <c r="X12" i="1"/>
  <c r="L7" i="4"/>
  <c r="AF31" i="4"/>
  <c r="AF26" i="4"/>
  <c r="AF20" i="4"/>
  <c r="AF15" i="4"/>
  <c r="AZ29" i="4"/>
  <c r="AZ24" i="4"/>
  <c r="AZ19" i="4"/>
  <c r="AZ13" i="4"/>
  <c r="AZ8" i="4"/>
  <c r="B7" i="4"/>
  <c r="B12" i="4"/>
  <c r="B4" i="1"/>
  <c r="B11" i="4"/>
  <c r="B9" i="4"/>
  <c r="B29" i="4"/>
  <c r="B15" i="4"/>
  <c r="AP31" i="4"/>
  <c r="AA33" i="4"/>
  <c r="AA30" i="4"/>
  <c r="AP8" i="4"/>
  <c r="AU27" i="4"/>
  <c r="V15" i="4"/>
  <c r="G17" i="4"/>
  <c r="G13" i="4"/>
  <c r="AA26" i="4"/>
  <c r="AK25" i="4"/>
  <c r="L34" i="4"/>
  <c r="L29" i="4"/>
  <c r="L23" i="4"/>
  <c r="L18" i="4"/>
  <c r="L13" i="4"/>
  <c r="AF10" i="4"/>
  <c r="R17" i="1"/>
  <c r="L30" i="1"/>
  <c r="F7" i="1"/>
  <c r="J8" i="1"/>
  <c r="J18" i="1"/>
  <c r="J31" i="1"/>
  <c r="R14" i="1"/>
  <c r="D17" i="1"/>
  <c r="D31" i="1"/>
  <c r="T7" i="1"/>
  <c r="T20" i="1"/>
  <c r="F14" i="1"/>
  <c r="F28" i="1"/>
  <c r="N34" i="1"/>
  <c r="N17" i="1"/>
  <c r="V26" i="1"/>
  <c r="V9" i="1"/>
  <c r="P19" i="1"/>
  <c r="P33" i="1"/>
  <c r="X7" i="1"/>
  <c r="X17" i="1"/>
  <c r="X30" i="1"/>
  <c r="L10" i="1"/>
  <c r="B9" i="1"/>
  <c r="L15" i="1"/>
  <c r="L32" i="1"/>
  <c r="P8" i="1"/>
  <c r="B24" i="1"/>
  <c r="R5" i="1"/>
  <c r="B33" i="1"/>
  <c r="D30" i="1"/>
  <c r="Q27" i="4"/>
  <c r="BE21" i="4"/>
  <c r="G16" i="4"/>
  <c r="AK8" i="4"/>
  <c r="BE30" i="4"/>
  <c r="AU33" i="4"/>
  <c r="G27" i="4"/>
  <c r="AP22" i="4"/>
  <c r="G19" i="4"/>
  <c r="AA16" i="4"/>
  <c r="BE8" i="4"/>
  <c r="AK5" i="4"/>
  <c r="Q33" i="4"/>
  <c r="G30" i="4"/>
  <c r="AK26" i="4"/>
  <c r="AK22" i="4"/>
  <c r="AA19" i="4"/>
  <c r="V16" i="4"/>
  <c r="V12" i="4"/>
  <c r="AU8" i="4"/>
  <c r="AF5" i="4"/>
  <c r="AZ12" i="4"/>
  <c r="AZ23" i="4"/>
  <c r="AZ33" i="4"/>
  <c r="AF12" i="4"/>
  <c r="AF23" i="4"/>
  <c r="AF34" i="4"/>
  <c r="L15" i="4"/>
  <c r="L26" i="4"/>
  <c r="Q28" i="4"/>
  <c r="G21" i="4"/>
  <c r="AP28" i="4"/>
  <c r="G9" i="4"/>
  <c r="V11" i="4"/>
  <c r="AU30" i="4"/>
  <c r="B13" i="4"/>
  <c r="B6" i="4"/>
  <c r="B19" i="4"/>
  <c r="V31" i="1"/>
  <c r="H16" i="1"/>
  <c r="B26" i="1"/>
  <c r="J28" i="1"/>
  <c r="J11" i="1"/>
  <c r="R20" i="1"/>
  <c r="R7" i="1"/>
  <c r="R27" i="1"/>
  <c r="D11" i="1"/>
  <c r="T13" i="1"/>
  <c r="T27" i="1"/>
  <c r="B32" i="1"/>
  <c r="F34" i="1"/>
  <c r="N14" i="1"/>
  <c r="N28" i="1"/>
  <c r="N4" i="1"/>
  <c r="V20" i="1"/>
  <c r="V33" i="1"/>
  <c r="P9" i="1"/>
  <c r="P22" i="1"/>
  <c r="X31" i="1"/>
  <c r="X6" i="1"/>
  <c r="T10" i="1"/>
  <c r="F21" i="1"/>
  <c r="D6" i="1"/>
  <c r="L25" i="1"/>
  <c r="L8" i="1"/>
  <c r="T22" i="1"/>
  <c r="H28" i="1"/>
  <c r="F11" i="1"/>
  <c r="X16" i="1"/>
  <c r="J17" i="1"/>
  <c r="F17" i="1"/>
  <c r="B11" i="1"/>
  <c r="H23" i="1"/>
  <c r="H13" i="1"/>
  <c r="H33" i="1"/>
  <c r="V30" i="4"/>
  <c r="AK24" i="4"/>
  <c r="Q19" i="4"/>
  <c r="G12" i="4"/>
  <c r="AP5" i="4"/>
  <c r="AP30" i="4"/>
  <c r="AA12" i="4"/>
  <c r="V15" i="1"/>
  <c r="P32" i="1"/>
  <c r="J29" i="1"/>
  <c r="H8" i="1"/>
  <c r="D24" i="1"/>
  <c r="B18" i="1"/>
  <c r="J12" i="1"/>
  <c r="J32" i="1"/>
  <c r="J26" i="1"/>
  <c r="J15" i="1"/>
  <c r="J4" i="1"/>
  <c r="R28" i="1"/>
  <c r="R18" i="1"/>
  <c r="R11" i="1"/>
  <c r="R4" i="1"/>
  <c r="D21" i="1"/>
  <c r="D15" i="1"/>
  <c r="T21" i="1"/>
  <c r="T11" i="1"/>
  <c r="T31" i="1"/>
  <c r="T28" i="1"/>
  <c r="B34" i="1"/>
  <c r="F18" i="1"/>
  <c r="F12" i="1"/>
  <c r="F32" i="1"/>
  <c r="N18" i="1"/>
  <c r="N12" i="1"/>
  <c r="N32" i="1"/>
  <c r="N21" i="1"/>
  <c r="V10" i="1"/>
  <c r="V30" i="1"/>
  <c r="V24" i="1"/>
  <c r="V17" i="1"/>
  <c r="V4" i="1"/>
  <c r="P23" i="1"/>
  <c r="P17" i="1"/>
  <c r="P6" i="1"/>
  <c r="P26" i="1"/>
  <c r="X15" i="1"/>
  <c r="X32" i="1"/>
  <c r="X21" i="1"/>
  <c r="X14" i="1"/>
  <c r="X34" i="1"/>
  <c r="R13" i="1"/>
  <c r="H30" i="1"/>
  <c r="F13" i="1"/>
  <c r="B25" i="1"/>
  <c r="L9" i="1"/>
  <c r="L29" i="1"/>
  <c r="L19" i="1"/>
  <c r="L16" i="1"/>
  <c r="L4" i="1"/>
  <c r="T6" i="1"/>
  <c r="N7" i="1"/>
  <c r="H20" i="1"/>
  <c r="D28" i="1"/>
  <c r="B16" i="1"/>
  <c r="V19" i="1"/>
  <c r="P20" i="1"/>
  <c r="H18" i="1"/>
  <c r="F9" i="1"/>
  <c r="B27" i="1"/>
  <c r="H7" i="1"/>
  <c r="H27" i="1"/>
  <c r="H17" i="1"/>
  <c r="N27" i="1"/>
  <c r="BE29" i="4"/>
  <c r="AU26" i="4"/>
  <c r="AP23" i="4"/>
  <c r="AA21" i="4"/>
  <c r="AU18" i="4"/>
  <c r="AU14" i="4"/>
  <c r="AP11" i="4"/>
  <c r="G8" i="4"/>
  <c r="Q20" i="4"/>
  <c r="V33" i="4"/>
  <c r="AU29" i="4"/>
  <c r="V25" i="4"/>
  <c r="Q22" i="4"/>
  <c r="AP18" i="4"/>
  <c r="AP14" i="4"/>
  <c r="G11" i="4"/>
  <c r="AA8" i="4"/>
  <c r="Q24" i="4"/>
  <c r="AU32" i="4"/>
  <c r="Q29" i="4"/>
  <c r="Q25" i="4"/>
  <c r="G22" i="4"/>
  <c r="AK18" i="4"/>
  <c r="AK14" i="4"/>
  <c r="AA11" i="4"/>
  <c r="V8" i="4"/>
  <c r="AZ16" i="4"/>
  <c r="AZ27" i="4"/>
  <c r="AF14" i="4"/>
  <c r="AF24" i="4"/>
  <c r="L17" i="4"/>
  <c r="L27" i="4"/>
  <c r="BE26" i="4"/>
  <c r="AU15" i="4"/>
  <c r="V23" i="4"/>
  <c r="G6" i="4"/>
  <c r="AA22" i="4"/>
  <c r="T26" i="1"/>
  <c r="B18" i="4"/>
  <c r="B24" i="4"/>
  <c r="D4" i="1"/>
  <c r="H4" i="1"/>
  <c r="BE4" i="4"/>
  <c r="AU4" i="4"/>
  <c r="AP4" i="4"/>
  <c r="AK4" i="4"/>
  <c r="AA4" i="4"/>
  <c r="V4" i="4"/>
  <c r="Q4" i="4"/>
  <c r="G4" i="4"/>
  <c r="BJ38" i="4" l="1"/>
  <c r="BJ35" i="4"/>
  <c r="H37" i="4"/>
  <c r="AG37" i="4"/>
  <c r="W37" i="4"/>
  <c r="AB37" i="4"/>
  <c r="AQ37" i="4"/>
  <c r="AV37" i="4"/>
  <c r="BA37" i="4"/>
  <c r="BF37" i="4"/>
  <c r="M37" i="4"/>
  <c r="AL37" i="4"/>
  <c r="R37" i="4"/>
  <c r="C37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<sst xmlns="http://schemas.openxmlformats.org/spreadsheetml/2006/main" count="128" uniqueCount="53">
  <si>
    <t>Jahr</t>
  </si>
  <si>
    <t>Hinweis: Der Kalender funktioniert für die Jahre 1900 bis 2203</t>
  </si>
  <si>
    <t>Neujahr</t>
  </si>
  <si>
    <t>Tag der Arbeit</t>
  </si>
  <si>
    <t>Mariä Himmelfahrt</t>
  </si>
  <si>
    <t>Heilige Drei Könige</t>
  </si>
  <si>
    <t>Tag der deutschen Einheit</t>
  </si>
  <si>
    <t>Allerheiligen</t>
  </si>
  <si>
    <t>1. Weihnachtstag</t>
  </si>
  <si>
    <t>2. Weihnachtstag</t>
  </si>
  <si>
    <t>Ostersonntag</t>
  </si>
  <si>
    <t>Karfreitag</t>
  </si>
  <si>
    <t>Ostermontag</t>
  </si>
  <si>
    <t>Christi Himmelfahrt</t>
  </si>
  <si>
    <t>Pfingstsonntag</t>
  </si>
  <si>
    <t>Pfingstmontag</t>
  </si>
  <si>
    <t>Fronleichnam</t>
  </si>
  <si>
    <t>fester Termin</t>
  </si>
  <si>
    <t>eigene Formel</t>
  </si>
  <si>
    <t>Ostersonntag -2</t>
  </si>
  <si>
    <t>Ostersonntag +1</t>
  </si>
  <si>
    <t>Ostersonntag +39</t>
  </si>
  <si>
    <t>Ostersonntag +49</t>
  </si>
  <si>
    <t>Ostersonntag +50</t>
  </si>
  <si>
    <t>Ostersonntag +60</t>
  </si>
  <si>
    <t>gesetzliche Feiertage berechnen</t>
  </si>
  <si>
    <r>
      <t xml:space="preserve">Soll </t>
    </r>
    <r>
      <rPr>
        <vertAlign val="subscript"/>
        <sz val="9"/>
        <color theme="1"/>
        <rFont val="Aptos Narrow"/>
        <family val="2"/>
        <scheme val="minor"/>
      </rPr>
      <t>Std</t>
    </r>
  </si>
  <si>
    <r>
      <t xml:space="preserve">Ist </t>
    </r>
    <r>
      <rPr>
        <vertAlign val="subscript"/>
        <sz val="9"/>
        <color theme="1"/>
        <rFont val="Aptos Narrow"/>
        <family val="2"/>
        <scheme val="minor"/>
      </rPr>
      <t>Std</t>
    </r>
  </si>
  <si>
    <r>
      <t>Soll</t>
    </r>
    <r>
      <rPr>
        <vertAlign val="subscript"/>
        <sz val="9"/>
        <color theme="1"/>
        <rFont val="Aptos Narrow"/>
        <family val="2"/>
        <scheme val="minor"/>
      </rPr>
      <t xml:space="preserve"> Std</t>
    </r>
  </si>
  <si>
    <t>für neuen Kalender Formel ändern</t>
  </si>
  <si>
    <t>Feiertag / Bayern</t>
  </si>
  <si>
    <t>Soll Stunden</t>
  </si>
  <si>
    <t>Urlaub</t>
  </si>
  <si>
    <t>Monat</t>
  </si>
  <si>
    <t>Krank</t>
  </si>
  <si>
    <t>So. Urlaub</t>
  </si>
  <si>
    <t>Arbeit</t>
  </si>
  <si>
    <t>Feiertag</t>
  </si>
  <si>
    <t>Std. Abbau</t>
  </si>
  <si>
    <t>Montage</t>
  </si>
  <si>
    <r>
      <t>Soll</t>
    </r>
    <r>
      <rPr>
        <vertAlign val="subscript"/>
        <sz val="11"/>
        <color theme="1"/>
        <rFont val="Aptos Narrow"/>
        <family val="2"/>
        <scheme val="minor"/>
      </rPr>
      <t xml:space="preserve"> Std</t>
    </r>
  </si>
  <si>
    <r>
      <t xml:space="preserve">Ist </t>
    </r>
    <r>
      <rPr>
        <vertAlign val="subscript"/>
        <sz val="11"/>
        <color theme="1"/>
        <rFont val="Aptos Narrow"/>
        <family val="2"/>
        <scheme val="minor"/>
      </rPr>
      <t>Std</t>
    </r>
  </si>
  <si>
    <t>Formel fixieren ?</t>
  </si>
  <si>
    <t>https://www.youtube.com/watch?v=QWOaQ2ABChY&amp;t=580s</t>
  </si>
  <si>
    <t>Frei</t>
  </si>
  <si>
    <t>https://www.herber.de/bbs/user/180126.xlsx</t>
  </si>
  <si>
    <t>Montag</t>
  </si>
  <si>
    <t>Dienstag</t>
  </si>
  <si>
    <t>Mittwoch</t>
  </si>
  <si>
    <t>Donnerstag</t>
  </si>
  <si>
    <t>Freitag</t>
  </si>
  <si>
    <t>Samstag</t>
  </si>
  <si>
    <t>Sonntag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</si>
</sst>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m"/>
    <numFmt numFmtId="165" formatCode="dd\ [$-407]ddd"/>
    <numFmt numFmtId="166" formatCode="0.0_ ;\-0.0\ "/>
    <numFmt numFmtId="167" formatCode="mmmm"/>
    <numFmt numFmtId="168" formatCode="0.0"/>
  </numFmts>
  <fonts count="12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7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vertAlign val="subscript"/>
      <sz val="9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i/>
      <u/>
      <sz val="16"/>
      <color theme="1"/>
      <name val="Aptos Narrow"/>
      <family val="2"/>
      <scheme val="minor"/>
    </font>
    <font>
      <vertAlign val="subscript"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37">
    <xf numFmtId="0" fontId="0" fillId="0" borderId="0" xfId="0"/>
    <xf numFmtId="164" fontId="0" fillId="0" borderId="0" xfId="0" applyNumberFormat="1"/>
    <xf numFmtId="2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2" fontId="0" fillId="0" borderId="0" xfId="0" applyNumberFormat="1" applyAlignment="1">
      <alignment horizontal="left"/>
    </xf>
    <xf numFmtId="165" fontId="0" fillId="0" borderId="0" xfId="0" applyNumberFormat="1" applyAlignment="1">
      <alignment horizontal="left" vertical="top"/>
    </xf>
    <xf numFmtId="165" fontId="2" fillId="0" borderId="0" xfId="0" applyNumberFormat="1" applyFont="1" applyAlignment="1">
      <alignment vertical="top" wrapText="1"/>
    </xf>
    <xf numFmtId="0" fontId="0" fillId="0" borderId="0" xfId="0" applyProtection="1">
      <protection locked="0"/>
    </xf>
    <xf numFmtId="0" fontId="0" fillId="0" borderId="0" xfId="0" applyFill="1" applyBorder="1" applyAlignment="1" applyProtection="1">
      <alignment horizontal="left"/>
    </xf>
    <xf numFmtId="0" fontId="0" fillId="0" borderId="0" xfId="0" applyFill="1" applyBorder="1" applyProtection="1"/>
    <xf numFmtId="0" fontId="0" fillId="0" borderId="0" xfId="0" applyFill="1" applyBorder="1" applyAlignment="1" applyProtection="1"/>
    <xf numFmtId="2" fontId="0" fillId="0" borderId="0" xfId="0" applyNumberFormat="1" applyFill="1" applyBorder="1" applyAlignment="1" applyProtection="1"/>
    <xf numFmtId="166" fontId="3" fillId="0" borderId="1" xfId="0" applyNumberFormat="1" applyFont="1" applyFill="1" applyBorder="1" applyAlignment="1" applyProtection="1">
      <alignment horizontal="center" vertical="center" wrapText="1"/>
    </xf>
    <xf numFmtId="165" fontId="0" fillId="0" borderId="1" xfId="0" applyNumberFormat="1" applyFill="1" applyBorder="1" applyAlignment="1" applyProtection="1">
      <alignment horizontal="left" vertical="top"/>
    </xf>
    <xf numFmtId="165" fontId="2" fillId="0" borderId="1" xfId="0" applyNumberFormat="1" applyFont="1" applyFill="1" applyBorder="1" applyAlignment="1" applyProtection="1">
      <alignment vertical="top" wrapText="1"/>
    </xf>
    <xf numFmtId="166" fontId="0" fillId="0" borderId="0" xfId="0" applyNumberFormat="1" applyFill="1" applyBorder="1" applyAlignment="1" applyProtection="1">
      <alignment horizontal="center" vertical="center"/>
    </xf>
    <xf numFmtId="0" fontId="0" fillId="0" borderId="0" xfId="0" applyProtection="1"/>
    <xf numFmtId="0" fontId="5" fillId="0" borderId="0" xfId="0" applyFont="1" applyProtection="1"/>
    <xf numFmtId="14" fontId="0" fillId="0" borderId="0" xfId="0" applyNumberFormat="1" applyProtection="1"/>
    <xf numFmtId="0" fontId="6" fillId="0" borderId="0" xfId="0" applyFont="1" applyAlignment="1" applyProtection="1">
      <alignment horizontal="center"/>
    </xf>
    <xf numFmtId="166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1" xfId="0" applyNumberFormat="1" applyFont="1" applyFill="1" applyBorder="1" applyAlignment="1" applyProtection="1">
      <alignment horizontal="center" vertical="center"/>
    </xf>
    <xf numFmtId="166" fontId="0" fillId="0" borderId="0" xfId="0" applyNumberFormat="1" applyFill="1" applyBorder="1" applyProtection="1"/>
    <xf numFmtId="0" fontId="7" fillId="0" borderId="0" xfId="0" applyFont="1" applyAlignment="1" applyProtection="1">
      <alignment horizontal="center"/>
      <protection locked="0"/>
    </xf>
    <xf numFmtId="166" fontId="0" fillId="0" borderId="1" xfId="0" applyNumberFormat="1" applyFont="1" applyFill="1" applyBorder="1" applyAlignment="1" applyProtection="1">
      <alignment horizontal="center" vertical="center" wrapText="1"/>
    </xf>
    <xf numFmtId="164" fontId="0" fillId="0" borderId="1" xfId="0" applyNumberFormat="1" applyFont="1" applyFill="1" applyBorder="1" applyAlignment="1" applyProtection="1">
      <alignment horizontal="center" vertical="center"/>
    </xf>
    <xf numFmtId="166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center"/>
    </xf>
    <xf numFmtId="168" fontId="0" fillId="0" borderId="0" xfId="0" applyNumberFormat="1" applyAlignment="1" applyProtection="1">
      <alignment horizontal="center"/>
    </xf>
    <xf numFmtId="0" fontId="7" fillId="0" borderId="0" xfId="0" applyFont="1" applyFill="1" applyBorder="1" applyAlignment="1" applyProtection="1">
      <alignment horizontal="left"/>
    </xf>
    <xf numFmtId="0" fontId="11" fillId="0" borderId="0" xfId="1" applyProtection="1"/>
    <xf numFmtId="2" fontId="0" fillId="0" borderId="0" xfId="0" applyNumberFormat="1" applyProtection="1"/>
    <xf numFmtId="0" fontId="8" fillId="2" borderId="0" xfId="0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Border="1" applyAlignment="1" applyProtection="1">
      <alignment horizontal="center" vertical="center"/>
    </xf>
    <xf numFmtId="167" fontId="9" fillId="0" borderId="1" xfId="0" applyNumberFormat="1" applyFont="1" applyFill="1" applyBorder="1" applyAlignment="1" applyProtection="1">
      <alignment horizontal="center" vertical="center"/>
    </xf>
  </cellXfs>
  <cellStyles count="2">
    <cellStyle name="Link" xfId="1" builtinId="8"/>
    <cellStyle name="Standard" xfId="0" builtinId="0"/>
  </cellStyles>
  <dxfs count="12"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2"/>
        </patternFill>
      </fill>
    </dxf>
    <dxf>
      <border>
        <left/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border>
        <left/>
        <right style="thin">
          <color auto="1"/>
        </right>
        <bottom style="thin">
          <color auto="1"/>
        </bottom>
        <vertical/>
        <horizontal/>
      </border>
    </dxf>
    <dxf>
      <border>
        <left style="thin">
          <color auto="1"/>
        </left>
        <right/>
        <bottom style="thin">
          <color auto="1"/>
        </bottom>
        <vertical/>
        <horizontal/>
      </border>
    </dxf>
    <dxf>
      <fill>
        <patternFill>
          <bgColor theme="2"/>
        </patternFill>
      </fill>
    </dxf>
  </dxfs>
  <tableStyles count="0" defaultTableStyle="TableStyleMedium2" defaultPivotStyle="PivotStyleLight16"/>
  <colors>
    <mruColors>
      <color rgb="FFCCFFCC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526676</xdr:colOff>
      <xdr:row>8</xdr:row>
      <xdr:rowOff>123266</xdr:rowOff>
    </xdr:from>
    <xdr:ext cx="5591735" cy="1322294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7FC4215-31E7-84F1-BCCA-21755BBC5A6C}"/>
            </a:ext>
          </a:extLst>
        </xdr:cNvPr>
        <xdr:cNvSpPr txBox="1"/>
      </xdr:nvSpPr>
      <xdr:spPr>
        <a:xfrm>
          <a:off x="7003676" y="2185148"/>
          <a:ext cx="5591735" cy="1322294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de-DE" sz="1600"/>
            <a:t>In jeder Woche (wo ein Feiertag ist) stimmt die Summe nicht</a:t>
          </a:r>
        </a:p>
        <a:p>
          <a:r>
            <a:rPr lang="de-DE" sz="1600"/>
            <a:t>die Stunden werden aus dem Tabellenblatt "Daten"gezogen</a:t>
          </a:r>
        </a:p>
        <a:p>
          <a:endParaRPr lang="de-DE" sz="1600"/>
        </a:p>
        <a:p>
          <a:r>
            <a:rPr lang="de-DE" sz="1600"/>
            <a:t>Kann man die Formel zu Beispiel C4 auch einfacher schreiben?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youtube.com/watch?v=QWOaQ2ABChY&amp;t=580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BD48C-F4D5-4B7C-A5D8-06A07F8B8E49}">
  <sheetPr codeName="Tabelle1">
    <pageSetUpPr fitToPage="1"/>
  </sheetPr>
  <dimension ref="A1:X34"/>
  <sheetViews>
    <sheetView showGridLines="0" zoomScale="85" zoomScaleNormal="85" workbookViewId="0">
      <selection activeCell="A4" sqref="A4"/>
    </sheetView>
  </sheetViews>
  <sheetFormatPr baseColWidth="10" defaultRowHeight="15" x14ac:dyDescent="0.25"/>
  <cols>
    <col min="1" max="1" width="6.140625" style="3" customWidth="1"/>
    <col min="3" max="3" width="6.140625" style="3" customWidth="1"/>
    <col min="5" max="5" width="6.140625" style="3" customWidth="1"/>
    <col min="7" max="7" width="6.140625" style="3" customWidth="1"/>
    <col min="9" max="9" width="6.140625" style="3" customWidth="1"/>
    <col min="11" max="11" width="6.140625" style="3" customWidth="1"/>
    <col min="13" max="13" width="6.140625" style="3" customWidth="1"/>
    <col min="15" max="15" width="6.140625" style="3" customWidth="1"/>
    <col min="17" max="17" width="6.140625" style="3" customWidth="1"/>
    <col min="19" max="19" width="6.140625" style="3" customWidth="1"/>
    <col min="21" max="21" width="6.140625" style="3" customWidth="1"/>
    <col min="23" max="23" width="6.140625" style="3" customWidth="1"/>
  </cols>
  <sheetData>
    <row r="1" spans="1:24" x14ac:dyDescent="0.25">
      <c r="A1" s="3" t="s">
        <v>0</v>
      </c>
      <c r="C1" s="3">
        <v>2026</v>
      </c>
    </row>
    <row r="2" spans="1:24" x14ac:dyDescent="0.25">
      <c r="E2" s="5"/>
      <c r="F2" s="2"/>
    </row>
    <row r="3" spans="1:24" x14ac:dyDescent="0.25">
      <c r="A3" s="4">
        <v>45658</v>
      </c>
      <c r="B3" s="1"/>
      <c r="C3" s="4">
        <v>45689</v>
      </c>
      <c r="D3" s="1"/>
      <c r="E3" s="4">
        <v>45717</v>
      </c>
      <c r="F3" s="1"/>
      <c r="G3" s="4">
        <v>45748</v>
      </c>
      <c r="H3" s="1"/>
      <c r="I3" s="4">
        <v>45778</v>
      </c>
      <c r="J3" s="1"/>
      <c r="K3" s="4">
        <v>45809</v>
      </c>
      <c r="L3" s="1"/>
      <c r="M3" s="4">
        <v>45839</v>
      </c>
      <c r="N3" s="1"/>
      <c r="O3" s="4">
        <v>45870</v>
      </c>
      <c r="P3" s="1"/>
      <c r="Q3" s="4">
        <v>45901</v>
      </c>
      <c r="R3" s="1"/>
      <c r="S3" s="4">
        <v>45931</v>
      </c>
      <c r="T3" s="1"/>
      <c r="U3" s="4">
        <v>45962</v>
      </c>
      <c r="V3" s="1"/>
      <c r="W3" s="4">
        <v>45992</v>
      </c>
    </row>
    <row r="4" spans="1:24" ht="19.5" customHeight="1" x14ac:dyDescent="0.25">
      <c r="A4" s="6" cm="1">
        <f t="array" ref="A4:A34">DATE(C1,1,_xlfn.SEQUENCE(31,1,1,1))</f>
        <v>46023</v>
      </c>
      <c r="B4" s="7" t="str">
        <f>IF(A4&lt;&gt;"",_xlfn.XLOOKUP(A4,Daten!$D$5:$D$19,Daten!$A$5:$A$19,""),"")&amp;IF(WEEKDAY(A4)=2," KW"&amp;_xlfn.ISOWEEKNUM(A4),"")</f>
        <v>Neujahr</v>
      </c>
      <c r="C4" s="6" cm="1">
        <f t="array" ref="C4:C31">DATE(C1,2,_xlfn.SEQUENCE(DAY(DATE(C1,3,0)),1,1))</f>
        <v>46054</v>
      </c>
      <c r="D4" s="7" t="str">
        <f>IF(C4&lt;&gt;"",_xlfn.XLOOKUP(C4,Daten!$D$5:$D$19,Daten!$A$5:$A$19,""),"")&amp;IF(WEEKDAY(C4)=2," KW"&amp;_xlfn.ISOWEEKNUM(C4),"")</f>
        <v/>
      </c>
      <c r="E4" s="6" cm="1">
        <f t="array" ref="E4:E34">DATE(C1,3,_xlfn.SEQUENCE(31,1,1,1))</f>
        <v>46082</v>
      </c>
      <c r="F4" s="7" t="str">
        <f>IF(E4&lt;&gt;"",_xlfn.XLOOKUP(E4,Daten!$D$5:$D$19,Daten!$A$5:$A$19,""),"")&amp;IF(WEEKDAY(E4)=2," KW"&amp;_xlfn.ISOWEEKNUM(E4),"")</f>
        <v/>
      </c>
      <c r="G4" s="6" cm="1">
        <f t="array" ref="G4:G34">DATE(C1,4,_xlfn.SEQUENCE(31,1,1,1))</f>
        <v>46113</v>
      </c>
      <c r="H4" s="7" t="str">
        <f>IF(G4&lt;&gt;"",_xlfn.XLOOKUP(G4,Daten!$D$5:$D$19,Daten!$A$5:$A$19,""),"")&amp;IF(WEEKDAY(G4)=2," KW"&amp;_xlfn.ISOWEEKNUM(G4),"")</f>
        <v/>
      </c>
      <c r="I4" s="6" cm="1">
        <f t="array" ref="I4:I34">DATE(C1,5,_xlfn.SEQUENCE(31,1,1,1))</f>
        <v>46143</v>
      </c>
      <c r="J4" s="7" t="str">
        <f>IF(I4&lt;&gt;"",_xlfn.XLOOKUP(I4,Daten!$D$5:$D$19,Daten!$A$5:$A$19,""),"")&amp;IF(WEEKDAY(I4)=2," KW"&amp;_xlfn.ISOWEEKNUM(I4),"")</f>
        <v>Tag der Arbeit</v>
      </c>
      <c r="K4" s="6" cm="1">
        <f t="array" ref="K4:K34">DATE(C1,6,_xlfn.SEQUENCE(31,1,1,1))</f>
        <v>46174</v>
      </c>
      <c r="L4" s="7" t="str">
        <f>IF(K4&lt;&gt;"",_xlfn.XLOOKUP(K4,Daten!$D$5:$D$19,Daten!$A$5:$A$19,""),"")&amp;IF(WEEKDAY(K4)=2," KW"&amp;_xlfn.ISOWEEKNUM(K4),"")</f>
        <v xml:space="preserve"> KW23</v>
      </c>
      <c r="M4" s="6" cm="1">
        <f t="array" ref="M4:M34">DATE(C1,7,_xlfn.SEQUENCE(31,1,1,1))</f>
        <v>46204</v>
      </c>
      <c r="N4" s="7" t="str">
        <f>IF(M4&lt;&gt;"",_xlfn.XLOOKUP(M4,Daten!$D$5:$D$19,Daten!$A$5:$A$19,""),"")&amp;IF(WEEKDAY(M4)=2," KW"&amp;_xlfn.ISOWEEKNUM(M4),"")</f>
        <v/>
      </c>
      <c r="O4" s="6" cm="1">
        <f t="array" ref="O4:O34">DATE(C1,8,_xlfn.SEQUENCE(31,1,1,1))</f>
        <v>46235</v>
      </c>
      <c r="P4" s="7" t="str">
        <f>IF(O4&lt;&gt;"",_xlfn.XLOOKUP(O4,Daten!$D$5:$D$19,Daten!$A$5:$A$19,""),"")&amp;IF(WEEKDAY(O4)=2," KW"&amp;_xlfn.ISOWEEKNUM(O4),"")</f>
        <v/>
      </c>
      <c r="Q4" s="6" cm="1">
        <f t="array" ref="Q4:Q34">DATE(C1,9,_xlfn.SEQUENCE(31,1,1,1))</f>
        <v>46266</v>
      </c>
      <c r="R4" s="7" t="str">
        <f>IF(Q4&lt;&gt;"",_xlfn.XLOOKUP(Q4,Daten!$D$5:$D$19,Daten!$A$5:$A$19,""),"")&amp;IF(WEEKDAY(Q4)=2," KW"&amp;_xlfn.ISOWEEKNUM(Q4),"")</f>
        <v/>
      </c>
      <c r="S4" s="6" cm="1">
        <f t="array" ref="S4:S34">DATE(C1,10,_xlfn.SEQUENCE(31,1,1,1))</f>
        <v>46296</v>
      </c>
      <c r="T4" s="7" t="str">
        <f>IF(S4&lt;&gt;"",_xlfn.XLOOKUP(S4,Daten!$D$5:$D$19,Daten!$A$5:$A$19,""),"")&amp;IF(WEEKDAY(S4)=2," KW"&amp;_xlfn.ISOWEEKNUM(S4),"")</f>
        <v/>
      </c>
      <c r="U4" s="6" cm="1">
        <f t="array" ref="U4:U34">DATE(C1,11,_xlfn.SEQUENCE(31,1,1,1))</f>
        <v>46327</v>
      </c>
      <c r="V4" s="7" t="str">
        <f>IF(U4&lt;&gt;"",_xlfn.XLOOKUP(U4,Daten!$D$5:$D$19,Daten!$A$5:$A$19,""),"")&amp;IF(WEEKDAY(U4)=2," KW"&amp;_xlfn.ISOWEEKNUM(U4),"")</f>
        <v>Allerheiligen</v>
      </c>
      <c r="W4" s="6" cm="1">
        <f t="array" ref="W4:W34">DATE(C1,12,_xlfn.SEQUENCE(31,1,1,1))</f>
        <v>46357</v>
      </c>
      <c r="X4" s="7" t="str">
        <f>IF(W4&lt;&gt;"",_xlfn.XLOOKUP(W4,Daten!$D$5:$D$19,Daten!$A$5:$A$19,""),"")&amp;IF(WEEKDAY(W4)=2," KW"&amp;_xlfn.ISOWEEKNUM(W4),"")</f>
        <v/>
      </c>
    </row>
    <row r="5" spans="1:24" ht="19.5" customHeight="1" x14ac:dyDescent="0.25">
      <c r="A5" s="6">
        <v>46024</v>
      </c>
      <c r="B5" s="7" t="str">
        <f>IF(A5&lt;&gt;"",_xlfn.XLOOKUP(A5,Daten!$D$5:$D$19,Daten!$A$5:$A$19,""),"")&amp;IF(WEEKDAY(A5)=2," KW"&amp;_xlfn.ISOWEEKNUM(A5),"")</f>
        <v/>
      </c>
      <c r="C5" s="6">
        <v>46055</v>
      </c>
      <c r="D5" s="7" t="str">
        <f>IF(C5&lt;&gt;"",_xlfn.XLOOKUP(C5,Daten!$D$5:$D$19,Daten!$A$5:$A$19,""),"")&amp;IF(WEEKDAY(C5)=2," KW"&amp;_xlfn.ISOWEEKNUM(C5),"")</f>
        <v xml:space="preserve"> KW6</v>
      </c>
      <c r="E5" s="6">
        <v>46083</v>
      </c>
      <c r="F5" s="7" t="str">
        <f>IF(E5&lt;&gt;"",_xlfn.XLOOKUP(E5,Daten!$D$5:$D$19,Daten!$A$5:$A$19,""),"")&amp;IF(WEEKDAY(E5)=2," KW"&amp;_xlfn.ISOWEEKNUM(E5),"")</f>
        <v xml:space="preserve"> KW10</v>
      </c>
      <c r="G5" s="6">
        <v>46114</v>
      </c>
      <c r="H5" s="7" t="str">
        <f>IF(G5&lt;&gt;"",_xlfn.XLOOKUP(G5,Daten!$D$5:$D$19,Daten!$A$5:$A$19,""),"")&amp;IF(WEEKDAY(G5)=2," KW"&amp;_xlfn.ISOWEEKNUM(G5),"")</f>
        <v/>
      </c>
      <c r="I5" s="6">
        <v>46144</v>
      </c>
      <c r="J5" s="7" t="str">
        <f>IF(I5&lt;&gt;"",_xlfn.XLOOKUP(I5,Daten!$D$5:$D$19,Daten!$A$5:$A$19,""),"")&amp;IF(WEEKDAY(I5)=2," KW"&amp;_xlfn.ISOWEEKNUM(I5),"")</f>
        <v/>
      </c>
      <c r="K5" s="6">
        <v>46175</v>
      </c>
      <c r="L5" s="7" t="str">
        <f>IF(K5&lt;&gt;"",_xlfn.XLOOKUP(K5,Daten!$D$5:$D$19,Daten!$A$5:$A$19,""),"")&amp;IF(WEEKDAY(K5)=2," KW"&amp;_xlfn.ISOWEEKNUM(K5),"")</f>
        <v/>
      </c>
      <c r="M5" s="6">
        <v>46205</v>
      </c>
      <c r="N5" s="7" t="str">
        <f>IF(M5&lt;&gt;"",_xlfn.XLOOKUP(M5,Daten!$D$5:$D$19,Daten!$A$5:$A$19,""),"")&amp;IF(WEEKDAY(M5)=2," KW"&amp;_xlfn.ISOWEEKNUM(M5),"")</f>
        <v/>
      </c>
      <c r="O5" s="6">
        <v>46236</v>
      </c>
      <c r="P5" s="7" t="str">
        <f>IF(O5&lt;&gt;"",_xlfn.XLOOKUP(O5,Daten!$D$5:$D$19,Daten!$A$5:$A$19,""),"")&amp;IF(WEEKDAY(O5)=2," KW"&amp;_xlfn.ISOWEEKNUM(O5),"")</f>
        <v/>
      </c>
      <c r="Q5" s="6">
        <v>46267</v>
      </c>
      <c r="R5" s="7" t="str">
        <f>IF(Q5&lt;&gt;"",_xlfn.XLOOKUP(Q5,Daten!$D$5:$D$19,Daten!$A$5:$A$19,""),"")&amp;IF(WEEKDAY(Q5)=2," KW"&amp;_xlfn.ISOWEEKNUM(Q5),"")</f>
        <v/>
      </c>
      <c r="S5" s="6">
        <v>46297</v>
      </c>
      <c r="T5" s="7" t="str">
        <f>IF(S5&lt;&gt;"",_xlfn.XLOOKUP(S5,Daten!$D$5:$D$19,Daten!$A$5:$A$19,""),"")&amp;IF(WEEKDAY(S5)=2," KW"&amp;_xlfn.ISOWEEKNUM(S5),"")</f>
        <v/>
      </c>
      <c r="U5" s="6">
        <v>46328</v>
      </c>
      <c r="V5" s="7" t="str">
        <f>IF(U5&lt;&gt;"",_xlfn.XLOOKUP(U5,Daten!$D$5:$D$19,Daten!$A$5:$A$19,""),"")&amp;IF(WEEKDAY(U5)=2," KW"&amp;_xlfn.ISOWEEKNUM(U5),"")</f>
        <v xml:space="preserve"> KW45</v>
      </c>
      <c r="W5" s="6">
        <v>46358</v>
      </c>
      <c r="X5" s="7" t="str">
        <f>IF(W5&lt;&gt;"",_xlfn.XLOOKUP(W5,Daten!$D$5:$D$19,Daten!$A$5:$A$19,""),"")&amp;IF(WEEKDAY(W5)=2," KW"&amp;_xlfn.ISOWEEKNUM(W5),"")</f>
        <v/>
      </c>
    </row>
    <row r="6" spans="1:24" ht="19.5" customHeight="1" x14ac:dyDescent="0.25">
      <c r="A6" s="6">
        <v>46025</v>
      </c>
      <c r="B6" s="7" t="str">
        <f>IF(A6&lt;&gt;"",_xlfn.XLOOKUP(A6,Daten!$D$5:$D$19,Daten!$A$5:$A$19,""),"")&amp;IF(WEEKDAY(A6)=2," KW"&amp;_xlfn.ISOWEEKNUM(A6),"")</f>
        <v/>
      </c>
      <c r="C6" s="6">
        <v>46056</v>
      </c>
      <c r="D6" s="7" t="str">
        <f>IF(C6&lt;&gt;"",_xlfn.XLOOKUP(C6,Daten!$D$5:$D$19,Daten!$A$5:$A$19,""),"")&amp;IF(WEEKDAY(C6)=2," KW"&amp;_xlfn.ISOWEEKNUM(C6),"")</f>
        <v/>
      </c>
      <c r="E6" s="6">
        <v>46084</v>
      </c>
      <c r="F6" s="7" t="str">
        <f>IF(E6&lt;&gt;"",_xlfn.XLOOKUP(E6,Daten!$D$5:$D$19,Daten!$A$5:$A$19,""),"")&amp;IF(WEEKDAY(E6)=2," KW"&amp;_xlfn.ISOWEEKNUM(E6),"")</f>
        <v/>
      </c>
      <c r="G6" s="6">
        <v>46115</v>
      </c>
      <c r="H6" s="7" t="str">
        <f>IF(G6&lt;&gt;"",_xlfn.XLOOKUP(G6,Daten!$D$5:$D$19,Daten!$A$5:$A$19,""),"")&amp;IF(WEEKDAY(G6)=2," KW"&amp;_xlfn.ISOWEEKNUM(G6),"")</f>
        <v>Karfreitag</v>
      </c>
      <c r="I6" s="6">
        <v>46145</v>
      </c>
      <c r="J6" s="7" t="str">
        <f>IF(I6&lt;&gt;"",_xlfn.XLOOKUP(I6,Daten!$D$5:$D$19,Daten!$A$5:$A$19,""),"")&amp;IF(WEEKDAY(I6)=2," KW"&amp;_xlfn.ISOWEEKNUM(I6),"")</f>
        <v/>
      </c>
      <c r="K6" s="6">
        <v>46176</v>
      </c>
      <c r="L6" s="7" t="str">
        <f>IF(K6&lt;&gt;"",_xlfn.XLOOKUP(K6,Daten!$D$5:$D$19,Daten!$A$5:$A$19,""),"")&amp;IF(WEEKDAY(K6)=2," KW"&amp;_xlfn.ISOWEEKNUM(K6),"")</f>
        <v/>
      </c>
      <c r="M6" s="6">
        <v>46206</v>
      </c>
      <c r="N6" s="7" t="str">
        <f>IF(M6&lt;&gt;"",_xlfn.XLOOKUP(M6,Daten!$D$5:$D$19,Daten!$A$5:$A$19,""),"")&amp;IF(WEEKDAY(M6)=2," KW"&amp;_xlfn.ISOWEEKNUM(M6),"")</f>
        <v/>
      </c>
      <c r="O6" s="6">
        <v>46237</v>
      </c>
      <c r="P6" s="7" t="str">
        <f>IF(O6&lt;&gt;"",_xlfn.XLOOKUP(O6,Daten!$D$5:$D$19,Daten!$A$5:$A$19,""),"")&amp;IF(WEEKDAY(O6)=2," KW"&amp;_xlfn.ISOWEEKNUM(O6),"")</f>
        <v xml:space="preserve"> KW32</v>
      </c>
      <c r="Q6" s="6">
        <v>46268</v>
      </c>
      <c r="R6" s="7" t="str">
        <f>IF(Q6&lt;&gt;"",_xlfn.XLOOKUP(Q6,Daten!$D$5:$D$19,Daten!$A$5:$A$19,""),"")&amp;IF(WEEKDAY(Q6)=2," KW"&amp;_xlfn.ISOWEEKNUM(Q6),"")</f>
        <v/>
      </c>
      <c r="S6" s="6">
        <v>46298</v>
      </c>
      <c r="T6" s="7" t="str">
        <f>IF(S6&lt;&gt;"",_xlfn.XLOOKUP(S6,Daten!$D$5:$D$19,Daten!$A$5:$A$19,""),"")&amp;IF(WEEKDAY(S6)=2," KW"&amp;_xlfn.ISOWEEKNUM(S6),"")</f>
        <v>Tag der deutschen Einheit</v>
      </c>
      <c r="U6" s="6">
        <v>46329</v>
      </c>
      <c r="V6" s="7" t="str">
        <f>IF(U6&lt;&gt;"",_xlfn.XLOOKUP(U6,Daten!$D$5:$D$19,Daten!$A$5:$A$19,""),"")&amp;IF(WEEKDAY(U6)=2," KW"&amp;_xlfn.ISOWEEKNUM(U6),"")</f>
        <v/>
      </c>
      <c r="W6" s="6">
        <v>46359</v>
      </c>
      <c r="X6" s="7" t="str">
        <f>IF(W6&lt;&gt;"",_xlfn.XLOOKUP(W6,Daten!$D$5:$D$19,Daten!$A$5:$A$19,""),"")&amp;IF(WEEKDAY(W6)=2," KW"&amp;_xlfn.ISOWEEKNUM(W6),"")</f>
        <v/>
      </c>
    </row>
    <row r="7" spans="1:24" ht="19.5" customHeight="1" x14ac:dyDescent="0.25">
      <c r="A7" s="6">
        <v>46026</v>
      </c>
      <c r="B7" s="7" t="str">
        <f>IF(A7&lt;&gt;"",_xlfn.XLOOKUP(A7,Daten!$D$5:$D$19,Daten!$A$5:$A$19,""),"")&amp;IF(WEEKDAY(A7)=2," KW"&amp;_xlfn.ISOWEEKNUM(A7),"")</f>
        <v/>
      </c>
      <c r="C7" s="6">
        <v>46057</v>
      </c>
      <c r="D7" s="7" t="str">
        <f>IF(C7&lt;&gt;"",_xlfn.XLOOKUP(C7,Daten!$D$5:$D$19,Daten!$A$5:$A$19,""),"")&amp;IF(WEEKDAY(C7)=2," KW"&amp;_xlfn.ISOWEEKNUM(C7),"")</f>
        <v/>
      </c>
      <c r="E7" s="6">
        <v>46085</v>
      </c>
      <c r="F7" s="7" t="str">
        <f>IF(E7&lt;&gt;"",_xlfn.XLOOKUP(E7,Daten!$D$5:$D$19,Daten!$A$5:$A$19,""),"")&amp;IF(WEEKDAY(E7)=2," KW"&amp;_xlfn.ISOWEEKNUM(E7),"")</f>
        <v/>
      </c>
      <c r="G7" s="6">
        <v>46116</v>
      </c>
      <c r="H7" s="7" t="str">
        <f>IF(G7&lt;&gt;"",_xlfn.XLOOKUP(G7,Daten!$D$5:$D$19,Daten!$A$5:$A$19,""),"")&amp;IF(WEEKDAY(G7)=2," KW"&amp;_xlfn.ISOWEEKNUM(G7),"")</f>
        <v/>
      </c>
      <c r="I7" s="6">
        <v>46146</v>
      </c>
      <c r="J7" s="7" t="str">
        <f>IF(I7&lt;&gt;"",_xlfn.XLOOKUP(I7,Daten!$D$5:$D$19,Daten!$A$5:$A$19,""),"")&amp;IF(WEEKDAY(I7)=2," KW"&amp;_xlfn.ISOWEEKNUM(I7),"")</f>
        <v xml:space="preserve"> KW19</v>
      </c>
      <c r="K7" s="6">
        <v>46177</v>
      </c>
      <c r="L7" s="7" t="str">
        <f>IF(K7&lt;&gt;"",_xlfn.XLOOKUP(K7,Daten!$D$5:$D$19,Daten!$A$5:$A$19,""),"")&amp;IF(WEEKDAY(K7)=2," KW"&amp;_xlfn.ISOWEEKNUM(K7),"")</f>
        <v>Fronleichnam</v>
      </c>
      <c r="M7" s="6">
        <v>46207</v>
      </c>
      <c r="N7" s="7" t="str">
        <f>IF(M7&lt;&gt;"",_xlfn.XLOOKUP(M7,Daten!$D$5:$D$19,Daten!$A$5:$A$19,""),"")&amp;IF(WEEKDAY(M7)=2," KW"&amp;_xlfn.ISOWEEKNUM(M7),"")</f>
        <v/>
      </c>
      <c r="O7" s="6">
        <v>46238</v>
      </c>
      <c r="P7" s="7" t="str">
        <f>IF(O7&lt;&gt;"",_xlfn.XLOOKUP(O7,Daten!$D$5:$D$19,Daten!$A$5:$A$19,""),"")&amp;IF(WEEKDAY(O7)=2," KW"&amp;_xlfn.ISOWEEKNUM(O7),"")</f>
        <v/>
      </c>
      <c r="Q7" s="6">
        <v>46269</v>
      </c>
      <c r="R7" s="7" t="str">
        <f>IF(Q7&lt;&gt;"",_xlfn.XLOOKUP(Q7,Daten!$D$5:$D$19,Daten!$A$5:$A$19,""),"")&amp;IF(WEEKDAY(Q7)=2," KW"&amp;_xlfn.ISOWEEKNUM(Q7),"")</f>
        <v/>
      </c>
      <c r="S7" s="6">
        <v>46299</v>
      </c>
      <c r="T7" s="7" t="str">
        <f>IF(S7&lt;&gt;"",_xlfn.XLOOKUP(S7,Daten!$D$5:$D$19,Daten!$A$5:$A$19,""),"")&amp;IF(WEEKDAY(S7)=2," KW"&amp;_xlfn.ISOWEEKNUM(S7),"")</f>
        <v/>
      </c>
      <c r="U7" s="6">
        <v>46330</v>
      </c>
      <c r="V7" s="7" t="str">
        <f>IF(U7&lt;&gt;"",_xlfn.XLOOKUP(U7,Daten!$D$5:$D$19,Daten!$A$5:$A$19,""),"")&amp;IF(WEEKDAY(U7)=2," KW"&amp;_xlfn.ISOWEEKNUM(U7),"")</f>
        <v/>
      </c>
      <c r="W7" s="6">
        <v>46360</v>
      </c>
      <c r="X7" s="7" t="str">
        <f>IF(W7&lt;&gt;"",_xlfn.XLOOKUP(W7,Daten!$D$5:$D$19,Daten!$A$5:$A$19,""),"")&amp;IF(WEEKDAY(W7)=2," KW"&amp;_xlfn.ISOWEEKNUM(W7),"")</f>
        <v/>
      </c>
    </row>
    <row r="8" spans="1:24" ht="19.5" customHeight="1" x14ac:dyDescent="0.25">
      <c r="A8" s="6">
        <v>46027</v>
      </c>
      <c r="B8" s="7" t="str">
        <f>IF(A8&lt;&gt;"",_xlfn.XLOOKUP(A8,Daten!$D$5:$D$19,Daten!$A$5:$A$19,""),"")&amp;IF(WEEKDAY(A8)=2," KW"&amp;_xlfn.ISOWEEKNUM(A8),"")</f>
        <v xml:space="preserve"> KW2</v>
      </c>
      <c r="C8" s="6">
        <v>46058</v>
      </c>
      <c r="D8" s="7" t="str">
        <f>IF(C8&lt;&gt;"",_xlfn.XLOOKUP(C8,Daten!$D$5:$D$19,Daten!$A$5:$A$19,""),"")&amp;IF(WEEKDAY(C8)=2," KW"&amp;_xlfn.ISOWEEKNUM(C8),"")</f>
        <v/>
      </c>
      <c r="E8" s="6">
        <v>46086</v>
      </c>
      <c r="F8" s="7" t="str">
        <f>IF(E8&lt;&gt;"",_xlfn.XLOOKUP(E8,Daten!$D$5:$D$19,Daten!$A$5:$A$19,""),"")&amp;IF(WEEKDAY(E8)=2," KW"&amp;_xlfn.ISOWEEKNUM(E8),"")</f>
        <v/>
      </c>
      <c r="G8" s="6">
        <v>46117</v>
      </c>
      <c r="H8" s="7" t="str">
        <f>IF(G8&lt;&gt;"",_xlfn.XLOOKUP(G8,Daten!$D$5:$D$19,Daten!$A$5:$A$19,""),"")&amp;IF(WEEKDAY(G8)=2," KW"&amp;_xlfn.ISOWEEKNUM(G8),"")</f>
        <v>Ostersonntag</v>
      </c>
      <c r="I8" s="6">
        <v>46147</v>
      </c>
      <c r="J8" s="7" t="str">
        <f>IF(I8&lt;&gt;"",_xlfn.XLOOKUP(I8,Daten!$D$5:$D$19,Daten!$A$5:$A$19,""),"")&amp;IF(WEEKDAY(I8)=2," KW"&amp;_xlfn.ISOWEEKNUM(I8),"")</f>
        <v/>
      </c>
      <c r="K8" s="6">
        <v>46178</v>
      </c>
      <c r="L8" s="7" t="str">
        <f>IF(K8&lt;&gt;"",_xlfn.XLOOKUP(K8,Daten!$D$5:$D$19,Daten!$A$5:$A$19,""),"")&amp;IF(WEEKDAY(K8)=2," KW"&amp;_xlfn.ISOWEEKNUM(K8),"")</f>
        <v/>
      </c>
      <c r="M8" s="6">
        <v>46208</v>
      </c>
      <c r="N8" s="7" t="str">
        <f>IF(M8&lt;&gt;"",_xlfn.XLOOKUP(M8,Daten!$D$5:$D$19,Daten!$A$5:$A$19,""),"")&amp;IF(WEEKDAY(M8)=2," KW"&amp;_xlfn.ISOWEEKNUM(M8),"")</f>
        <v/>
      </c>
      <c r="O8" s="6">
        <v>46239</v>
      </c>
      <c r="P8" s="7" t="str">
        <f>IF(O8&lt;&gt;"",_xlfn.XLOOKUP(O8,Daten!$D$5:$D$19,Daten!$A$5:$A$19,""),"")&amp;IF(WEEKDAY(O8)=2," KW"&amp;_xlfn.ISOWEEKNUM(O8),"")</f>
        <v/>
      </c>
      <c r="Q8" s="6">
        <v>46270</v>
      </c>
      <c r="R8" s="7" t="str">
        <f>IF(Q8&lt;&gt;"",_xlfn.XLOOKUP(Q8,Daten!$D$5:$D$19,Daten!$A$5:$A$19,""),"")&amp;IF(WEEKDAY(Q8)=2," KW"&amp;_xlfn.ISOWEEKNUM(Q8),"")</f>
        <v/>
      </c>
      <c r="S8" s="6">
        <v>46300</v>
      </c>
      <c r="T8" s="7" t="str">
        <f>IF(S8&lt;&gt;"",_xlfn.XLOOKUP(S8,Daten!$D$5:$D$19,Daten!$A$5:$A$19,""),"")&amp;IF(WEEKDAY(S8)=2," KW"&amp;_xlfn.ISOWEEKNUM(S8),"")</f>
        <v xml:space="preserve"> KW41</v>
      </c>
      <c r="U8" s="6">
        <v>46331</v>
      </c>
      <c r="V8" s="7" t="str">
        <f>IF(U8&lt;&gt;"",_xlfn.XLOOKUP(U8,Daten!$D$5:$D$19,Daten!$A$5:$A$19,""),"")&amp;IF(WEEKDAY(U8)=2," KW"&amp;_xlfn.ISOWEEKNUM(U8),"")</f>
        <v/>
      </c>
      <c r="W8" s="6">
        <v>46361</v>
      </c>
      <c r="X8" s="7" t="str">
        <f>IF(W8&lt;&gt;"",_xlfn.XLOOKUP(W8,Daten!$D$5:$D$19,Daten!$A$5:$A$19,""),"")&amp;IF(WEEKDAY(W8)=2," KW"&amp;_xlfn.ISOWEEKNUM(W8),"")</f>
        <v/>
      </c>
    </row>
    <row r="9" spans="1:24" ht="19.5" customHeight="1" x14ac:dyDescent="0.25">
      <c r="A9" s="6">
        <v>46028</v>
      </c>
      <c r="B9" s="7" t="str">
        <f>IF(A9&lt;&gt;"",_xlfn.XLOOKUP(A9,Daten!$D$5:$D$19,Daten!$A$5:$A$19,""),"")&amp;IF(WEEKDAY(A9)=2," KW"&amp;_xlfn.ISOWEEKNUM(A9),"")</f>
        <v>Heilige Drei Könige</v>
      </c>
      <c r="C9" s="6">
        <v>46059</v>
      </c>
      <c r="D9" s="7" t="str">
        <f>IF(C9&lt;&gt;"",_xlfn.XLOOKUP(C9,Daten!$D$5:$D$19,Daten!$A$5:$A$19,""),"")&amp;IF(WEEKDAY(C9)=2," KW"&amp;_xlfn.ISOWEEKNUM(C9),"")</f>
        <v/>
      </c>
      <c r="E9" s="6">
        <v>46087</v>
      </c>
      <c r="F9" s="7" t="str">
        <f>IF(E9&lt;&gt;"",_xlfn.XLOOKUP(E9,Daten!$D$5:$D$19,Daten!$A$5:$A$19,""),"")&amp;IF(WEEKDAY(E9)=2," KW"&amp;_xlfn.ISOWEEKNUM(E9),"")</f>
        <v/>
      </c>
      <c r="G9" s="6">
        <v>46118</v>
      </c>
      <c r="H9" s="7" t="str">
        <f>IF(G9&lt;&gt;"",_xlfn.XLOOKUP(G9,Daten!$D$5:$D$19,Daten!$A$5:$A$19,""),"")&amp;IF(WEEKDAY(G9)=2," KW"&amp;_xlfn.ISOWEEKNUM(G9),"")</f>
        <v>Ostermontag KW15</v>
      </c>
      <c r="I9" s="6">
        <v>46148</v>
      </c>
      <c r="J9" s="7" t="str">
        <f>IF(I9&lt;&gt;"",_xlfn.XLOOKUP(I9,Daten!$D$5:$D$19,Daten!$A$5:$A$19,""),"")&amp;IF(WEEKDAY(I9)=2," KW"&amp;_xlfn.ISOWEEKNUM(I9),"")</f>
        <v/>
      </c>
      <c r="K9" s="6">
        <v>46179</v>
      </c>
      <c r="L9" s="7" t="str">
        <f>IF(K9&lt;&gt;"",_xlfn.XLOOKUP(K9,Daten!$D$5:$D$19,Daten!$A$5:$A$19,""),"")&amp;IF(WEEKDAY(K9)=2," KW"&amp;_xlfn.ISOWEEKNUM(K9),"")</f>
        <v/>
      </c>
      <c r="M9" s="6">
        <v>46209</v>
      </c>
      <c r="N9" s="7" t="str">
        <f>IF(M9&lt;&gt;"",_xlfn.XLOOKUP(M9,Daten!$D$5:$D$19,Daten!$A$5:$A$19,""),"")&amp;IF(WEEKDAY(M9)=2," KW"&amp;_xlfn.ISOWEEKNUM(M9),"")</f>
        <v xml:space="preserve"> KW28</v>
      </c>
      <c r="O9" s="6">
        <v>46240</v>
      </c>
      <c r="P9" s="7" t="str">
        <f>IF(O9&lt;&gt;"",_xlfn.XLOOKUP(O9,Daten!$D$5:$D$19,Daten!$A$5:$A$19,""),"")&amp;IF(WEEKDAY(O9)=2," KW"&amp;_xlfn.ISOWEEKNUM(O9),"")</f>
        <v/>
      </c>
      <c r="Q9" s="6">
        <v>46271</v>
      </c>
      <c r="R9" s="7" t="str">
        <f>IF(Q9&lt;&gt;"",_xlfn.XLOOKUP(Q9,Daten!$D$5:$D$19,Daten!$A$5:$A$19,""),"")&amp;IF(WEEKDAY(Q9)=2," KW"&amp;_xlfn.ISOWEEKNUM(Q9),"")</f>
        <v/>
      </c>
      <c r="S9" s="6">
        <v>46301</v>
      </c>
      <c r="T9" s="7" t="str">
        <f>IF(S9&lt;&gt;"",_xlfn.XLOOKUP(S9,Daten!$D$5:$D$19,Daten!$A$5:$A$19,""),"")&amp;IF(WEEKDAY(S9)=2," KW"&amp;_xlfn.ISOWEEKNUM(S9),"")</f>
        <v/>
      </c>
      <c r="U9" s="6">
        <v>46332</v>
      </c>
      <c r="V9" s="7" t="str">
        <f>IF(U9&lt;&gt;"",_xlfn.XLOOKUP(U9,Daten!$D$5:$D$19,Daten!$A$5:$A$19,""),"")&amp;IF(WEEKDAY(U9)=2," KW"&amp;_xlfn.ISOWEEKNUM(U9),"")</f>
        <v/>
      </c>
      <c r="W9" s="6">
        <v>46362</v>
      </c>
      <c r="X9" s="7" t="str">
        <f>IF(W9&lt;&gt;"",_xlfn.XLOOKUP(W9,Daten!$D$5:$D$19,Daten!$A$5:$A$19,""),"")&amp;IF(WEEKDAY(W9)=2," KW"&amp;_xlfn.ISOWEEKNUM(W9),"")</f>
        <v/>
      </c>
    </row>
    <row r="10" spans="1:24" ht="19.5" customHeight="1" x14ac:dyDescent="0.25">
      <c r="A10" s="6">
        <v>46029</v>
      </c>
      <c r="B10" s="7" t="str">
        <f>IF(A10&lt;&gt;"",_xlfn.XLOOKUP(A10,Daten!$D$5:$D$19,Daten!$A$5:$A$19,""),"")&amp;IF(WEEKDAY(A10)=2," KW"&amp;_xlfn.ISOWEEKNUM(A10),"")</f>
        <v/>
      </c>
      <c r="C10" s="6">
        <v>46060</v>
      </c>
      <c r="D10" s="7" t="str">
        <f>IF(C10&lt;&gt;"",_xlfn.XLOOKUP(C10,Daten!$D$5:$D$19,Daten!$A$5:$A$19,""),"")&amp;IF(WEEKDAY(C10)=2," KW"&amp;_xlfn.ISOWEEKNUM(C10),"")</f>
        <v/>
      </c>
      <c r="E10" s="6">
        <v>46088</v>
      </c>
      <c r="F10" s="7" t="str">
        <f>IF(E10&lt;&gt;"",_xlfn.XLOOKUP(E10,Daten!$D$5:$D$19,Daten!$A$5:$A$19,""),"")&amp;IF(WEEKDAY(E10)=2," KW"&amp;_xlfn.ISOWEEKNUM(E10),"")</f>
        <v/>
      </c>
      <c r="G10" s="6">
        <v>46119</v>
      </c>
      <c r="H10" s="7" t="str">
        <f>IF(G10&lt;&gt;"",_xlfn.XLOOKUP(G10,Daten!$D$5:$D$19,Daten!$A$5:$A$19,""),"")&amp;IF(WEEKDAY(G10)=2," KW"&amp;_xlfn.ISOWEEKNUM(G10),"")</f>
        <v/>
      </c>
      <c r="I10" s="6">
        <v>46149</v>
      </c>
      <c r="J10" s="7" t="str">
        <f>IF(I10&lt;&gt;"",_xlfn.XLOOKUP(I10,Daten!$D$5:$D$19,Daten!$A$5:$A$19,""),"")&amp;IF(WEEKDAY(I10)=2," KW"&amp;_xlfn.ISOWEEKNUM(I10),"")</f>
        <v/>
      </c>
      <c r="K10" s="6">
        <v>46180</v>
      </c>
      <c r="L10" s="7" t="str">
        <f>IF(K10&lt;&gt;"",_xlfn.XLOOKUP(K10,Daten!$D$5:$D$19,Daten!$A$5:$A$19,""),"")&amp;IF(WEEKDAY(K10)=2," KW"&amp;_xlfn.ISOWEEKNUM(K10),"")</f>
        <v/>
      </c>
      <c r="M10" s="6">
        <v>46210</v>
      </c>
      <c r="N10" s="7" t="str">
        <f>IF(M10&lt;&gt;"",_xlfn.XLOOKUP(M10,Daten!$D$5:$D$19,Daten!$A$5:$A$19,""),"")&amp;IF(WEEKDAY(M10)=2," KW"&amp;_xlfn.ISOWEEKNUM(M10),"")</f>
        <v/>
      </c>
      <c r="O10" s="6">
        <v>46241</v>
      </c>
      <c r="P10" s="7" t="str">
        <f>IF(O10&lt;&gt;"",_xlfn.XLOOKUP(O10,Daten!$D$5:$D$19,Daten!$A$5:$A$19,""),"")&amp;IF(WEEKDAY(O10)=2," KW"&amp;_xlfn.ISOWEEKNUM(O10),"")</f>
        <v/>
      </c>
      <c r="Q10" s="6">
        <v>46272</v>
      </c>
      <c r="R10" s="7" t="str">
        <f>IF(Q10&lt;&gt;"",_xlfn.XLOOKUP(Q10,Daten!$D$5:$D$19,Daten!$A$5:$A$19,""),"")&amp;IF(WEEKDAY(Q10)=2," KW"&amp;_xlfn.ISOWEEKNUM(Q10),"")</f>
        <v xml:space="preserve"> KW37</v>
      </c>
      <c r="S10" s="6">
        <v>46302</v>
      </c>
      <c r="T10" s="7" t="str">
        <f>IF(S10&lt;&gt;"",_xlfn.XLOOKUP(S10,Daten!$D$5:$D$19,Daten!$A$5:$A$19,""),"")&amp;IF(WEEKDAY(S10)=2," KW"&amp;_xlfn.ISOWEEKNUM(S10),"")</f>
        <v/>
      </c>
      <c r="U10" s="6">
        <v>46333</v>
      </c>
      <c r="V10" s="7" t="str">
        <f>IF(U10&lt;&gt;"",_xlfn.XLOOKUP(U10,Daten!$D$5:$D$19,Daten!$A$5:$A$19,""),"")&amp;IF(WEEKDAY(U10)=2," KW"&amp;_xlfn.ISOWEEKNUM(U10),"")</f>
        <v/>
      </c>
      <c r="W10" s="6">
        <v>46363</v>
      </c>
      <c r="X10" s="7" t="str">
        <f>IF(W10&lt;&gt;"",_xlfn.XLOOKUP(W10,Daten!$D$5:$D$19,Daten!$A$5:$A$19,""),"")&amp;IF(WEEKDAY(W10)=2," KW"&amp;_xlfn.ISOWEEKNUM(W10),"")</f>
        <v xml:space="preserve"> KW50</v>
      </c>
    </row>
    <row r="11" spans="1:24" ht="19.5" customHeight="1" x14ac:dyDescent="0.25">
      <c r="A11" s="6">
        <v>46030</v>
      </c>
      <c r="B11" s="7" t="str">
        <f>IF(A11&lt;&gt;"",_xlfn.XLOOKUP(A11,Daten!$D$5:$D$19,Daten!$A$5:$A$19,""),"")&amp;IF(WEEKDAY(A11)=2," KW"&amp;_xlfn.ISOWEEKNUM(A11),"")</f>
        <v/>
      </c>
      <c r="C11" s="6">
        <v>46061</v>
      </c>
      <c r="D11" s="7" t="str">
        <f>IF(C11&lt;&gt;"",_xlfn.XLOOKUP(C11,Daten!$D$5:$D$19,Daten!$A$5:$A$19,""),"")&amp;IF(WEEKDAY(C11)=2," KW"&amp;_xlfn.ISOWEEKNUM(C11),"")</f>
        <v/>
      </c>
      <c r="E11" s="6">
        <v>46089</v>
      </c>
      <c r="F11" s="7" t="str">
        <f>IF(E11&lt;&gt;"",_xlfn.XLOOKUP(E11,Daten!$D$5:$D$19,Daten!$A$5:$A$19,""),"")&amp;IF(WEEKDAY(E11)=2," KW"&amp;_xlfn.ISOWEEKNUM(E11),"")</f>
        <v/>
      </c>
      <c r="G11" s="6">
        <v>46120</v>
      </c>
      <c r="H11" s="7" t="str">
        <f>IF(G11&lt;&gt;"",_xlfn.XLOOKUP(G11,Daten!$D$5:$D$19,Daten!$A$5:$A$19,""),"")&amp;IF(WEEKDAY(G11)=2," KW"&amp;_xlfn.ISOWEEKNUM(G11),"")</f>
        <v/>
      </c>
      <c r="I11" s="6">
        <v>46150</v>
      </c>
      <c r="J11" s="7" t="str">
        <f>IF(I11&lt;&gt;"",_xlfn.XLOOKUP(I11,Daten!$D$5:$D$19,Daten!$A$5:$A$19,""),"")&amp;IF(WEEKDAY(I11)=2," KW"&amp;_xlfn.ISOWEEKNUM(I11),"")</f>
        <v/>
      </c>
      <c r="K11" s="6">
        <v>46181</v>
      </c>
      <c r="L11" s="7" t="str">
        <f>IF(K11&lt;&gt;"",_xlfn.XLOOKUP(K11,Daten!$D$5:$D$19,Daten!$A$5:$A$19,""),"")&amp;IF(WEEKDAY(K11)=2," KW"&amp;_xlfn.ISOWEEKNUM(K11),"")</f>
        <v xml:space="preserve"> KW24</v>
      </c>
      <c r="M11" s="6">
        <v>46211</v>
      </c>
      <c r="N11" s="7" t="str">
        <f>IF(M11&lt;&gt;"",_xlfn.XLOOKUP(M11,Daten!$D$5:$D$19,Daten!$A$5:$A$19,""),"")&amp;IF(WEEKDAY(M11)=2," KW"&amp;_xlfn.ISOWEEKNUM(M11),"")</f>
        <v/>
      </c>
      <c r="O11" s="6">
        <v>46242</v>
      </c>
      <c r="P11" s="7" t="str">
        <f>IF(O11&lt;&gt;"",_xlfn.XLOOKUP(O11,Daten!$D$5:$D$19,Daten!$A$5:$A$19,""),"")&amp;IF(WEEKDAY(O11)=2," KW"&amp;_xlfn.ISOWEEKNUM(O11),"")</f>
        <v/>
      </c>
      <c r="Q11" s="6">
        <v>46273</v>
      </c>
      <c r="R11" s="7" t="str">
        <f>IF(Q11&lt;&gt;"",_xlfn.XLOOKUP(Q11,Daten!$D$5:$D$19,Daten!$A$5:$A$19,""),"")&amp;IF(WEEKDAY(Q11)=2," KW"&amp;_xlfn.ISOWEEKNUM(Q11),"")</f>
        <v/>
      </c>
      <c r="S11" s="6">
        <v>46303</v>
      </c>
      <c r="T11" s="7" t="str">
        <f>IF(S11&lt;&gt;"",_xlfn.XLOOKUP(S11,Daten!$D$5:$D$19,Daten!$A$5:$A$19,""),"")&amp;IF(WEEKDAY(S11)=2," KW"&amp;_xlfn.ISOWEEKNUM(S11),"")</f>
        <v/>
      </c>
      <c r="U11" s="6">
        <v>46334</v>
      </c>
      <c r="V11" s="7" t="str">
        <f>IF(U11&lt;&gt;"",_xlfn.XLOOKUP(U11,Daten!$D$5:$D$19,Daten!$A$5:$A$19,""),"")&amp;IF(WEEKDAY(U11)=2," KW"&amp;_xlfn.ISOWEEKNUM(U11),"")</f>
        <v/>
      </c>
      <c r="W11" s="6">
        <v>46364</v>
      </c>
      <c r="X11" s="7" t="str">
        <f>IF(W11&lt;&gt;"",_xlfn.XLOOKUP(W11,Daten!$D$5:$D$19,Daten!$A$5:$A$19,""),"")&amp;IF(WEEKDAY(W11)=2," KW"&amp;_xlfn.ISOWEEKNUM(W11),"")</f>
        <v/>
      </c>
    </row>
    <row r="12" spans="1:24" ht="19.5" customHeight="1" x14ac:dyDescent="0.25">
      <c r="A12" s="6">
        <v>46031</v>
      </c>
      <c r="B12" s="7" t="str">
        <f>IF(A12&lt;&gt;"",_xlfn.XLOOKUP(A12,Daten!$D$5:$D$19,Daten!$A$5:$A$19,""),"")&amp;IF(WEEKDAY(A12)=2," KW"&amp;_xlfn.ISOWEEKNUM(A12),"")</f>
        <v/>
      </c>
      <c r="C12" s="6">
        <v>46062</v>
      </c>
      <c r="D12" s="7" t="str">
        <f>IF(C12&lt;&gt;"",_xlfn.XLOOKUP(C12,Daten!$D$5:$D$19,Daten!$A$5:$A$19,""),"")&amp;IF(WEEKDAY(C12)=2," KW"&amp;_xlfn.ISOWEEKNUM(C12),"")</f>
        <v xml:space="preserve"> KW7</v>
      </c>
      <c r="E12" s="6">
        <v>46090</v>
      </c>
      <c r="F12" s="7" t="str">
        <f>IF(E12&lt;&gt;"",_xlfn.XLOOKUP(E12,Daten!$D$5:$D$19,Daten!$A$5:$A$19,""),"")&amp;IF(WEEKDAY(E12)=2," KW"&amp;_xlfn.ISOWEEKNUM(E12),"")</f>
        <v xml:space="preserve"> KW11</v>
      </c>
      <c r="G12" s="6">
        <v>46121</v>
      </c>
      <c r="H12" s="7" t="str">
        <f>IF(G12&lt;&gt;"",_xlfn.XLOOKUP(G12,Daten!$D$5:$D$19,Daten!$A$5:$A$19,""),"")&amp;IF(WEEKDAY(G12)=2," KW"&amp;_xlfn.ISOWEEKNUM(G12),"")</f>
        <v/>
      </c>
      <c r="I12" s="6">
        <v>46151</v>
      </c>
      <c r="J12" s="7" t="str">
        <f>IF(I12&lt;&gt;"",_xlfn.XLOOKUP(I12,Daten!$D$5:$D$19,Daten!$A$5:$A$19,""),"")&amp;IF(WEEKDAY(I12)=2," KW"&amp;_xlfn.ISOWEEKNUM(I12),"")</f>
        <v/>
      </c>
      <c r="K12" s="6">
        <v>46182</v>
      </c>
      <c r="L12" s="7" t="str">
        <f>IF(K12&lt;&gt;"",_xlfn.XLOOKUP(K12,Daten!$D$5:$D$19,Daten!$A$5:$A$19,""),"")&amp;IF(WEEKDAY(K12)=2," KW"&amp;_xlfn.ISOWEEKNUM(K12),"")</f>
        <v/>
      </c>
      <c r="M12" s="6">
        <v>46212</v>
      </c>
      <c r="N12" s="7" t="str">
        <f>IF(M12&lt;&gt;"",_xlfn.XLOOKUP(M12,Daten!$D$5:$D$19,Daten!$A$5:$A$19,""),"")&amp;IF(WEEKDAY(M12)=2," KW"&amp;_xlfn.ISOWEEKNUM(M12),"")</f>
        <v/>
      </c>
      <c r="O12" s="6">
        <v>46243</v>
      </c>
      <c r="P12" s="7" t="str">
        <f>IF(O12&lt;&gt;"",_xlfn.XLOOKUP(O12,Daten!$D$5:$D$19,Daten!$A$5:$A$19,""),"")&amp;IF(WEEKDAY(O12)=2," KW"&amp;_xlfn.ISOWEEKNUM(O12),"")</f>
        <v/>
      </c>
      <c r="Q12" s="6">
        <v>46274</v>
      </c>
      <c r="R12" s="7" t="str">
        <f>IF(Q12&lt;&gt;"",_xlfn.XLOOKUP(Q12,Daten!$D$5:$D$19,Daten!$A$5:$A$19,""),"")&amp;IF(WEEKDAY(Q12)=2," KW"&amp;_xlfn.ISOWEEKNUM(Q12),"")</f>
        <v/>
      </c>
      <c r="S12" s="6">
        <v>46304</v>
      </c>
      <c r="T12" s="7" t="str">
        <f>IF(S12&lt;&gt;"",_xlfn.XLOOKUP(S12,Daten!$D$5:$D$19,Daten!$A$5:$A$19,""),"")&amp;IF(WEEKDAY(S12)=2," KW"&amp;_xlfn.ISOWEEKNUM(S12),"")</f>
        <v/>
      </c>
      <c r="U12" s="6">
        <v>46335</v>
      </c>
      <c r="V12" s="7" t="str">
        <f>IF(U12&lt;&gt;"",_xlfn.XLOOKUP(U12,Daten!$D$5:$D$19,Daten!$A$5:$A$19,""),"")&amp;IF(WEEKDAY(U12)=2," KW"&amp;_xlfn.ISOWEEKNUM(U12),"")</f>
        <v xml:space="preserve"> KW46</v>
      </c>
      <c r="W12" s="6">
        <v>46365</v>
      </c>
      <c r="X12" s="7" t="str">
        <f>IF(W12&lt;&gt;"",_xlfn.XLOOKUP(W12,Daten!$D$5:$D$19,Daten!$A$5:$A$19,""),"")&amp;IF(WEEKDAY(W12)=2," KW"&amp;_xlfn.ISOWEEKNUM(W12),"")</f>
        <v/>
      </c>
    </row>
    <row r="13" spans="1:24" ht="19.5" customHeight="1" x14ac:dyDescent="0.25">
      <c r="A13" s="6">
        <v>46032</v>
      </c>
      <c r="B13" s="7" t="str">
        <f>IF(A13&lt;&gt;"",_xlfn.XLOOKUP(A13,Daten!$D$5:$D$19,Daten!$A$5:$A$19,""),"")&amp;IF(WEEKDAY(A13)=2," KW"&amp;_xlfn.ISOWEEKNUM(A13),"")</f>
        <v/>
      </c>
      <c r="C13" s="6">
        <v>46063</v>
      </c>
      <c r="D13" s="7" t="str">
        <f>IF(C13&lt;&gt;"",_xlfn.XLOOKUP(C13,Daten!$D$5:$D$19,Daten!$A$5:$A$19,""),"")&amp;IF(WEEKDAY(C13)=2," KW"&amp;_xlfn.ISOWEEKNUM(C13),"")</f>
        <v/>
      </c>
      <c r="E13" s="6">
        <v>46091</v>
      </c>
      <c r="F13" s="7" t="str">
        <f>IF(E13&lt;&gt;"",_xlfn.XLOOKUP(E13,Daten!$D$5:$D$19,Daten!$A$5:$A$19,""),"")&amp;IF(WEEKDAY(E13)=2," KW"&amp;_xlfn.ISOWEEKNUM(E13),"")</f>
        <v/>
      </c>
      <c r="G13" s="6">
        <v>46122</v>
      </c>
      <c r="H13" s="7" t="str">
        <f>IF(G13&lt;&gt;"",_xlfn.XLOOKUP(G13,Daten!$D$5:$D$19,Daten!$A$5:$A$19,""),"")&amp;IF(WEEKDAY(G13)=2," KW"&amp;_xlfn.ISOWEEKNUM(G13),"")</f>
        <v/>
      </c>
      <c r="I13" s="6">
        <v>46152</v>
      </c>
      <c r="J13" s="7" t="str">
        <f>IF(I13&lt;&gt;"",_xlfn.XLOOKUP(I13,Daten!$D$5:$D$19,Daten!$A$5:$A$19,""),"")&amp;IF(WEEKDAY(I13)=2," KW"&amp;_xlfn.ISOWEEKNUM(I13),"")</f>
        <v/>
      </c>
      <c r="K13" s="6">
        <v>46183</v>
      </c>
      <c r="L13" s="7" t="str">
        <f>IF(K13&lt;&gt;"",_xlfn.XLOOKUP(K13,Daten!$D$5:$D$19,Daten!$A$5:$A$19,""),"")&amp;IF(WEEKDAY(K13)=2," KW"&amp;_xlfn.ISOWEEKNUM(K13),"")</f>
        <v/>
      </c>
      <c r="M13" s="6">
        <v>46213</v>
      </c>
      <c r="N13" s="7" t="str">
        <f>IF(M13&lt;&gt;"",_xlfn.XLOOKUP(M13,Daten!$D$5:$D$19,Daten!$A$5:$A$19,""),"")&amp;IF(WEEKDAY(M13)=2," KW"&amp;_xlfn.ISOWEEKNUM(M13),"")</f>
        <v/>
      </c>
      <c r="O13" s="6">
        <v>46244</v>
      </c>
      <c r="P13" s="7" t="str">
        <f>IF(O13&lt;&gt;"",_xlfn.XLOOKUP(O13,Daten!$D$5:$D$19,Daten!$A$5:$A$19,""),"")&amp;IF(WEEKDAY(O13)=2," KW"&amp;_xlfn.ISOWEEKNUM(O13),"")</f>
        <v xml:space="preserve"> KW33</v>
      </c>
      <c r="Q13" s="6">
        <v>46275</v>
      </c>
      <c r="R13" s="7" t="str">
        <f>IF(Q13&lt;&gt;"",_xlfn.XLOOKUP(Q13,Daten!$D$5:$D$19,Daten!$A$5:$A$19,""),"")&amp;IF(WEEKDAY(Q13)=2," KW"&amp;_xlfn.ISOWEEKNUM(Q13),"")</f>
        <v/>
      </c>
      <c r="S13" s="6">
        <v>46305</v>
      </c>
      <c r="T13" s="7" t="str">
        <f>IF(S13&lt;&gt;"",_xlfn.XLOOKUP(S13,Daten!$D$5:$D$19,Daten!$A$5:$A$19,""),"")&amp;IF(WEEKDAY(S13)=2," KW"&amp;_xlfn.ISOWEEKNUM(S13),"")</f>
        <v/>
      </c>
      <c r="U13" s="6">
        <v>46336</v>
      </c>
      <c r="V13" s="7" t="str">
        <f>IF(U13&lt;&gt;"",_xlfn.XLOOKUP(U13,Daten!$D$5:$D$19,Daten!$A$5:$A$19,""),"")&amp;IF(WEEKDAY(U13)=2," KW"&amp;_xlfn.ISOWEEKNUM(U13),"")</f>
        <v/>
      </c>
      <c r="W13" s="6">
        <v>46366</v>
      </c>
      <c r="X13" s="7" t="str">
        <f>IF(W13&lt;&gt;"",_xlfn.XLOOKUP(W13,Daten!$D$5:$D$19,Daten!$A$5:$A$19,""),"")&amp;IF(WEEKDAY(W13)=2," KW"&amp;_xlfn.ISOWEEKNUM(W13),"")</f>
        <v/>
      </c>
    </row>
    <row r="14" spans="1:24" ht="19.5" customHeight="1" x14ac:dyDescent="0.25">
      <c r="A14" s="6">
        <v>46033</v>
      </c>
      <c r="B14" s="7" t="str">
        <f>IF(A14&lt;&gt;"",_xlfn.XLOOKUP(A14,Daten!$D$5:$D$19,Daten!$A$5:$A$19,""),"")&amp;IF(WEEKDAY(A14)=2," KW"&amp;_xlfn.ISOWEEKNUM(A14),"")</f>
        <v/>
      </c>
      <c r="C14" s="6">
        <v>46064</v>
      </c>
      <c r="D14" s="7" t="str">
        <f>IF(C14&lt;&gt;"",_xlfn.XLOOKUP(C14,Daten!$D$5:$D$19,Daten!$A$5:$A$19,""),"")&amp;IF(WEEKDAY(C14)=2," KW"&amp;_xlfn.ISOWEEKNUM(C14),"")</f>
        <v/>
      </c>
      <c r="E14" s="6">
        <v>46092</v>
      </c>
      <c r="F14" s="7" t="str">
        <f>IF(E14&lt;&gt;"",_xlfn.XLOOKUP(E14,Daten!$D$5:$D$19,Daten!$A$5:$A$19,""),"")&amp;IF(WEEKDAY(E14)=2," KW"&amp;_xlfn.ISOWEEKNUM(E14),"")</f>
        <v/>
      </c>
      <c r="G14" s="6">
        <v>46123</v>
      </c>
      <c r="H14" s="7" t="str">
        <f>IF(G14&lt;&gt;"",_xlfn.XLOOKUP(G14,Daten!$D$5:$D$19,Daten!$A$5:$A$19,""),"")&amp;IF(WEEKDAY(G14)=2," KW"&amp;_xlfn.ISOWEEKNUM(G14),"")</f>
        <v/>
      </c>
      <c r="I14" s="6">
        <v>46153</v>
      </c>
      <c r="J14" s="7" t="str">
        <f>IF(I14&lt;&gt;"",_xlfn.XLOOKUP(I14,Daten!$D$5:$D$19,Daten!$A$5:$A$19,""),"")&amp;IF(WEEKDAY(I14)=2," KW"&amp;_xlfn.ISOWEEKNUM(I14),"")</f>
        <v xml:space="preserve"> KW20</v>
      </c>
      <c r="K14" s="6">
        <v>46184</v>
      </c>
      <c r="L14" s="7" t="str">
        <f>IF(K14&lt;&gt;"",_xlfn.XLOOKUP(K14,Daten!$D$5:$D$19,Daten!$A$5:$A$19,""),"")&amp;IF(WEEKDAY(K14)=2," KW"&amp;_xlfn.ISOWEEKNUM(K14),"")</f>
        <v/>
      </c>
      <c r="M14" s="6">
        <v>46214</v>
      </c>
      <c r="N14" s="7" t="str">
        <f>IF(M14&lt;&gt;"",_xlfn.XLOOKUP(M14,Daten!$D$5:$D$19,Daten!$A$5:$A$19,""),"")&amp;IF(WEEKDAY(M14)=2," KW"&amp;_xlfn.ISOWEEKNUM(M14),"")</f>
        <v/>
      </c>
      <c r="O14" s="6">
        <v>46245</v>
      </c>
      <c r="P14" s="7" t="str">
        <f>IF(O14&lt;&gt;"",_xlfn.XLOOKUP(O14,Daten!$D$5:$D$19,Daten!$A$5:$A$19,""),"")&amp;IF(WEEKDAY(O14)=2," KW"&amp;_xlfn.ISOWEEKNUM(O14),"")</f>
        <v/>
      </c>
      <c r="Q14" s="6">
        <v>46276</v>
      </c>
      <c r="R14" s="7" t="str">
        <f>IF(Q14&lt;&gt;"",_xlfn.XLOOKUP(Q14,Daten!$D$5:$D$19,Daten!$A$5:$A$19,""),"")&amp;IF(WEEKDAY(Q14)=2," KW"&amp;_xlfn.ISOWEEKNUM(Q14),"")</f>
        <v/>
      </c>
      <c r="S14" s="6">
        <v>46306</v>
      </c>
      <c r="T14" s="7" t="str">
        <f>IF(S14&lt;&gt;"",_xlfn.XLOOKUP(S14,Daten!$D$5:$D$19,Daten!$A$5:$A$19,""),"")&amp;IF(WEEKDAY(S14)=2," KW"&amp;_xlfn.ISOWEEKNUM(S14),"")</f>
        <v/>
      </c>
      <c r="U14" s="6">
        <v>46337</v>
      </c>
      <c r="V14" s="7" t="str">
        <f>IF(U14&lt;&gt;"",_xlfn.XLOOKUP(U14,Daten!$D$5:$D$19,Daten!$A$5:$A$19,""),"")&amp;IF(WEEKDAY(U14)=2," KW"&amp;_xlfn.ISOWEEKNUM(U14),"")</f>
        <v/>
      </c>
      <c r="W14" s="6">
        <v>46367</v>
      </c>
      <c r="X14" s="7" t="str">
        <f>IF(W14&lt;&gt;"",_xlfn.XLOOKUP(W14,Daten!$D$5:$D$19,Daten!$A$5:$A$19,""),"")&amp;IF(WEEKDAY(W14)=2," KW"&amp;_xlfn.ISOWEEKNUM(W14),"")</f>
        <v/>
      </c>
    </row>
    <row r="15" spans="1:24" ht="19.5" customHeight="1" x14ac:dyDescent="0.25">
      <c r="A15" s="6">
        <v>46034</v>
      </c>
      <c r="B15" s="7" t="str">
        <f>IF(A15&lt;&gt;"",_xlfn.XLOOKUP(A15,Daten!$D$5:$D$19,Daten!$A$5:$A$19,""),"")&amp;IF(WEEKDAY(A15)=2," KW"&amp;_xlfn.ISOWEEKNUM(A15),"")</f>
        <v xml:space="preserve"> KW3</v>
      </c>
      <c r="C15" s="6">
        <v>46065</v>
      </c>
      <c r="D15" s="7" t="str">
        <f>IF(C15&lt;&gt;"",_xlfn.XLOOKUP(C15,Daten!$D$5:$D$19,Daten!$A$5:$A$19,""),"")&amp;IF(WEEKDAY(C15)=2," KW"&amp;_xlfn.ISOWEEKNUM(C15),"")</f>
        <v/>
      </c>
      <c r="E15" s="6">
        <v>46093</v>
      </c>
      <c r="F15" s="7" t="str">
        <f>IF(E15&lt;&gt;"",_xlfn.XLOOKUP(E15,Daten!$D$5:$D$19,Daten!$A$5:$A$19,""),"")&amp;IF(WEEKDAY(E15)=2," KW"&amp;_xlfn.ISOWEEKNUM(E15),"")</f>
        <v/>
      </c>
      <c r="G15" s="6">
        <v>46124</v>
      </c>
      <c r="H15" s="7" t="str">
        <f>IF(G15&lt;&gt;"",_xlfn.XLOOKUP(G15,Daten!$D$5:$D$19,Daten!$A$5:$A$19,""),"")&amp;IF(WEEKDAY(G15)=2," KW"&amp;_xlfn.ISOWEEKNUM(G15),"")</f>
        <v/>
      </c>
      <c r="I15" s="6">
        <v>46154</v>
      </c>
      <c r="J15" s="7" t="str">
        <f>IF(I15&lt;&gt;"",_xlfn.XLOOKUP(I15,Daten!$D$5:$D$19,Daten!$A$5:$A$19,""),"")&amp;IF(WEEKDAY(I15)=2," KW"&amp;_xlfn.ISOWEEKNUM(I15),"")</f>
        <v/>
      </c>
      <c r="K15" s="6">
        <v>46185</v>
      </c>
      <c r="L15" s="7" t="str">
        <f>IF(K15&lt;&gt;"",_xlfn.XLOOKUP(K15,Daten!$D$5:$D$19,Daten!$A$5:$A$19,""),"")&amp;IF(WEEKDAY(K15)=2," KW"&amp;_xlfn.ISOWEEKNUM(K15),"")</f>
        <v/>
      </c>
      <c r="M15" s="6">
        <v>46215</v>
      </c>
      <c r="N15" s="7" t="str">
        <f>IF(M15&lt;&gt;"",_xlfn.XLOOKUP(M15,Daten!$D$5:$D$19,Daten!$A$5:$A$19,""),"")&amp;IF(WEEKDAY(M15)=2," KW"&amp;_xlfn.ISOWEEKNUM(M15),"")</f>
        <v/>
      </c>
      <c r="O15" s="6">
        <v>46246</v>
      </c>
      <c r="P15" s="7" t="str">
        <f>IF(O15&lt;&gt;"",_xlfn.XLOOKUP(O15,Daten!$D$5:$D$19,Daten!$A$5:$A$19,""),"")&amp;IF(WEEKDAY(O15)=2," KW"&amp;_xlfn.ISOWEEKNUM(O15),"")</f>
        <v/>
      </c>
      <c r="Q15" s="6">
        <v>46277</v>
      </c>
      <c r="R15" s="7" t="str">
        <f>IF(Q15&lt;&gt;"",_xlfn.XLOOKUP(Q15,Daten!$D$5:$D$19,Daten!$A$5:$A$19,""),"")&amp;IF(WEEKDAY(Q15)=2," KW"&amp;_xlfn.ISOWEEKNUM(Q15),"")</f>
        <v/>
      </c>
      <c r="S15" s="6">
        <v>46307</v>
      </c>
      <c r="T15" s="7" t="str">
        <f>IF(S15&lt;&gt;"",_xlfn.XLOOKUP(S15,Daten!$D$5:$D$19,Daten!$A$5:$A$19,""),"")&amp;IF(WEEKDAY(S15)=2," KW"&amp;_xlfn.ISOWEEKNUM(S15),"")</f>
        <v xml:space="preserve"> KW42</v>
      </c>
      <c r="U15" s="6">
        <v>46338</v>
      </c>
      <c r="V15" s="7" t="str">
        <f>IF(U15&lt;&gt;"",_xlfn.XLOOKUP(U15,Daten!$D$5:$D$19,Daten!$A$5:$A$19,""),"")&amp;IF(WEEKDAY(U15)=2," KW"&amp;_xlfn.ISOWEEKNUM(U15),"")</f>
        <v/>
      </c>
      <c r="W15" s="6">
        <v>46368</v>
      </c>
      <c r="X15" s="7" t="str">
        <f>IF(W15&lt;&gt;"",_xlfn.XLOOKUP(W15,Daten!$D$5:$D$19,Daten!$A$5:$A$19,""),"")&amp;IF(WEEKDAY(W15)=2," KW"&amp;_xlfn.ISOWEEKNUM(W15),"")</f>
        <v/>
      </c>
    </row>
    <row r="16" spans="1:24" ht="19.5" customHeight="1" x14ac:dyDescent="0.25">
      <c r="A16" s="6">
        <v>46035</v>
      </c>
      <c r="B16" s="7" t="str">
        <f>IF(A16&lt;&gt;"",_xlfn.XLOOKUP(A16,Daten!$D$5:$D$19,Daten!$A$5:$A$19,""),"")&amp;IF(WEEKDAY(A16)=2," KW"&amp;_xlfn.ISOWEEKNUM(A16),"")</f>
        <v/>
      </c>
      <c r="C16" s="6">
        <v>46066</v>
      </c>
      <c r="D16" s="7" t="str">
        <f>IF(C16&lt;&gt;"",_xlfn.XLOOKUP(C16,Daten!$D$5:$D$19,Daten!$A$5:$A$19,""),"")&amp;IF(WEEKDAY(C16)=2," KW"&amp;_xlfn.ISOWEEKNUM(C16),"")</f>
        <v/>
      </c>
      <c r="E16" s="6">
        <v>46094</v>
      </c>
      <c r="F16" s="7" t="str">
        <f>IF(E16&lt;&gt;"",_xlfn.XLOOKUP(E16,Daten!$D$5:$D$19,Daten!$A$5:$A$19,""),"")&amp;IF(WEEKDAY(E16)=2," KW"&amp;_xlfn.ISOWEEKNUM(E16),"")</f>
        <v/>
      </c>
      <c r="G16" s="6">
        <v>46125</v>
      </c>
      <c r="H16" s="7" t="str">
        <f>IF(G16&lt;&gt;"",_xlfn.XLOOKUP(G16,Daten!$D$5:$D$19,Daten!$A$5:$A$19,""),"")&amp;IF(WEEKDAY(G16)=2," KW"&amp;_xlfn.ISOWEEKNUM(G16),"")</f>
        <v xml:space="preserve"> KW16</v>
      </c>
      <c r="I16" s="6">
        <v>46155</v>
      </c>
      <c r="J16" s="7" t="str">
        <f>IF(I16&lt;&gt;"",_xlfn.XLOOKUP(I16,Daten!$D$5:$D$19,Daten!$A$5:$A$19,""),"")&amp;IF(WEEKDAY(I16)=2," KW"&amp;_xlfn.ISOWEEKNUM(I16),"")</f>
        <v/>
      </c>
      <c r="K16" s="6">
        <v>46186</v>
      </c>
      <c r="L16" s="7" t="str">
        <f>IF(K16&lt;&gt;"",_xlfn.XLOOKUP(K16,Daten!$D$5:$D$19,Daten!$A$5:$A$19,""),"")&amp;IF(WEEKDAY(K16)=2," KW"&amp;_xlfn.ISOWEEKNUM(K16),"")</f>
        <v/>
      </c>
      <c r="M16" s="6">
        <v>46216</v>
      </c>
      <c r="N16" s="7" t="str">
        <f>IF(M16&lt;&gt;"",_xlfn.XLOOKUP(M16,Daten!$D$5:$D$19,Daten!$A$5:$A$19,""),"")&amp;IF(WEEKDAY(M16)=2," KW"&amp;_xlfn.ISOWEEKNUM(M16),"")</f>
        <v xml:space="preserve"> KW29</v>
      </c>
      <c r="O16" s="6">
        <v>46247</v>
      </c>
      <c r="P16" s="7" t="str">
        <f>IF(O16&lt;&gt;"",_xlfn.XLOOKUP(O16,Daten!$D$5:$D$19,Daten!$A$5:$A$19,""),"")&amp;IF(WEEKDAY(O16)=2," KW"&amp;_xlfn.ISOWEEKNUM(O16),"")</f>
        <v/>
      </c>
      <c r="Q16" s="6">
        <v>46278</v>
      </c>
      <c r="R16" s="7" t="str">
        <f>IF(Q16&lt;&gt;"",_xlfn.XLOOKUP(Q16,Daten!$D$5:$D$19,Daten!$A$5:$A$19,""),"")&amp;IF(WEEKDAY(Q16)=2," KW"&amp;_xlfn.ISOWEEKNUM(Q16),"")</f>
        <v/>
      </c>
      <c r="S16" s="6">
        <v>46308</v>
      </c>
      <c r="T16" s="7" t="str">
        <f>IF(S16&lt;&gt;"",_xlfn.XLOOKUP(S16,Daten!$D$5:$D$19,Daten!$A$5:$A$19,""),"")&amp;IF(WEEKDAY(S16)=2," KW"&amp;_xlfn.ISOWEEKNUM(S16),"")</f>
        <v/>
      </c>
      <c r="U16" s="6">
        <v>46339</v>
      </c>
      <c r="V16" s="7" t="str">
        <f>IF(U16&lt;&gt;"",_xlfn.XLOOKUP(U16,Daten!$D$5:$D$19,Daten!$A$5:$A$19,""),"")&amp;IF(WEEKDAY(U16)=2," KW"&amp;_xlfn.ISOWEEKNUM(U16),"")</f>
        <v/>
      </c>
      <c r="W16" s="6">
        <v>46369</v>
      </c>
      <c r="X16" s="7" t="str">
        <f>IF(W16&lt;&gt;"",_xlfn.XLOOKUP(W16,Daten!$D$5:$D$19,Daten!$A$5:$A$19,""),"")&amp;IF(WEEKDAY(W16)=2," KW"&amp;_xlfn.ISOWEEKNUM(W16),"")</f>
        <v/>
      </c>
    </row>
    <row r="17" spans="1:24" ht="19.5" customHeight="1" x14ac:dyDescent="0.25">
      <c r="A17" s="6">
        <v>46036</v>
      </c>
      <c r="B17" s="7" t="str">
        <f>IF(A17&lt;&gt;"",_xlfn.XLOOKUP(A17,Daten!$D$5:$D$19,Daten!$A$5:$A$19,""),"")&amp;IF(WEEKDAY(A17)=2," KW"&amp;_xlfn.ISOWEEKNUM(A17),"")</f>
        <v/>
      </c>
      <c r="C17" s="6">
        <v>46067</v>
      </c>
      <c r="D17" s="7" t="str">
        <f>IF(C17&lt;&gt;"",_xlfn.XLOOKUP(C17,Daten!$D$5:$D$19,Daten!$A$5:$A$19,""),"")&amp;IF(WEEKDAY(C17)=2," KW"&amp;_xlfn.ISOWEEKNUM(C17),"")</f>
        <v/>
      </c>
      <c r="E17" s="6">
        <v>46095</v>
      </c>
      <c r="F17" s="7" t="str">
        <f>IF(E17&lt;&gt;"",_xlfn.XLOOKUP(E17,Daten!$D$5:$D$19,Daten!$A$5:$A$19,""),"")&amp;IF(WEEKDAY(E17)=2," KW"&amp;_xlfn.ISOWEEKNUM(E17),"")</f>
        <v/>
      </c>
      <c r="G17" s="6">
        <v>46126</v>
      </c>
      <c r="H17" s="7" t="str">
        <f>IF(G17&lt;&gt;"",_xlfn.XLOOKUP(G17,Daten!$D$5:$D$19,Daten!$A$5:$A$19,""),"")&amp;IF(WEEKDAY(G17)=2," KW"&amp;_xlfn.ISOWEEKNUM(G17),"")</f>
        <v/>
      </c>
      <c r="I17" s="6">
        <v>46156</v>
      </c>
      <c r="J17" s="7" t="str">
        <f>IF(I17&lt;&gt;"",_xlfn.XLOOKUP(I17,Daten!$D$5:$D$19,Daten!$A$5:$A$19,""),"")&amp;IF(WEEKDAY(I17)=2," KW"&amp;_xlfn.ISOWEEKNUM(I17),"")</f>
        <v>Christi Himmelfahrt</v>
      </c>
      <c r="K17" s="6">
        <v>46187</v>
      </c>
      <c r="L17" s="7" t="str">
        <f>IF(K17&lt;&gt;"",_xlfn.XLOOKUP(K17,Daten!$D$5:$D$19,Daten!$A$5:$A$19,""),"")&amp;IF(WEEKDAY(K17)=2," KW"&amp;_xlfn.ISOWEEKNUM(K17),"")</f>
        <v/>
      </c>
      <c r="M17" s="6">
        <v>46217</v>
      </c>
      <c r="N17" s="7" t="str">
        <f>IF(M17&lt;&gt;"",_xlfn.XLOOKUP(M17,Daten!$D$5:$D$19,Daten!$A$5:$A$19,""),"")&amp;IF(WEEKDAY(M17)=2," KW"&amp;_xlfn.ISOWEEKNUM(M17),"")</f>
        <v/>
      </c>
      <c r="O17" s="6">
        <v>46248</v>
      </c>
      <c r="P17" s="7" t="str">
        <f>IF(O17&lt;&gt;"",_xlfn.XLOOKUP(O17,Daten!$D$5:$D$19,Daten!$A$5:$A$19,""),"")&amp;IF(WEEKDAY(O17)=2," KW"&amp;_xlfn.ISOWEEKNUM(O17),"")</f>
        <v/>
      </c>
      <c r="Q17" s="6">
        <v>46279</v>
      </c>
      <c r="R17" s="7" t="str">
        <f>IF(Q17&lt;&gt;"",_xlfn.XLOOKUP(Q17,Daten!$D$5:$D$19,Daten!$A$5:$A$19,""),"")&amp;IF(WEEKDAY(Q17)=2," KW"&amp;_xlfn.ISOWEEKNUM(Q17),"")</f>
        <v xml:space="preserve"> KW38</v>
      </c>
      <c r="S17" s="6">
        <v>46309</v>
      </c>
      <c r="T17" s="7" t="str">
        <f>IF(S17&lt;&gt;"",_xlfn.XLOOKUP(S17,Daten!$D$5:$D$19,Daten!$A$5:$A$19,""),"")&amp;IF(WEEKDAY(S17)=2," KW"&amp;_xlfn.ISOWEEKNUM(S17),"")</f>
        <v/>
      </c>
      <c r="U17" s="6">
        <v>46340</v>
      </c>
      <c r="V17" s="7" t="str">
        <f>IF(U17&lt;&gt;"",_xlfn.XLOOKUP(U17,Daten!$D$5:$D$19,Daten!$A$5:$A$19,""),"")&amp;IF(WEEKDAY(U17)=2," KW"&amp;_xlfn.ISOWEEKNUM(U17),"")</f>
        <v/>
      </c>
      <c r="W17" s="6">
        <v>46370</v>
      </c>
      <c r="X17" s="7" t="str">
        <f>IF(W17&lt;&gt;"",_xlfn.XLOOKUP(W17,Daten!$D$5:$D$19,Daten!$A$5:$A$19,""),"")&amp;IF(WEEKDAY(W17)=2," KW"&amp;_xlfn.ISOWEEKNUM(W17),"")</f>
        <v xml:space="preserve"> KW51</v>
      </c>
    </row>
    <row r="18" spans="1:24" ht="19.5" customHeight="1" x14ac:dyDescent="0.25">
      <c r="A18" s="6">
        <v>46037</v>
      </c>
      <c r="B18" s="7" t="str">
        <f>IF(A18&lt;&gt;"",_xlfn.XLOOKUP(A18,Daten!$D$5:$D$19,Daten!$A$5:$A$19,""),"")&amp;IF(WEEKDAY(A18)=2," KW"&amp;_xlfn.ISOWEEKNUM(A18),"")</f>
        <v/>
      </c>
      <c r="C18" s="6">
        <v>46068</v>
      </c>
      <c r="D18" s="7" t="str">
        <f>IF(C18&lt;&gt;"",_xlfn.XLOOKUP(C18,Daten!$D$5:$D$19,Daten!$A$5:$A$19,""),"")&amp;IF(WEEKDAY(C18)=2," KW"&amp;_xlfn.ISOWEEKNUM(C18),"")</f>
        <v/>
      </c>
      <c r="E18" s="6">
        <v>46096</v>
      </c>
      <c r="F18" s="7" t="str">
        <f>IF(E18&lt;&gt;"",_xlfn.XLOOKUP(E18,Daten!$D$5:$D$19,Daten!$A$5:$A$19,""),"")&amp;IF(WEEKDAY(E18)=2," KW"&amp;_xlfn.ISOWEEKNUM(E18),"")</f>
        <v/>
      </c>
      <c r="G18" s="6">
        <v>46127</v>
      </c>
      <c r="H18" s="7" t="str">
        <f>IF(G18&lt;&gt;"",_xlfn.XLOOKUP(G18,Daten!$D$5:$D$19,Daten!$A$5:$A$19,""),"")&amp;IF(WEEKDAY(G18)=2," KW"&amp;_xlfn.ISOWEEKNUM(G18),"")</f>
        <v/>
      </c>
      <c r="I18" s="6">
        <v>46157</v>
      </c>
      <c r="J18" s="7" t="str">
        <f>IF(I18&lt;&gt;"",_xlfn.XLOOKUP(I18,Daten!$D$5:$D$19,Daten!$A$5:$A$19,""),"")&amp;IF(WEEKDAY(I18)=2," KW"&amp;_xlfn.ISOWEEKNUM(I18),"")</f>
        <v/>
      </c>
      <c r="K18" s="6">
        <v>46188</v>
      </c>
      <c r="L18" s="7" t="str">
        <f>IF(K18&lt;&gt;"",_xlfn.XLOOKUP(K18,Daten!$D$5:$D$19,Daten!$A$5:$A$19,""),"")&amp;IF(WEEKDAY(K18)=2," KW"&amp;_xlfn.ISOWEEKNUM(K18),"")</f>
        <v xml:space="preserve"> KW25</v>
      </c>
      <c r="M18" s="6">
        <v>46218</v>
      </c>
      <c r="N18" s="7" t="str">
        <f>IF(M18&lt;&gt;"",_xlfn.XLOOKUP(M18,Daten!$D$5:$D$19,Daten!$A$5:$A$19,""),"")&amp;IF(WEEKDAY(M18)=2," KW"&amp;_xlfn.ISOWEEKNUM(M18),"")</f>
        <v/>
      </c>
      <c r="O18" s="6">
        <v>46249</v>
      </c>
      <c r="P18" s="7" t="str">
        <f>IF(O18&lt;&gt;"",_xlfn.XLOOKUP(O18,Daten!$D$5:$D$19,Daten!$A$5:$A$19,""),"")&amp;IF(WEEKDAY(O18)=2," KW"&amp;_xlfn.ISOWEEKNUM(O18),"")</f>
        <v>Mariä Himmelfahrt</v>
      </c>
      <c r="Q18" s="6">
        <v>46280</v>
      </c>
      <c r="R18" s="7" t="str">
        <f>IF(Q18&lt;&gt;"",_xlfn.XLOOKUP(Q18,Daten!$D$5:$D$19,Daten!$A$5:$A$19,""),"")&amp;IF(WEEKDAY(Q18)=2," KW"&amp;_xlfn.ISOWEEKNUM(Q18),"")</f>
        <v/>
      </c>
      <c r="S18" s="6">
        <v>46310</v>
      </c>
      <c r="T18" s="7" t="str">
        <f>IF(S18&lt;&gt;"",_xlfn.XLOOKUP(S18,Daten!$D$5:$D$19,Daten!$A$5:$A$19,""),"")&amp;IF(WEEKDAY(S18)=2," KW"&amp;_xlfn.ISOWEEKNUM(S18),"")</f>
        <v/>
      </c>
      <c r="U18" s="6">
        <v>46341</v>
      </c>
      <c r="V18" s="7" t="str">
        <f>IF(U18&lt;&gt;"",_xlfn.XLOOKUP(U18,Daten!$D$5:$D$19,Daten!$A$5:$A$19,""),"")&amp;IF(WEEKDAY(U18)=2," KW"&amp;_xlfn.ISOWEEKNUM(U18),"")</f>
        <v/>
      </c>
      <c r="W18" s="6">
        <v>46371</v>
      </c>
      <c r="X18" s="7" t="str">
        <f>IF(W18&lt;&gt;"",_xlfn.XLOOKUP(W18,Daten!$D$5:$D$19,Daten!$A$5:$A$19,""),"")&amp;IF(WEEKDAY(W18)=2," KW"&amp;_xlfn.ISOWEEKNUM(W18),"")</f>
        <v/>
      </c>
    </row>
    <row r="19" spans="1:24" ht="19.5" customHeight="1" x14ac:dyDescent="0.25">
      <c r="A19" s="6">
        <v>46038</v>
      </c>
      <c r="B19" s="7" t="str">
        <f>IF(A19&lt;&gt;"",_xlfn.XLOOKUP(A19,Daten!$D$5:$D$19,Daten!$A$5:$A$19,""),"")&amp;IF(WEEKDAY(A19)=2," KW"&amp;_xlfn.ISOWEEKNUM(A19),"")</f>
        <v/>
      </c>
      <c r="C19" s="6">
        <v>46069</v>
      </c>
      <c r="D19" s="7" t="str">
        <f>IF(C19&lt;&gt;"",_xlfn.XLOOKUP(C19,Daten!$D$5:$D$19,Daten!$A$5:$A$19,""),"")&amp;IF(WEEKDAY(C19)=2," KW"&amp;_xlfn.ISOWEEKNUM(C19),"")</f>
        <v xml:space="preserve"> KW8</v>
      </c>
      <c r="E19" s="6">
        <v>46097</v>
      </c>
      <c r="F19" s="7" t="str">
        <f>IF(E19&lt;&gt;"",_xlfn.XLOOKUP(E19,Daten!$D$5:$D$19,Daten!$A$5:$A$19,""),"")&amp;IF(WEEKDAY(E19)=2," KW"&amp;_xlfn.ISOWEEKNUM(E19),"")</f>
        <v xml:space="preserve"> KW12</v>
      </c>
      <c r="G19" s="6">
        <v>46128</v>
      </c>
      <c r="H19" s="7" t="str">
        <f>IF(G19&lt;&gt;"",_xlfn.XLOOKUP(G19,Daten!$D$5:$D$19,Daten!$A$5:$A$19,""),"")&amp;IF(WEEKDAY(G19)=2," KW"&amp;_xlfn.ISOWEEKNUM(G19),"")</f>
        <v/>
      </c>
      <c r="I19" s="6">
        <v>46158</v>
      </c>
      <c r="J19" s="7" t="str">
        <f>IF(I19&lt;&gt;"",_xlfn.XLOOKUP(I19,Daten!$D$5:$D$19,Daten!$A$5:$A$19,""),"")&amp;IF(WEEKDAY(I19)=2," KW"&amp;_xlfn.ISOWEEKNUM(I19),"")</f>
        <v/>
      </c>
      <c r="K19" s="6">
        <v>46189</v>
      </c>
      <c r="L19" s="7" t="str">
        <f>IF(K19&lt;&gt;"",_xlfn.XLOOKUP(K19,Daten!$D$5:$D$19,Daten!$A$5:$A$19,""),"")&amp;IF(WEEKDAY(K19)=2," KW"&amp;_xlfn.ISOWEEKNUM(K19),"")</f>
        <v/>
      </c>
      <c r="M19" s="6">
        <v>46219</v>
      </c>
      <c r="N19" s="7" t="str">
        <f>IF(M19&lt;&gt;"",_xlfn.XLOOKUP(M19,Daten!$D$5:$D$19,Daten!$A$5:$A$19,""),"")&amp;IF(WEEKDAY(M19)=2," KW"&amp;_xlfn.ISOWEEKNUM(M19),"")</f>
        <v/>
      </c>
      <c r="O19" s="6">
        <v>46250</v>
      </c>
      <c r="P19" s="7" t="str">
        <f>IF(O19&lt;&gt;"",_xlfn.XLOOKUP(O19,Daten!$D$5:$D$19,Daten!$A$5:$A$19,""),"")&amp;IF(WEEKDAY(O19)=2," KW"&amp;_xlfn.ISOWEEKNUM(O19),"")</f>
        <v/>
      </c>
      <c r="Q19" s="6">
        <v>46281</v>
      </c>
      <c r="R19" s="7" t="str">
        <f>IF(Q19&lt;&gt;"",_xlfn.XLOOKUP(Q19,Daten!$D$5:$D$19,Daten!$A$5:$A$19,""),"")&amp;IF(WEEKDAY(Q19)=2," KW"&amp;_xlfn.ISOWEEKNUM(Q19),"")</f>
        <v/>
      </c>
      <c r="S19" s="6">
        <v>46311</v>
      </c>
      <c r="T19" s="7" t="str">
        <f>IF(S19&lt;&gt;"",_xlfn.XLOOKUP(S19,Daten!$D$5:$D$19,Daten!$A$5:$A$19,""),"")&amp;IF(WEEKDAY(S19)=2," KW"&amp;_xlfn.ISOWEEKNUM(S19),"")</f>
        <v/>
      </c>
      <c r="U19" s="6">
        <v>46342</v>
      </c>
      <c r="V19" s="7" t="str">
        <f>IF(U19&lt;&gt;"",_xlfn.XLOOKUP(U19,Daten!$D$5:$D$19,Daten!$A$5:$A$19,""),"")&amp;IF(WEEKDAY(U19)=2," KW"&amp;_xlfn.ISOWEEKNUM(U19),"")</f>
        <v xml:space="preserve"> KW47</v>
      </c>
      <c r="W19" s="6">
        <v>46372</v>
      </c>
      <c r="X19" s="7" t="str">
        <f>IF(W19&lt;&gt;"",_xlfn.XLOOKUP(W19,Daten!$D$5:$D$19,Daten!$A$5:$A$19,""),"")&amp;IF(WEEKDAY(W19)=2," KW"&amp;_xlfn.ISOWEEKNUM(W19),"")</f>
        <v/>
      </c>
    </row>
    <row r="20" spans="1:24" ht="19.5" customHeight="1" x14ac:dyDescent="0.25">
      <c r="A20" s="6">
        <v>46039</v>
      </c>
      <c r="B20" s="7" t="str">
        <f>IF(A20&lt;&gt;"",_xlfn.XLOOKUP(A20,Daten!$D$5:$D$19,Daten!$A$5:$A$19,""),"")&amp;IF(WEEKDAY(A20)=2," KW"&amp;_xlfn.ISOWEEKNUM(A20),"")</f>
        <v/>
      </c>
      <c r="C20" s="6">
        <v>46070</v>
      </c>
      <c r="D20" s="7" t="str">
        <f>IF(C20&lt;&gt;"",_xlfn.XLOOKUP(C20,Daten!$D$5:$D$19,Daten!$A$5:$A$19,""),"")&amp;IF(WEEKDAY(C20)=2," KW"&amp;_xlfn.ISOWEEKNUM(C20),"")</f>
        <v/>
      </c>
      <c r="E20" s="6">
        <v>46098</v>
      </c>
      <c r="F20" s="7" t="str">
        <f>IF(E20&lt;&gt;"",_xlfn.XLOOKUP(E20,Daten!$D$5:$D$19,Daten!$A$5:$A$19,""),"")&amp;IF(WEEKDAY(E20)=2," KW"&amp;_xlfn.ISOWEEKNUM(E20),"")</f>
        <v/>
      </c>
      <c r="G20" s="6">
        <v>46129</v>
      </c>
      <c r="H20" s="7" t="str">
        <f>IF(G20&lt;&gt;"",_xlfn.XLOOKUP(G20,Daten!$D$5:$D$19,Daten!$A$5:$A$19,""),"")&amp;IF(WEEKDAY(G20)=2," KW"&amp;_xlfn.ISOWEEKNUM(G20),"")</f>
        <v/>
      </c>
      <c r="I20" s="6">
        <v>46159</v>
      </c>
      <c r="J20" s="7" t="str">
        <f>IF(I20&lt;&gt;"",_xlfn.XLOOKUP(I20,Daten!$D$5:$D$19,Daten!$A$5:$A$19,""),"")&amp;IF(WEEKDAY(I20)=2," KW"&amp;_xlfn.ISOWEEKNUM(I20),"")</f>
        <v/>
      </c>
      <c r="K20" s="6">
        <v>46190</v>
      </c>
      <c r="L20" s="7" t="str">
        <f>IF(K20&lt;&gt;"",_xlfn.XLOOKUP(K20,Daten!$D$5:$D$19,Daten!$A$5:$A$19,""),"")&amp;IF(WEEKDAY(K20)=2," KW"&amp;_xlfn.ISOWEEKNUM(K20),"")</f>
        <v/>
      </c>
      <c r="M20" s="6">
        <v>46220</v>
      </c>
      <c r="N20" s="7" t="str">
        <f>IF(M20&lt;&gt;"",_xlfn.XLOOKUP(M20,Daten!$D$5:$D$19,Daten!$A$5:$A$19,""),"")&amp;IF(WEEKDAY(M20)=2," KW"&amp;_xlfn.ISOWEEKNUM(M20),"")</f>
        <v/>
      </c>
      <c r="O20" s="6">
        <v>46251</v>
      </c>
      <c r="P20" s="7" t="str">
        <f>IF(O20&lt;&gt;"",_xlfn.XLOOKUP(O20,Daten!$D$5:$D$19,Daten!$A$5:$A$19,""),"")&amp;IF(WEEKDAY(O20)=2," KW"&amp;_xlfn.ISOWEEKNUM(O20),"")</f>
        <v xml:space="preserve"> KW34</v>
      </c>
      <c r="Q20" s="6">
        <v>46282</v>
      </c>
      <c r="R20" s="7" t="str">
        <f>IF(Q20&lt;&gt;"",_xlfn.XLOOKUP(Q20,Daten!$D$5:$D$19,Daten!$A$5:$A$19,""),"")&amp;IF(WEEKDAY(Q20)=2," KW"&amp;_xlfn.ISOWEEKNUM(Q20),"")</f>
        <v/>
      </c>
      <c r="S20" s="6">
        <v>46312</v>
      </c>
      <c r="T20" s="7" t="str">
        <f>IF(S20&lt;&gt;"",_xlfn.XLOOKUP(S20,Daten!$D$5:$D$19,Daten!$A$5:$A$19,""),"")&amp;IF(WEEKDAY(S20)=2," KW"&amp;_xlfn.ISOWEEKNUM(S20),"")</f>
        <v/>
      </c>
      <c r="U20" s="6">
        <v>46343</v>
      </c>
      <c r="V20" s="7" t="str">
        <f>IF(U20&lt;&gt;"",_xlfn.XLOOKUP(U20,Daten!$D$5:$D$19,Daten!$A$5:$A$19,""),"")&amp;IF(WEEKDAY(U20)=2," KW"&amp;_xlfn.ISOWEEKNUM(U20),"")</f>
        <v/>
      </c>
      <c r="W20" s="6">
        <v>46373</v>
      </c>
      <c r="X20" s="7" t="str">
        <f>IF(W20&lt;&gt;"",_xlfn.XLOOKUP(W20,Daten!$D$5:$D$19,Daten!$A$5:$A$19,""),"")&amp;IF(WEEKDAY(W20)=2," KW"&amp;_xlfn.ISOWEEKNUM(W20),"")</f>
        <v/>
      </c>
    </row>
    <row r="21" spans="1:24" ht="19.5" customHeight="1" x14ac:dyDescent="0.25">
      <c r="A21" s="6">
        <v>46040</v>
      </c>
      <c r="B21" s="7" t="str">
        <f>IF(A21&lt;&gt;"",_xlfn.XLOOKUP(A21,Daten!$D$5:$D$19,Daten!$A$5:$A$19,""),"")&amp;IF(WEEKDAY(A21)=2," KW"&amp;_xlfn.ISOWEEKNUM(A21),"")</f>
        <v/>
      </c>
      <c r="C21" s="6">
        <v>46071</v>
      </c>
      <c r="D21" s="7" t="str">
        <f>IF(C21&lt;&gt;"",_xlfn.XLOOKUP(C21,Daten!$D$5:$D$19,Daten!$A$5:$A$19,""),"")&amp;IF(WEEKDAY(C21)=2," KW"&amp;_xlfn.ISOWEEKNUM(C21),"")</f>
        <v/>
      </c>
      <c r="E21" s="6">
        <v>46099</v>
      </c>
      <c r="F21" s="7" t="str">
        <f>IF(E21&lt;&gt;"",_xlfn.XLOOKUP(E21,Daten!$D$5:$D$19,Daten!$A$5:$A$19,""),"")&amp;IF(WEEKDAY(E21)=2," KW"&amp;_xlfn.ISOWEEKNUM(E21),"")</f>
        <v/>
      </c>
      <c r="G21" s="6">
        <v>46130</v>
      </c>
      <c r="H21" s="7" t="str">
        <f>IF(G21&lt;&gt;"",_xlfn.XLOOKUP(G21,Daten!$D$5:$D$19,Daten!$A$5:$A$19,""),"")&amp;IF(WEEKDAY(G21)=2," KW"&amp;_xlfn.ISOWEEKNUM(G21),"")</f>
        <v/>
      </c>
      <c r="I21" s="6">
        <v>46160</v>
      </c>
      <c r="J21" s="7" t="str">
        <f>IF(I21&lt;&gt;"",_xlfn.XLOOKUP(I21,Daten!$D$5:$D$19,Daten!$A$5:$A$19,""),"")&amp;IF(WEEKDAY(I21)=2," KW"&amp;_xlfn.ISOWEEKNUM(I21),"")</f>
        <v xml:space="preserve"> KW21</v>
      </c>
      <c r="K21" s="6">
        <v>46191</v>
      </c>
      <c r="L21" s="7" t="str">
        <f>IF(K21&lt;&gt;"",_xlfn.XLOOKUP(K21,Daten!$D$5:$D$19,Daten!$A$5:$A$19,""),"")&amp;IF(WEEKDAY(K21)=2," KW"&amp;_xlfn.ISOWEEKNUM(K21),"")</f>
        <v/>
      </c>
      <c r="M21" s="6">
        <v>46221</v>
      </c>
      <c r="N21" s="7" t="str">
        <f>IF(M21&lt;&gt;"",_xlfn.XLOOKUP(M21,Daten!$D$5:$D$19,Daten!$A$5:$A$19,""),"")&amp;IF(WEEKDAY(M21)=2," KW"&amp;_xlfn.ISOWEEKNUM(M21),"")</f>
        <v/>
      </c>
      <c r="O21" s="6">
        <v>46252</v>
      </c>
      <c r="P21" s="7" t="str">
        <f>IF(O21&lt;&gt;"",_xlfn.XLOOKUP(O21,Daten!$D$5:$D$19,Daten!$A$5:$A$19,""),"")&amp;IF(WEEKDAY(O21)=2," KW"&amp;_xlfn.ISOWEEKNUM(O21),"")</f>
        <v/>
      </c>
      <c r="Q21" s="6">
        <v>46283</v>
      </c>
      <c r="R21" s="7" t="str">
        <f>IF(Q21&lt;&gt;"",_xlfn.XLOOKUP(Q21,Daten!$D$5:$D$19,Daten!$A$5:$A$19,""),"")&amp;IF(WEEKDAY(Q21)=2," KW"&amp;_xlfn.ISOWEEKNUM(Q21),"")</f>
        <v/>
      </c>
      <c r="S21" s="6">
        <v>46313</v>
      </c>
      <c r="T21" s="7" t="str">
        <f>IF(S21&lt;&gt;"",_xlfn.XLOOKUP(S21,Daten!$D$5:$D$19,Daten!$A$5:$A$19,""),"")&amp;IF(WEEKDAY(S21)=2," KW"&amp;_xlfn.ISOWEEKNUM(S21),"")</f>
        <v/>
      </c>
      <c r="U21" s="6">
        <v>46344</v>
      </c>
      <c r="V21" s="7" t="str">
        <f>IF(U21&lt;&gt;"",_xlfn.XLOOKUP(U21,Daten!$D$5:$D$19,Daten!$A$5:$A$19,""),"")&amp;IF(WEEKDAY(U21)=2," KW"&amp;_xlfn.ISOWEEKNUM(U21),"")</f>
        <v/>
      </c>
      <c r="W21" s="6">
        <v>46374</v>
      </c>
      <c r="X21" s="7" t="str">
        <f>IF(W21&lt;&gt;"",_xlfn.XLOOKUP(W21,Daten!$D$5:$D$19,Daten!$A$5:$A$19,""),"")&amp;IF(WEEKDAY(W21)=2," KW"&amp;_xlfn.ISOWEEKNUM(W21),"")</f>
        <v/>
      </c>
    </row>
    <row r="22" spans="1:24" ht="19.5" customHeight="1" x14ac:dyDescent="0.25">
      <c r="A22" s="6">
        <v>46041</v>
      </c>
      <c r="B22" s="7" t="str">
        <f>IF(A22&lt;&gt;"",_xlfn.XLOOKUP(A22,Daten!$D$5:$D$19,Daten!$A$5:$A$19,""),"")&amp;IF(WEEKDAY(A22)=2," KW"&amp;_xlfn.ISOWEEKNUM(A22),"")</f>
        <v xml:space="preserve"> KW4</v>
      </c>
      <c r="C22" s="6">
        <v>46072</v>
      </c>
      <c r="D22" s="7" t="str">
        <f>IF(C22&lt;&gt;"",_xlfn.XLOOKUP(C22,Daten!$D$5:$D$19,Daten!$A$5:$A$19,""),"")&amp;IF(WEEKDAY(C22)=2," KW"&amp;_xlfn.ISOWEEKNUM(C22),"")</f>
        <v/>
      </c>
      <c r="E22" s="6">
        <v>46100</v>
      </c>
      <c r="F22" s="7" t="str">
        <f>IF(E22&lt;&gt;"",_xlfn.XLOOKUP(E22,Daten!$D$5:$D$19,Daten!$A$5:$A$19,""),"")&amp;IF(WEEKDAY(E22)=2," KW"&amp;_xlfn.ISOWEEKNUM(E22),"")</f>
        <v/>
      </c>
      <c r="G22" s="6">
        <v>46131</v>
      </c>
      <c r="H22" s="7" t="str">
        <f>IF(G22&lt;&gt;"",_xlfn.XLOOKUP(G22,Daten!$D$5:$D$19,Daten!$A$5:$A$19,""),"")&amp;IF(WEEKDAY(G22)=2," KW"&amp;_xlfn.ISOWEEKNUM(G22),"")</f>
        <v/>
      </c>
      <c r="I22" s="6">
        <v>46161</v>
      </c>
      <c r="J22" s="7" t="str">
        <f>IF(I22&lt;&gt;"",_xlfn.XLOOKUP(I22,Daten!$D$5:$D$19,Daten!$A$5:$A$19,""),"")&amp;IF(WEEKDAY(I22)=2," KW"&amp;_xlfn.ISOWEEKNUM(I22),"")</f>
        <v/>
      </c>
      <c r="K22" s="6">
        <v>46192</v>
      </c>
      <c r="L22" s="7" t="str">
        <f>IF(K22&lt;&gt;"",_xlfn.XLOOKUP(K22,Daten!$D$5:$D$19,Daten!$A$5:$A$19,""),"")&amp;IF(WEEKDAY(K22)=2," KW"&amp;_xlfn.ISOWEEKNUM(K22),"")</f>
        <v/>
      </c>
      <c r="M22" s="6">
        <v>46222</v>
      </c>
      <c r="N22" s="7" t="str">
        <f>IF(M22&lt;&gt;"",_xlfn.XLOOKUP(M22,Daten!$D$5:$D$19,Daten!$A$5:$A$19,""),"")&amp;IF(WEEKDAY(M22)=2," KW"&amp;_xlfn.ISOWEEKNUM(M22),"")</f>
        <v/>
      </c>
      <c r="O22" s="6">
        <v>46253</v>
      </c>
      <c r="P22" s="7" t="str">
        <f>IF(O22&lt;&gt;"",_xlfn.XLOOKUP(O22,Daten!$D$5:$D$19,Daten!$A$5:$A$19,""),"")&amp;IF(WEEKDAY(O22)=2," KW"&amp;_xlfn.ISOWEEKNUM(O22),"")</f>
        <v/>
      </c>
      <c r="Q22" s="6">
        <v>46284</v>
      </c>
      <c r="R22" s="7" t="str">
        <f>IF(Q22&lt;&gt;"",_xlfn.XLOOKUP(Q22,Daten!$D$5:$D$19,Daten!$A$5:$A$19,""),"")&amp;IF(WEEKDAY(Q22)=2," KW"&amp;_xlfn.ISOWEEKNUM(Q22),"")</f>
        <v/>
      </c>
      <c r="S22" s="6">
        <v>46314</v>
      </c>
      <c r="T22" s="7" t="str">
        <f>IF(S22&lt;&gt;"",_xlfn.XLOOKUP(S22,Daten!$D$5:$D$19,Daten!$A$5:$A$19,""),"")&amp;IF(WEEKDAY(S22)=2," KW"&amp;_xlfn.ISOWEEKNUM(S22),"")</f>
        <v xml:space="preserve"> KW43</v>
      </c>
      <c r="U22" s="6">
        <v>46345</v>
      </c>
      <c r="V22" s="7" t="str">
        <f>IF(U22&lt;&gt;"",_xlfn.XLOOKUP(U22,Daten!$D$5:$D$19,Daten!$A$5:$A$19,""),"")&amp;IF(WEEKDAY(U22)=2," KW"&amp;_xlfn.ISOWEEKNUM(U22),"")</f>
        <v/>
      </c>
      <c r="W22" s="6">
        <v>46375</v>
      </c>
      <c r="X22" s="7" t="str">
        <f>IF(W22&lt;&gt;"",_xlfn.XLOOKUP(W22,Daten!$D$5:$D$19,Daten!$A$5:$A$19,""),"")&amp;IF(WEEKDAY(W22)=2," KW"&amp;_xlfn.ISOWEEKNUM(W22),"")</f>
        <v/>
      </c>
    </row>
    <row r="23" spans="1:24" ht="19.5" customHeight="1" x14ac:dyDescent="0.25">
      <c r="A23" s="6">
        <v>46042</v>
      </c>
      <c r="B23" s="7" t="str">
        <f>IF(A23&lt;&gt;"",_xlfn.XLOOKUP(A23,Daten!$D$5:$D$19,Daten!$A$5:$A$19,""),"")&amp;IF(WEEKDAY(A23)=2," KW"&amp;_xlfn.ISOWEEKNUM(A23),"")</f>
        <v/>
      </c>
      <c r="C23" s="6">
        <v>46073</v>
      </c>
      <c r="D23" s="7" t="str">
        <f>IF(C23&lt;&gt;"",_xlfn.XLOOKUP(C23,Daten!$D$5:$D$19,Daten!$A$5:$A$19,""),"")&amp;IF(WEEKDAY(C23)=2," KW"&amp;_xlfn.ISOWEEKNUM(C23),"")</f>
        <v/>
      </c>
      <c r="E23" s="6">
        <v>46101</v>
      </c>
      <c r="F23" s="7" t="str">
        <f>IF(E23&lt;&gt;"",_xlfn.XLOOKUP(E23,Daten!$D$5:$D$19,Daten!$A$5:$A$19,""),"")&amp;IF(WEEKDAY(E23)=2," KW"&amp;_xlfn.ISOWEEKNUM(E23),"")</f>
        <v/>
      </c>
      <c r="G23" s="6">
        <v>46132</v>
      </c>
      <c r="H23" s="7" t="str">
        <f>IF(G23&lt;&gt;"",_xlfn.XLOOKUP(G23,Daten!$D$5:$D$19,Daten!$A$5:$A$19,""),"")&amp;IF(WEEKDAY(G23)=2," KW"&amp;_xlfn.ISOWEEKNUM(G23),"")</f>
        <v xml:space="preserve"> KW17</v>
      </c>
      <c r="I23" s="6">
        <v>46162</v>
      </c>
      <c r="J23" s="7" t="str">
        <f>IF(I23&lt;&gt;"",_xlfn.XLOOKUP(I23,Daten!$D$5:$D$19,Daten!$A$5:$A$19,""),"")&amp;IF(WEEKDAY(I23)=2," KW"&amp;_xlfn.ISOWEEKNUM(I23),"")</f>
        <v/>
      </c>
      <c r="K23" s="6">
        <v>46193</v>
      </c>
      <c r="L23" s="7" t="str">
        <f>IF(K23&lt;&gt;"",_xlfn.XLOOKUP(K23,Daten!$D$5:$D$19,Daten!$A$5:$A$19,""),"")&amp;IF(WEEKDAY(K23)=2," KW"&amp;_xlfn.ISOWEEKNUM(K23),"")</f>
        <v/>
      </c>
      <c r="M23" s="6">
        <v>46223</v>
      </c>
      <c r="N23" s="7" t="str">
        <f>IF(M23&lt;&gt;"",_xlfn.XLOOKUP(M23,Daten!$D$5:$D$19,Daten!$A$5:$A$19,""),"")&amp;IF(WEEKDAY(M23)=2," KW"&amp;_xlfn.ISOWEEKNUM(M23),"")</f>
        <v xml:space="preserve"> KW30</v>
      </c>
      <c r="O23" s="6">
        <v>46254</v>
      </c>
      <c r="P23" s="7" t="str">
        <f>IF(O23&lt;&gt;"",_xlfn.XLOOKUP(O23,Daten!$D$5:$D$19,Daten!$A$5:$A$19,""),"")&amp;IF(WEEKDAY(O23)=2," KW"&amp;_xlfn.ISOWEEKNUM(O23),"")</f>
        <v/>
      </c>
      <c r="Q23" s="6">
        <v>46285</v>
      </c>
      <c r="R23" s="7" t="str">
        <f>IF(Q23&lt;&gt;"",_xlfn.XLOOKUP(Q23,Daten!$D$5:$D$19,Daten!$A$5:$A$19,""),"")&amp;IF(WEEKDAY(Q23)=2," KW"&amp;_xlfn.ISOWEEKNUM(Q23),"")</f>
        <v/>
      </c>
      <c r="S23" s="6">
        <v>46315</v>
      </c>
      <c r="T23" s="7" t="str">
        <f>IF(S23&lt;&gt;"",_xlfn.XLOOKUP(S23,Daten!$D$5:$D$19,Daten!$A$5:$A$19,""),"")&amp;IF(WEEKDAY(S23)=2," KW"&amp;_xlfn.ISOWEEKNUM(S23),"")</f>
        <v/>
      </c>
      <c r="U23" s="6">
        <v>46346</v>
      </c>
      <c r="V23" s="7" t="str">
        <f>IF(U23&lt;&gt;"",_xlfn.XLOOKUP(U23,Daten!$D$5:$D$19,Daten!$A$5:$A$19,""),"")&amp;IF(WEEKDAY(U23)=2," KW"&amp;_xlfn.ISOWEEKNUM(U23),"")</f>
        <v/>
      </c>
      <c r="W23" s="6">
        <v>46376</v>
      </c>
      <c r="X23" s="7" t="str">
        <f>IF(W23&lt;&gt;"",_xlfn.XLOOKUP(W23,Daten!$D$5:$D$19,Daten!$A$5:$A$19,""),"")&amp;IF(WEEKDAY(W23)=2," KW"&amp;_xlfn.ISOWEEKNUM(W23),"")</f>
        <v/>
      </c>
    </row>
    <row r="24" spans="1:24" ht="19.5" customHeight="1" x14ac:dyDescent="0.25">
      <c r="A24" s="6">
        <v>46043</v>
      </c>
      <c r="B24" s="7" t="str">
        <f>IF(A24&lt;&gt;"",_xlfn.XLOOKUP(A24,Daten!$D$5:$D$19,Daten!$A$5:$A$19,""),"")&amp;IF(WEEKDAY(A24)=2," KW"&amp;_xlfn.ISOWEEKNUM(A24),"")</f>
        <v/>
      </c>
      <c r="C24" s="6">
        <v>46074</v>
      </c>
      <c r="D24" s="7" t="str">
        <f>IF(C24&lt;&gt;"",_xlfn.XLOOKUP(C24,Daten!$D$5:$D$19,Daten!$A$5:$A$19,""),"")&amp;IF(WEEKDAY(C24)=2," KW"&amp;_xlfn.ISOWEEKNUM(C24),"")</f>
        <v/>
      </c>
      <c r="E24" s="6">
        <v>46102</v>
      </c>
      <c r="F24" s="7" t="str">
        <f>IF(E24&lt;&gt;"",_xlfn.XLOOKUP(E24,Daten!$D$5:$D$19,Daten!$A$5:$A$19,""),"")&amp;IF(WEEKDAY(E24)=2," KW"&amp;_xlfn.ISOWEEKNUM(E24),"")</f>
        <v/>
      </c>
      <c r="G24" s="6">
        <v>46133</v>
      </c>
      <c r="H24" s="7" t="str">
        <f>IF(G24&lt;&gt;"",_xlfn.XLOOKUP(G24,Daten!$D$5:$D$19,Daten!$A$5:$A$19,""),"")&amp;IF(WEEKDAY(G24)=2," KW"&amp;_xlfn.ISOWEEKNUM(G24),"")</f>
        <v/>
      </c>
      <c r="I24" s="6">
        <v>46163</v>
      </c>
      <c r="J24" s="7" t="str">
        <f>IF(I24&lt;&gt;"",_xlfn.XLOOKUP(I24,Daten!$D$5:$D$19,Daten!$A$5:$A$19,""),"")&amp;IF(WEEKDAY(I24)=2," KW"&amp;_xlfn.ISOWEEKNUM(I24),"")</f>
        <v/>
      </c>
      <c r="K24" s="6">
        <v>46194</v>
      </c>
      <c r="L24" s="7" t="str">
        <f>IF(K24&lt;&gt;"",_xlfn.XLOOKUP(K24,Daten!$D$5:$D$19,Daten!$A$5:$A$19,""),"")&amp;IF(WEEKDAY(K24)=2," KW"&amp;_xlfn.ISOWEEKNUM(K24),"")</f>
        <v/>
      </c>
      <c r="M24" s="6">
        <v>46224</v>
      </c>
      <c r="N24" s="7" t="str">
        <f>IF(M24&lt;&gt;"",_xlfn.XLOOKUP(M24,Daten!$D$5:$D$19,Daten!$A$5:$A$19,""),"")&amp;IF(WEEKDAY(M24)=2," KW"&amp;_xlfn.ISOWEEKNUM(M24),"")</f>
        <v/>
      </c>
      <c r="O24" s="6">
        <v>46255</v>
      </c>
      <c r="P24" s="7" t="str">
        <f>IF(O24&lt;&gt;"",_xlfn.XLOOKUP(O24,Daten!$D$5:$D$19,Daten!$A$5:$A$19,""),"")&amp;IF(WEEKDAY(O24)=2," KW"&amp;_xlfn.ISOWEEKNUM(O24),"")</f>
        <v/>
      </c>
      <c r="Q24" s="6">
        <v>46286</v>
      </c>
      <c r="R24" s="7" t="str">
        <f>IF(Q24&lt;&gt;"",_xlfn.XLOOKUP(Q24,Daten!$D$5:$D$19,Daten!$A$5:$A$19,""),"")&amp;IF(WEEKDAY(Q24)=2," KW"&amp;_xlfn.ISOWEEKNUM(Q24),"")</f>
        <v xml:space="preserve"> KW39</v>
      </c>
      <c r="S24" s="6">
        <v>46316</v>
      </c>
      <c r="T24" s="7" t="str">
        <f>IF(S24&lt;&gt;"",_xlfn.XLOOKUP(S24,Daten!$D$5:$D$19,Daten!$A$5:$A$19,""),"")&amp;IF(WEEKDAY(S24)=2," KW"&amp;_xlfn.ISOWEEKNUM(S24),"")</f>
        <v/>
      </c>
      <c r="U24" s="6">
        <v>46347</v>
      </c>
      <c r="V24" s="7" t="str">
        <f>IF(U24&lt;&gt;"",_xlfn.XLOOKUP(U24,Daten!$D$5:$D$19,Daten!$A$5:$A$19,""),"")&amp;IF(WEEKDAY(U24)=2," KW"&amp;_xlfn.ISOWEEKNUM(U24),"")</f>
        <v/>
      </c>
      <c r="W24" s="6">
        <v>46377</v>
      </c>
      <c r="X24" s="7" t="str">
        <f>IF(W24&lt;&gt;"",_xlfn.XLOOKUP(W24,Daten!$D$5:$D$19,Daten!$A$5:$A$19,""),"")&amp;IF(WEEKDAY(W24)=2," KW"&amp;_xlfn.ISOWEEKNUM(W24),"")</f>
        <v xml:space="preserve"> KW52</v>
      </c>
    </row>
    <row r="25" spans="1:24" ht="19.5" customHeight="1" x14ac:dyDescent="0.25">
      <c r="A25" s="6">
        <v>46044</v>
      </c>
      <c r="B25" s="7" t="str">
        <f>IF(A25&lt;&gt;"",_xlfn.XLOOKUP(A25,Daten!$D$5:$D$19,Daten!$A$5:$A$19,""),"")&amp;IF(WEEKDAY(A25)=2," KW"&amp;_xlfn.ISOWEEKNUM(A25),"")</f>
        <v/>
      </c>
      <c r="C25" s="6">
        <v>46075</v>
      </c>
      <c r="D25" s="7" t="str">
        <f>IF(C25&lt;&gt;"",_xlfn.XLOOKUP(C25,Daten!$D$5:$D$19,Daten!$A$5:$A$19,""),"")&amp;IF(WEEKDAY(C25)=2," KW"&amp;_xlfn.ISOWEEKNUM(C25),"")</f>
        <v/>
      </c>
      <c r="E25" s="6">
        <v>46103</v>
      </c>
      <c r="F25" s="7" t="str">
        <f>IF(E25&lt;&gt;"",_xlfn.XLOOKUP(E25,Daten!$D$5:$D$19,Daten!$A$5:$A$19,""),"")&amp;IF(WEEKDAY(E25)=2," KW"&amp;_xlfn.ISOWEEKNUM(E25),"")</f>
        <v/>
      </c>
      <c r="G25" s="6">
        <v>46134</v>
      </c>
      <c r="H25" s="7" t="str">
        <f>IF(G25&lt;&gt;"",_xlfn.XLOOKUP(G25,Daten!$D$5:$D$19,Daten!$A$5:$A$19,""),"")&amp;IF(WEEKDAY(G25)=2," KW"&amp;_xlfn.ISOWEEKNUM(G25),"")</f>
        <v/>
      </c>
      <c r="I25" s="6">
        <v>46164</v>
      </c>
      <c r="J25" s="7" t="str">
        <f>IF(I25&lt;&gt;"",_xlfn.XLOOKUP(I25,Daten!$D$5:$D$19,Daten!$A$5:$A$19,""),"")&amp;IF(WEEKDAY(I25)=2," KW"&amp;_xlfn.ISOWEEKNUM(I25),"")</f>
        <v/>
      </c>
      <c r="K25" s="6">
        <v>46195</v>
      </c>
      <c r="L25" s="7" t="str">
        <f>IF(K25&lt;&gt;"",_xlfn.XLOOKUP(K25,Daten!$D$5:$D$19,Daten!$A$5:$A$19,""),"")&amp;IF(WEEKDAY(K25)=2," KW"&amp;_xlfn.ISOWEEKNUM(K25),"")</f>
        <v xml:space="preserve"> KW26</v>
      </c>
      <c r="M25" s="6">
        <v>46225</v>
      </c>
      <c r="N25" s="7" t="str">
        <f>IF(M25&lt;&gt;"",_xlfn.XLOOKUP(M25,Daten!$D$5:$D$19,Daten!$A$5:$A$19,""),"")&amp;IF(WEEKDAY(M25)=2," KW"&amp;_xlfn.ISOWEEKNUM(M25),"")</f>
        <v/>
      </c>
      <c r="O25" s="6">
        <v>46256</v>
      </c>
      <c r="P25" s="7" t="str">
        <f>IF(O25&lt;&gt;"",_xlfn.XLOOKUP(O25,Daten!$D$5:$D$19,Daten!$A$5:$A$19,""),"")&amp;IF(WEEKDAY(O25)=2," KW"&amp;_xlfn.ISOWEEKNUM(O25),"")</f>
        <v/>
      </c>
      <c r="Q25" s="6">
        <v>46287</v>
      </c>
      <c r="R25" s="7" t="str">
        <f>IF(Q25&lt;&gt;"",_xlfn.XLOOKUP(Q25,Daten!$D$5:$D$19,Daten!$A$5:$A$19,""),"")&amp;IF(WEEKDAY(Q25)=2," KW"&amp;_xlfn.ISOWEEKNUM(Q25),"")</f>
        <v/>
      </c>
      <c r="S25" s="6">
        <v>46317</v>
      </c>
      <c r="T25" s="7" t="str">
        <f>IF(S25&lt;&gt;"",_xlfn.XLOOKUP(S25,Daten!$D$5:$D$19,Daten!$A$5:$A$19,""),"")&amp;IF(WEEKDAY(S25)=2," KW"&amp;_xlfn.ISOWEEKNUM(S25),"")</f>
        <v/>
      </c>
      <c r="U25" s="6">
        <v>46348</v>
      </c>
      <c r="V25" s="7" t="str">
        <f>IF(U25&lt;&gt;"",_xlfn.XLOOKUP(U25,Daten!$D$5:$D$19,Daten!$A$5:$A$19,""),"")&amp;IF(WEEKDAY(U25)=2," KW"&amp;_xlfn.ISOWEEKNUM(U25),"")</f>
        <v/>
      </c>
      <c r="W25" s="6">
        <v>46378</v>
      </c>
      <c r="X25" s="7" t="str">
        <f>IF(W25&lt;&gt;"",_xlfn.XLOOKUP(W25,Daten!$D$5:$D$19,Daten!$A$5:$A$19,""),"")&amp;IF(WEEKDAY(W25)=2," KW"&amp;_xlfn.ISOWEEKNUM(W25),"")</f>
        <v/>
      </c>
    </row>
    <row r="26" spans="1:24" ht="19.5" customHeight="1" x14ac:dyDescent="0.25">
      <c r="A26" s="6">
        <v>46045</v>
      </c>
      <c r="B26" s="7" t="str">
        <f>IF(A26&lt;&gt;"",_xlfn.XLOOKUP(A26,Daten!$D$5:$D$19,Daten!$A$5:$A$19,""),"")&amp;IF(WEEKDAY(A26)=2," KW"&amp;_xlfn.ISOWEEKNUM(A26),"")</f>
        <v/>
      </c>
      <c r="C26" s="6">
        <v>46076</v>
      </c>
      <c r="D26" s="7" t="str">
        <f>IF(C26&lt;&gt;"",_xlfn.XLOOKUP(C26,Daten!$D$5:$D$19,Daten!$A$5:$A$19,""),"")&amp;IF(WEEKDAY(C26)=2," KW"&amp;_xlfn.ISOWEEKNUM(C26),"")</f>
        <v xml:space="preserve"> KW9</v>
      </c>
      <c r="E26" s="6">
        <v>46104</v>
      </c>
      <c r="F26" s="7" t="str">
        <f>IF(E26&lt;&gt;"",_xlfn.XLOOKUP(E26,Daten!$D$5:$D$19,Daten!$A$5:$A$19,""),"")&amp;IF(WEEKDAY(E26)=2," KW"&amp;_xlfn.ISOWEEKNUM(E26),"")</f>
        <v xml:space="preserve"> KW13</v>
      </c>
      <c r="G26" s="6">
        <v>46135</v>
      </c>
      <c r="H26" s="7" t="str">
        <f>IF(G26&lt;&gt;"",_xlfn.XLOOKUP(G26,Daten!$D$5:$D$19,Daten!$A$5:$A$19,""),"")&amp;IF(WEEKDAY(G26)=2," KW"&amp;_xlfn.ISOWEEKNUM(G26),"")</f>
        <v/>
      </c>
      <c r="I26" s="6">
        <v>46165</v>
      </c>
      <c r="J26" s="7" t="str">
        <f>IF(I26&lt;&gt;"",_xlfn.XLOOKUP(I26,Daten!$D$5:$D$19,Daten!$A$5:$A$19,""),"")&amp;IF(WEEKDAY(I26)=2," KW"&amp;_xlfn.ISOWEEKNUM(I26),"")</f>
        <v/>
      </c>
      <c r="K26" s="6">
        <v>46196</v>
      </c>
      <c r="L26" s="7" t="str">
        <f>IF(K26&lt;&gt;"",_xlfn.XLOOKUP(K26,Daten!$D$5:$D$19,Daten!$A$5:$A$19,""),"")&amp;IF(WEEKDAY(K26)=2," KW"&amp;_xlfn.ISOWEEKNUM(K26),"")</f>
        <v/>
      </c>
      <c r="M26" s="6">
        <v>46226</v>
      </c>
      <c r="N26" s="7" t="str">
        <f>IF(M26&lt;&gt;"",_xlfn.XLOOKUP(M26,Daten!$D$5:$D$19,Daten!$A$5:$A$19,""),"")&amp;IF(WEEKDAY(M26)=2," KW"&amp;_xlfn.ISOWEEKNUM(M26),"")</f>
        <v/>
      </c>
      <c r="O26" s="6">
        <v>46257</v>
      </c>
      <c r="P26" s="7" t="str">
        <f>IF(O26&lt;&gt;"",_xlfn.XLOOKUP(O26,Daten!$D$5:$D$19,Daten!$A$5:$A$19,""),"")&amp;IF(WEEKDAY(O26)=2," KW"&amp;_xlfn.ISOWEEKNUM(O26),"")</f>
        <v/>
      </c>
      <c r="Q26" s="6">
        <v>46288</v>
      </c>
      <c r="R26" s="7" t="str">
        <f>IF(Q26&lt;&gt;"",_xlfn.XLOOKUP(Q26,Daten!$D$5:$D$19,Daten!$A$5:$A$19,""),"")&amp;IF(WEEKDAY(Q26)=2," KW"&amp;_xlfn.ISOWEEKNUM(Q26),"")</f>
        <v/>
      </c>
      <c r="S26" s="6">
        <v>46318</v>
      </c>
      <c r="T26" s="7" t="str">
        <f>IF(S26&lt;&gt;"",_xlfn.XLOOKUP(S26,Daten!$D$5:$D$19,Daten!$A$5:$A$19,""),"")&amp;IF(WEEKDAY(S26)=2," KW"&amp;_xlfn.ISOWEEKNUM(S26),"")</f>
        <v/>
      </c>
      <c r="U26" s="6">
        <v>46349</v>
      </c>
      <c r="V26" s="7" t="str">
        <f>IF(U26&lt;&gt;"",_xlfn.XLOOKUP(U26,Daten!$D$5:$D$19,Daten!$A$5:$A$19,""),"")&amp;IF(WEEKDAY(U26)=2," KW"&amp;_xlfn.ISOWEEKNUM(U26),"")</f>
        <v xml:space="preserve"> KW48</v>
      </c>
      <c r="W26" s="6">
        <v>46379</v>
      </c>
      <c r="X26" s="7" t="str">
        <f>IF(W26&lt;&gt;"",_xlfn.XLOOKUP(W26,Daten!$D$5:$D$19,Daten!$A$5:$A$19,""),"")&amp;IF(WEEKDAY(W26)=2," KW"&amp;_xlfn.ISOWEEKNUM(W26),"")</f>
        <v/>
      </c>
    </row>
    <row r="27" spans="1:24" ht="19.5" customHeight="1" x14ac:dyDescent="0.25">
      <c r="A27" s="6">
        <v>46046</v>
      </c>
      <c r="B27" s="7" t="str">
        <f>IF(A27&lt;&gt;"",_xlfn.XLOOKUP(A27,Daten!$D$5:$D$19,Daten!$A$5:$A$19,""),"")&amp;IF(WEEKDAY(A27)=2," KW"&amp;_xlfn.ISOWEEKNUM(A27),"")</f>
        <v/>
      </c>
      <c r="C27" s="6">
        <v>46077</v>
      </c>
      <c r="D27" s="7" t="str">
        <f>IF(C27&lt;&gt;"",_xlfn.XLOOKUP(C27,Daten!$D$5:$D$19,Daten!$A$5:$A$19,""),"")&amp;IF(WEEKDAY(C27)=2," KW"&amp;_xlfn.ISOWEEKNUM(C27),"")</f>
        <v/>
      </c>
      <c r="E27" s="6">
        <v>46105</v>
      </c>
      <c r="F27" s="7" t="str">
        <f>IF(E27&lt;&gt;"",_xlfn.XLOOKUP(E27,Daten!$D$5:$D$19,Daten!$A$5:$A$19,""),"")&amp;IF(WEEKDAY(E27)=2," KW"&amp;_xlfn.ISOWEEKNUM(E27),"")</f>
        <v/>
      </c>
      <c r="G27" s="6">
        <v>46136</v>
      </c>
      <c r="H27" s="7" t="str">
        <f>IF(G27&lt;&gt;"",_xlfn.XLOOKUP(G27,Daten!$D$5:$D$19,Daten!$A$5:$A$19,""),"")&amp;IF(WEEKDAY(G27)=2," KW"&amp;_xlfn.ISOWEEKNUM(G27),"")</f>
        <v/>
      </c>
      <c r="I27" s="6">
        <v>46166</v>
      </c>
      <c r="J27" s="7" t="str">
        <f>IF(I27&lt;&gt;"",_xlfn.XLOOKUP(I27,Daten!$D$5:$D$19,Daten!$A$5:$A$19,""),"")&amp;IF(WEEKDAY(I27)=2," KW"&amp;_xlfn.ISOWEEKNUM(I27),"")</f>
        <v>Pfingstsonntag</v>
      </c>
      <c r="K27" s="6">
        <v>46197</v>
      </c>
      <c r="L27" s="7" t="str">
        <f>IF(K27&lt;&gt;"",_xlfn.XLOOKUP(K27,Daten!$D$5:$D$19,Daten!$A$5:$A$19,""),"")&amp;IF(WEEKDAY(K27)=2," KW"&amp;_xlfn.ISOWEEKNUM(K27),"")</f>
        <v/>
      </c>
      <c r="M27" s="6">
        <v>46227</v>
      </c>
      <c r="N27" s="7" t="str">
        <f>IF(M27&lt;&gt;"",_xlfn.XLOOKUP(M27,Daten!$D$5:$D$19,Daten!$A$5:$A$19,""),"")&amp;IF(WEEKDAY(M27)=2," KW"&amp;_xlfn.ISOWEEKNUM(M27),"")</f>
        <v/>
      </c>
      <c r="O27" s="6">
        <v>46258</v>
      </c>
      <c r="P27" s="7" t="str">
        <f>IF(O27&lt;&gt;"",_xlfn.XLOOKUP(O27,Daten!$D$5:$D$19,Daten!$A$5:$A$19,""),"")&amp;IF(WEEKDAY(O27)=2," KW"&amp;_xlfn.ISOWEEKNUM(O27),"")</f>
        <v xml:space="preserve"> KW35</v>
      </c>
      <c r="Q27" s="6">
        <v>46289</v>
      </c>
      <c r="R27" s="7" t="str">
        <f>IF(Q27&lt;&gt;"",_xlfn.XLOOKUP(Q27,Daten!$D$5:$D$19,Daten!$A$5:$A$19,""),"")&amp;IF(WEEKDAY(Q27)=2," KW"&amp;_xlfn.ISOWEEKNUM(Q27),"")</f>
        <v/>
      </c>
      <c r="S27" s="6">
        <v>46319</v>
      </c>
      <c r="T27" s="7" t="str">
        <f>IF(S27&lt;&gt;"",_xlfn.XLOOKUP(S27,Daten!$D$5:$D$19,Daten!$A$5:$A$19,""),"")&amp;IF(WEEKDAY(S27)=2," KW"&amp;_xlfn.ISOWEEKNUM(S27),"")</f>
        <v/>
      </c>
      <c r="U27" s="6">
        <v>46350</v>
      </c>
      <c r="V27" s="7" t="str">
        <f>IF(U27&lt;&gt;"",_xlfn.XLOOKUP(U27,Daten!$D$5:$D$19,Daten!$A$5:$A$19,""),"")&amp;IF(WEEKDAY(U27)=2," KW"&amp;_xlfn.ISOWEEKNUM(U27),"")</f>
        <v/>
      </c>
      <c r="W27" s="6">
        <v>46380</v>
      </c>
      <c r="X27" s="7" t="str">
        <f>IF(W27&lt;&gt;"",_xlfn.XLOOKUP(W27,Daten!$D$5:$D$19,Daten!$A$5:$A$19,""),"")&amp;IF(WEEKDAY(W27)=2," KW"&amp;_xlfn.ISOWEEKNUM(W27),"")</f>
        <v/>
      </c>
    </row>
    <row r="28" spans="1:24" ht="19.5" customHeight="1" x14ac:dyDescent="0.25">
      <c r="A28" s="6">
        <v>46047</v>
      </c>
      <c r="B28" s="7" t="str">
        <f>IF(A28&lt;&gt;"",_xlfn.XLOOKUP(A28,Daten!$D$5:$D$19,Daten!$A$5:$A$19,""),"")&amp;IF(WEEKDAY(A28)=2," KW"&amp;_xlfn.ISOWEEKNUM(A28),"")</f>
        <v/>
      </c>
      <c r="C28" s="6">
        <v>46078</v>
      </c>
      <c r="D28" s="7" t="str">
        <f>IF(C28&lt;&gt;"",_xlfn.XLOOKUP(C28,Daten!$D$5:$D$19,Daten!$A$5:$A$19,""),"")&amp;IF(WEEKDAY(C28)=2," KW"&amp;_xlfn.ISOWEEKNUM(C28),"")</f>
        <v/>
      </c>
      <c r="E28" s="6">
        <v>46106</v>
      </c>
      <c r="F28" s="7" t="str">
        <f>IF(E28&lt;&gt;"",_xlfn.XLOOKUP(E28,Daten!$D$5:$D$19,Daten!$A$5:$A$19,""),"")&amp;IF(WEEKDAY(E28)=2," KW"&amp;_xlfn.ISOWEEKNUM(E28),"")</f>
        <v/>
      </c>
      <c r="G28" s="6">
        <v>46137</v>
      </c>
      <c r="H28" s="7" t="str">
        <f>IF(G28&lt;&gt;"",_xlfn.XLOOKUP(G28,Daten!$D$5:$D$19,Daten!$A$5:$A$19,""),"")&amp;IF(WEEKDAY(G28)=2," KW"&amp;_xlfn.ISOWEEKNUM(G28),"")</f>
        <v/>
      </c>
      <c r="I28" s="6">
        <v>46167</v>
      </c>
      <c r="J28" s="7" t="str">
        <f>IF(I28&lt;&gt;"",_xlfn.XLOOKUP(I28,Daten!$D$5:$D$19,Daten!$A$5:$A$19,""),"")&amp;IF(WEEKDAY(I28)=2," KW"&amp;_xlfn.ISOWEEKNUM(I28),"")</f>
        <v>Pfingstmontag KW22</v>
      </c>
      <c r="K28" s="6">
        <v>46198</v>
      </c>
      <c r="L28" s="7" t="str">
        <f>IF(K28&lt;&gt;"",_xlfn.XLOOKUP(K28,Daten!$D$5:$D$19,Daten!$A$5:$A$19,""),"")&amp;IF(WEEKDAY(K28)=2," KW"&amp;_xlfn.ISOWEEKNUM(K28),"")</f>
        <v/>
      </c>
      <c r="M28" s="6">
        <v>46228</v>
      </c>
      <c r="N28" s="7" t="str">
        <f>IF(M28&lt;&gt;"",_xlfn.XLOOKUP(M28,Daten!$D$5:$D$19,Daten!$A$5:$A$19,""),"")&amp;IF(WEEKDAY(M28)=2," KW"&amp;_xlfn.ISOWEEKNUM(M28),"")</f>
        <v/>
      </c>
      <c r="O28" s="6">
        <v>46259</v>
      </c>
      <c r="P28" s="7" t="str">
        <f>IF(O28&lt;&gt;"",_xlfn.XLOOKUP(O28,Daten!$D$5:$D$19,Daten!$A$5:$A$19,""),"")&amp;IF(WEEKDAY(O28)=2," KW"&amp;_xlfn.ISOWEEKNUM(O28),"")</f>
        <v/>
      </c>
      <c r="Q28" s="6">
        <v>46290</v>
      </c>
      <c r="R28" s="7" t="str">
        <f>IF(Q28&lt;&gt;"",_xlfn.XLOOKUP(Q28,Daten!$D$5:$D$19,Daten!$A$5:$A$19,""),"")&amp;IF(WEEKDAY(Q28)=2," KW"&amp;_xlfn.ISOWEEKNUM(Q28),"")</f>
        <v/>
      </c>
      <c r="S28" s="6">
        <v>46320</v>
      </c>
      <c r="T28" s="7" t="str">
        <f>IF(S28&lt;&gt;"",_xlfn.XLOOKUP(S28,Daten!$D$5:$D$19,Daten!$A$5:$A$19,""),"")&amp;IF(WEEKDAY(S28)=2," KW"&amp;_xlfn.ISOWEEKNUM(S28),"")</f>
        <v/>
      </c>
      <c r="U28" s="6">
        <v>46351</v>
      </c>
      <c r="V28" s="7" t="str">
        <f>IF(U28&lt;&gt;"",_xlfn.XLOOKUP(U28,Daten!$D$5:$D$19,Daten!$A$5:$A$19,""),"")&amp;IF(WEEKDAY(U28)=2," KW"&amp;_xlfn.ISOWEEKNUM(U28),"")</f>
        <v/>
      </c>
      <c r="W28" s="6">
        <v>46381</v>
      </c>
      <c r="X28" s="7" t="str">
        <f>IF(W28&lt;&gt;"",_xlfn.XLOOKUP(W28,Daten!$D$5:$D$19,Daten!$A$5:$A$19,""),"")&amp;IF(WEEKDAY(W28)=2," KW"&amp;_xlfn.ISOWEEKNUM(W28),"")</f>
        <v>1. Weihnachtstag</v>
      </c>
    </row>
    <row r="29" spans="1:24" ht="19.5" customHeight="1" x14ac:dyDescent="0.25">
      <c r="A29" s="6">
        <v>46048</v>
      </c>
      <c r="B29" s="7" t="str">
        <f>IF(A29&lt;&gt;"",_xlfn.XLOOKUP(A29,Daten!$D$5:$D$19,Daten!$A$5:$A$19,""),"")&amp;IF(WEEKDAY(A29)=2," KW"&amp;_xlfn.ISOWEEKNUM(A29),"")</f>
        <v xml:space="preserve"> KW5</v>
      </c>
      <c r="C29" s="6">
        <v>46079</v>
      </c>
      <c r="D29" s="7" t="str">
        <f>IF(C29&lt;&gt;"",_xlfn.XLOOKUP(C29,Daten!$D$5:$D$19,Daten!$A$5:$A$19,""),"")&amp;IF(WEEKDAY(C29)=2," KW"&amp;_xlfn.ISOWEEKNUM(C29),"")</f>
        <v/>
      </c>
      <c r="E29" s="6">
        <v>46107</v>
      </c>
      <c r="F29" s="7" t="str">
        <f>IF(E29&lt;&gt;"",_xlfn.XLOOKUP(E29,Daten!$D$5:$D$19,Daten!$A$5:$A$19,""),"")&amp;IF(WEEKDAY(E29)=2," KW"&amp;_xlfn.ISOWEEKNUM(E29),"")</f>
        <v/>
      </c>
      <c r="G29" s="6">
        <v>46138</v>
      </c>
      <c r="H29" s="7" t="str">
        <f>IF(G29&lt;&gt;"",_xlfn.XLOOKUP(G29,Daten!$D$5:$D$19,Daten!$A$5:$A$19,""),"")&amp;IF(WEEKDAY(G29)=2," KW"&amp;_xlfn.ISOWEEKNUM(G29),"")</f>
        <v/>
      </c>
      <c r="I29" s="6">
        <v>46168</v>
      </c>
      <c r="J29" s="7" t="str">
        <f>IF(I29&lt;&gt;"",_xlfn.XLOOKUP(I29,Daten!$D$5:$D$19,Daten!$A$5:$A$19,""),"")&amp;IF(WEEKDAY(I29)=2," KW"&amp;_xlfn.ISOWEEKNUM(I29),"")</f>
        <v/>
      </c>
      <c r="K29" s="6">
        <v>46199</v>
      </c>
      <c r="L29" s="7" t="str">
        <f>IF(K29&lt;&gt;"",_xlfn.XLOOKUP(K29,Daten!$D$5:$D$19,Daten!$A$5:$A$19,""),"")&amp;IF(WEEKDAY(K29)=2," KW"&amp;_xlfn.ISOWEEKNUM(K29),"")</f>
        <v/>
      </c>
      <c r="M29" s="6">
        <v>46229</v>
      </c>
      <c r="N29" s="7" t="str">
        <f>IF(M29&lt;&gt;"",_xlfn.XLOOKUP(M29,Daten!$D$5:$D$19,Daten!$A$5:$A$19,""),"")&amp;IF(WEEKDAY(M29)=2," KW"&amp;_xlfn.ISOWEEKNUM(M29),"")</f>
        <v/>
      </c>
      <c r="O29" s="6">
        <v>46260</v>
      </c>
      <c r="P29" s="7" t="str">
        <f>IF(O29&lt;&gt;"",_xlfn.XLOOKUP(O29,Daten!$D$5:$D$19,Daten!$A$5:$A$19,""),"")&amp;IF(WEEKDAY(O29)=2," KW"&amp;_xlfn.ISOWEEKNUM(O29),"")</f>
        <v/>
      </c>
      <c r="Q29" s="6">
        <v>46291</v>
      </c>
      <c r="R29" s="7" t="str">
        <f>IF(Q29&lt;&gt;"",_xlfn.XLOOKUP(Q29,Daten!$D$5:$D$19,Daten!$A$5:$A$19,""),"")&amp;IF(WEEKDAY(Q29)=2," KW"&amp;_xlfn.ISOWEEKNUM(Q29),"")</f>
        <v/>
      </c>
      <c r="S29" s="6">
        <v>46321</v>
      </c>
      <c r="T29" s="7" t="str">
        <f>IF(S29&lt;&gt;"",_xlfn.XLOOKUP(S29,Daten!$D$5:$D$19,Daten!$A$5:$A$19,""),"")&amp;IF(WEEKDAY(S29)=2," KW"&amp;_xlfn.ISOWEEKNUM(S29),"")</f>
        <v xml:space="preserve"> KW44</v>
      </c>
      <c r="U29" s="6">
        <v>46352</v>
      </c>
      <c r="V29" s="7" t="str">
        <f>IF(U29&lt;&gt;"",_xlfn.XLOOKUP(U29,Daten!$D$5:$D$19,Daten!$A$5:$A$19,""),"")&amp;IF(WEEKDAY(U29)=2," KW"&amp;_xlfn.ISOWEEKNUM(U29),"")</f>
        <v/>
      </c>
      <c r="W29" s="6">
        <v>46382</v>
      </c>
      <c r="X29" s="7" t="str">
        <f>IF(W29&lt;&gt;"",_xlfn.XLOOKUP(W29,Daten!$D$5:$D$19,Daten!$A$5:$A$19,""),"")&amp;IF(WEEKDAY(W29)=2," KW"&amp;_xlfn.ISOWEEKNUM(W29),"")</f>
        <v>2. Weihnachtstag</v>
      </c>
    </row>
    <row r="30" spans="1:24" ht="19.5" customHeight="1" x14ac:dyDescent="0.25">
      <c r="A30" s="6">
        <v>46049</v>
      </c>
      <c r="B30" s="7" t="str">
        <f>IF(A30&lt;&gt;"",_xlfn.XLOOKUP(A30,Daten!$D$5:$D$19,Daten!$A$5:$A$19,""),"")&amp;IF(WEEKDAY(A30)=2," KW"&amp;_xlfn.ISOWEEKNUM(A30),"")</f>
        <v/>
      </c>
      <c r="C30" s="6">
        <v>46080</v>
      </c>
      <c r="D30" s="7" t="str">
        <f>IF(C30&lt;&gt;"",_xlfn.XLOOKUP(C30,Daten!$D$5:$D$19,Daten!$A$5:$A$19,""),"")&amp;IF(WEEKDAY(C30)=2," KW"&amp;_xlfn.ISOWEEKNUM(C30),"")</f>
        <v/>
      </c>
      <c r="E30" s="6">
        <v>46108</v>
      </c>
      <c r="F30" s="7" t="str">
        <f>IF(E30&lt;&gt;"",_xlfn.XLOOKUP(E30,Daten!$D$5:$D$19,Daten!$A$5:$A$19,""),"")&amp;IF(WEEKDAY(E30)=2," KW"&amp;_xlfn.ISOWEEKNUM(E30),"")</f>
        <v/>
      </c>
      <c r="G30" s="6">
        <v>46139</v>
      </c>
      <c r="H30" s="7" t="str">
        <f>IF(G30&lt;&gt;"",_xlfn.XLOOKUP(G30,Daten!$D$5:$D$19,Daten!$A$5:$A$19,""),"")&amp;IF(WEEKDAY(G30)=2," KW"&amp;_xlfn.ISOWEEKNUM(G30),"")</f>
        <v xml:space="preserve"> KW18</v>
      </c>
      <c r="I30" s="6">
        <v>46169</v>
      </c>
      <c r="J30" s="7" t="str">
        <f>IF(I30&lt;&gt;"",_xlfn.XLOOKUP(I30,Daten!$D$5:$D$19,Daten!$A$5:$A$19,""),"")&amp;IF(WEEKDAY(I30)=2," KW"&amp;_xlfn.ISOWEEKNUM(I30),"")</f>
        <v/>
      </c>
      <c r="K30" s="6">
        <v>46200</v>
      </c>
      <c r="L30" s="7" t="str">
        <f>IF(K30&lt;&gt;"",_xlfn.XLOOKUP(K30,Daten!$D$5:$D$19,Daten!$A$5:$A$19,""),"")&amp;IF(WEEKDAY(K30)=2," KW"&amp;_xlfn.ISOWEEKNUM(K30),"")</f>
        <v/>
      </c>
      <c r="M30" s="6">
        <v>46230</v>
      </c>
      <c r="N30" s="7" t="str">
        <f>IF(M30&lt;&gt;"",_xlfn.XLOOKUP(M30,Daten!$D$5:$D$19,Daten!$A$5:$A$19,""),"")&amp;IF(WEEKDAY(M30)=2," KW"&amp;_xlfn.ISOWEEKNUM(M30),"")</f>
        <v xml:space="preserve"> KW31</v>
      </c>
      <c r="O30" s="6">
        <v>46261</v>
      </c>
      <c r="P30" s="7" t="str">
        <f>IF(O30&lt;&gt;"",_xlfn.XLOOKUP(O30,Daten!$D$5:$D$19,Daten!$A$5:$A$19,""),"")&amp;IF(WEEKDAY(O30)=2," KW"&amp;_xlfn.ISOWEEKNUM(O30),"")</f>
        <v/>
      </c>
      <c r="Q30" s="6">
        <v>46292</v>
      </c>
      <c r="R30" s="7" t="str">
        <f>IF(Q30&lt;&gt;"",_xlfn.XLOOKUP(Q30,Daten!$D$5:$D$19,Daten!$A$5:$A$19,""),"")&amp;IF(WEEKDAY(Q30)=2," KW"&amp;_xlfn.ISOWEEKNUM(Q30),"")</f>
        <v/>
      </c>
      <c r="S30" s="6">
        <v>46322</v>
      </c>
      <c r="T30" s="7" t="str">
        <f>IF(S30&lt;&gt;"",_xlfn.XLOOKUP(S30,Daten!$D$5:$D$19,Daten!$A$5:$A$19,""),"")&amp;IF(WEEKDAY(S30)=2," KW"&amp;_xlfn.ISOWEEKNUM(S30),"")</f>
        <v/>
      </c>
      <c r="U30" s="6">
        <v>46353</v>
      </c>
      <c r="V30" s="7" t="str">
        <f>IF(U30&lt;&gt;"",_xlfn.XLOOKUP(U30,Daten!$D$5:$D$19,Daten!$A$5:$A$19,""),"")&amp;IF(WEEKDAY(U30)=2," KW"&amp;_xlfn.ISOWEEKNUM(U30),"")</f>
        <v/>
      </c>
      <c r="W30" s="6">
        <v>46383</v>
      </c>
      <c r="X30" s="7" t="str">
        <f>IF(W30&lt;&gt;"",_xlfn.XLOOKUP(W30,Daten!$D$5:$D$19,Daten!$A$5:$A$19,""),"")&amp;IF(WEEKDAY(W30)=2," KW"&amp;_xlfn.ISOWEEKNUM(W30),"")</f>
        <v/>
      </c>
    </row>
    <row r="31" spans="1:24" ht="19.5" customHeight="1" x14ac:dyDescent="0.25">
      <c r="A31" s="6">
        <v>46050</v>
      </c>
      <c r="B31" s="7" t="str">
        <f>IF(A31&lt;&gt;"",_xlfn.XLOOKUP(A31,Daten!$D$5:$D$19,Daten!$A$5:$A$19,""),"")&amp;IF(WEEKDAY(A31)=2," KW"&amp;_xlfn.ISOWEEKNUM(A31),"")</f>
        <v/>
      </c>
      <c r="C31" s="6">
        <v>46081</v>
      </c>
      <c r="D31" s="7" t="str">
        <f>IF(C31&lt;&gt;"",_xlfn.XLOOKUP(C31,Daten!$D$5:$D$19,Daten!$A$5:$A$19,""),"")&amp;IF(WEEKDAY(C31)=2," KW"&amp;_xlfn.ISOWEEKNUM(C31),"")</f>
        <v/>
      </c>
      <c r="E31" s="6">
        <v>46109</v>
      </c>
      <c r="F31" s="7" t="str">
        <f>IF(E31&lt;&gt;"",_xlfn.XLOOKUP(E31,Daten!$D$5:$D$19,Daten!$A$5:$A$19,""),"")&amp;IF(WEEKDAY(E31)=2," KW"&amp;_xlfn.ISOWEEKNUM(E31),"")</f>
        <v/>
      </c>
      <c r="G31" s="6">
        <v>46140</v>
      </c>
      <c r="H31" s="7" t="str">
        <f>IF(G31&lt;&gt;"",_xlfn.XLOOKUP(G31,Daten!$D$5:$D$19,Daten!$A$5:$A$19,""),"")&amp;IF(WEEKDAY(G31)=2," KW"&amp;_xlfn.ISOWEEKNUM(G31),"")</f>
        <v/>
      </c>
      <c r="I31" s="6">
        <v>46170</v>
      </c>
      <c r="J31" s="7" t="str">
        <f>IF(I31&lt;&gt;"",_xlfn.XLOOKUP(I31,Daten!$D$5:$D$19,Daten!$A$5:$A$19,""),"")&amp;IF(WEEKDAY(I31)=2," KW"&amp;_xlfn.ISOWEEKNUM(I31),"")</f>
        <v/>
      </c>
      <c r="K31" s="6">
        <v>46201</v>
      </c>
      <c r="L31" s="7" t="str">
        <f>IF(K31&lt;&gt;"",_xlfn.XLOOKUP(K31,Daten!$D$5:$D$19,Daten!$A$5:$A$19,""),"")&amp;IF(WEEKDAY(K31)=2," KW"&amp;_xlfn.ISOWEEKNUM(K31),"")</f>
        <v/>
      </c>
      <c r="M31" s="6">
        <v>46231</v>
      </c>
      <c r="N31" s="7" t="str">
        <f>IF(M31&lt;&gt;"",_xlfn.XLOOKUP(M31,Daten!$D$5:$D$19,Daten!$A$5:$A$19,""),"")&amp;IF(WEEKDAY(M31)=2," KW"&amp;_xlfn.ISOWEEKNUM(M31),"")</f>
        <v/>
      </c>
      <c r="O31" s="6">
        <v>46262</v>
      </c>
      <c r="P31" s="7" t="str">
        <f>IF(O31&lt;&gt;"",_xlfn.XLOOKUP(O31,Daten!$D$5:$D$19,Daten!$A$5:$A$19,""),"")&amp;IF(WEEKDAY(O31)=2," KW"&amp;_xlfn.ISOWEEKNUM(O31),"")</f>
        <v/>
      </c>
      <c r="Q31" s="6">
        <v>46293</v>
      </c>
      <c r="R31" s="7" t="str">
        <f>IF(Q31&lt;&gt;"",_xlfn.XLOOKUP(Q31,Daten!$D$5:$D$19,Daten!$A$5:$A$19,""),"")&amp;IF(WEEKDAY(Q31)=2," KW"&amp;_xlfn.ISOWEEKNUM(Q31),"")</f>
        <v xml:space="preserve"> KW40</v>
      </c>
      <c r="S31" s="6">
        <v>46323</v>
      </c>
      <c r="T31" s="7" t="str">
        <f>IF(S31&lt;&gt;"",_xlfn.XLOOKUP(S31,Daten!$D$5:$D$19,Daten!$A$5:$A$19,""),"")&amp;IF(WEEKDAY(S31)=2," KW"&amp;_xlfn.ISOWEEKNUM(S31),"")</f>
        <v/>
      </c>
      <c r="U31" s="6">
        <v>46354</v>
      </c>
      <c r="V31" s="7" t="str">
        <f>IF(U31&lt;&gt;"",_xlfn.XLOOKUP(U31,Daten!$D$5:$D$19,Daten!$A$5:$A$19,""),"")&amp;IF(WEEKDAY(U31)=2," KW"&amp;_xlfn.ISOWEEKNUM(U31),"")</f>
        <v/>
      </c>
      <c r="W31" s="6">
        <v>46384</v>
      </c>
      <c r="X31" s="7" t="str">
        <f>IF(W31&lt;&gt;"",_xlfn.XLOOKUP(W31,Daten!$D$5:$D$19,Daten!$A$5:$A$19,""),"")&amp;IF(WEEKDAY(W31)=2," KW"&amp;_xlfn.ISOWEEKNUM(W31),"")</f>
        <v xml:space="preserve"> KW53</v>
      </c>
    </row>
    <row r="32" spans="1:24" ht="19.5" customHeight="1" x14ac:dyDescent="0.25">
      <c r="A32" s="6">
        <v>46051</v>
      </c>
      <c r="B32" s="7" t="str">
        <f>IF(A32&lt;&gt;"",_xlfn.XLOOKUP(A32,Daten!$D$5:$D$19,Daten!$A$5:$A$19,""),"")&amp;IF(WEEKDAY(A32)=2," KW"&amp;_xlfn.ISOWEEKNUM(A32),"")</f>
        <v/>
      </c>
      <c r="C32" s="6"/>
      <c r="D32" s="7" t="str">
        <f>IF(C32&lt;&gt;"",_xlfn.XLOOKUP(C32,Daten!$D$5:$D$19,Daten!$A$5:$A$19,""),"")&amp;IF(WEEKDAY(C32)=2," KW"&amp;_xlfn.ISOWEEKNUM(C32),"")</f>
        <v/>
      </c>
      <c r="E32" s="6">
        <v>46110</v>
      </c>
      <c r="F32" s="7" t="str">
        <f>IF(E32&lt;&gt;"",_xlfn.XLOOKUP(E32,Daten!$D$5:$D$19,Daten!$A$5:$A$19,""),"")&amp;IF(WEEKDAY(E32)=2," KW"&amp;_xlfn.ISOWEEKNUM(E32),"")</f>
        <v/>
      </c>
      <c r="G32" s="6">
        <v>46141</v>
      </c>
      <c r="H32" s="7" t="str">
        <f>IF(G32&lt;&gt;"",_xlfn.XLOOKUP(G32,Daten!$D$5:$D$19,Daten!$A$5:$A$19,""),"")&amp;IF(WEEKDAY(G32)=2," KW"&amp;_xlfn.ISOWEEKNUM(G32),"")</f>
        <v/>
      </c>
      <c r="I32" s="6">
        <v>46171</v>
      </c>
      <c r="J32" s="7" t="str">
        <f>IF(I32&lt;&gt;"",_xlfn.XLOOKUP(I32,Daten!$D$5:$D$19,Daten!$A$5:$A$19,""),"")&amp;IF(WEEKDAY(I32)=2," KW"&amp;_xlfn.ISOWEEKNUM(I32),"")</f>
        <v/>
      </c>
      <c r="K32" s="6">
        <v>46202</v>
      </c>
      <c r="L32" s="7" t="str">
        <f>IF(K32&lt;&gt;"",_xlfn.XLOOKUP(K32,Daten!$D$5:$D$19,Daten!$A$5:$A$19,""),"")&amp;IF(WEEKDAY(K32)=2," KW"&amp;_xlfn.ISOWEEKNUM(K32),"")</f>
        <v xml:space="preserve"> KW27</v>
      </c>
      <c r="M32" s="6">
        <v>46232</v>
      </c>
      <c r="N32" s="7" t="str">
        <f>IF(M32&lt;&gt;"",_xlfn.XLOOKUP(M32,Daten!$D$5:$D$19,Daten!$A$5:$A$19,""),"")&amp;IF(WEEKDAY(M32)=2," KW"&amp;_xlfn.ISOWEEKNUM(M32),"")</f>
        <v/>
      </c>
      <c r="O32" s="6">
        <v>46263</v>
      </c>
      <c r="P32" s="7" t="str">
        <f>IF(O32&lt;&gt;"",_xlfn.XLOOKUP(O32,Daten!$D$5:$D$19,Daten!$A$5:$A$19,""),"")&amp;IF(WEEKDAY(O32)=2," KW"&amp;_xlfn.ISOWEEKNUM(O32),"")</f>
        <v/>
      </c>
      <c r="Q32" s="6">
        <v>46294</v>
      </c>
      <c r="R32" s="7" t="str">
        <f>IF(Q32&lt;&gt;"",_xlfn.XLOOKUP(Q32,Daten!$D$5:$D$19,Daten!$A$5:$A$19,""),"")&amp;IF(WEEKDAY(Q32)=2," KW"&amp;_xlfn.ISOWEEKNUM(Q32),"")</f>
        <v/>
      </c>
      <c r="S32" s="6">
        <v>46324</v>
      </c>
      <c r="T32" s="7" t="str">
        <f>IF(S32&lt;&gt;"",_xlfn.XLOOKUP(S32,Daten!$D$5:$D$19,Daten!$A$5:$A$19,""),"")&amp;IF(WEEKDAY(S32)=2," KW"&amp;_xlfn.ISOWEEKNUM(S32),"")</f>
        <v/>
      </c>
      <c r="U32" s="6">
        <v>46355</v>
      </c>
      <c r="V32" s="7" t="str">
        <f>IF(U32&lt;&gt;"",_xlfn.XLOOKUP(U32,Daten!$D$5:$D$19,Daten!$A$5:$A$19,""),"")&amp;IF(WEEKDAY(U32)=2," KW"&amp;_xlfn.ISOWEEKNUM(U32),"")</f>
        <v/>
      </c>
      <c r="W32" s="6">
        <v>46385</v>
      </c>
      <c r="X32" s="7" t="str">
        <f>IF(W32&lt;&gt;"",_xlfn.XLOOKUP(W32,Daten!$D$5:$D$19,Daten!$A$5:$A$19,""),"")&amp;IF(WEEKDAY(W32)=2," KW"&amp;_xlfn.ISOWEEKNUM(W32),"")</f>
        <v/>
      </c>
    </row>
    <row r="33" spans="1:24" ht="19.5" customHeight="1" x14ac:dyDescent="0.25">
      <c r="A33" s="6">
        <v>46052</v>
      </c>
      <c r="B33" s="7" t="str">
        <f>IF(A33&lt;&gt;"",_xlfn.XLOOKUP(A33,Daten!$D$5:$D$19,Daten!$A$5:$A$19,""),"")&amp;IF(WEEKDAY(A33)=2," KW"&amp;_xlfn.ISOWEEKNUM(A33),"")</f>
        <v/>
      </c>
      <c r="C33" s="6"/>
      <c r="D33" s="7" t="str">
        <f>IF(C33&lt;&gt;"",_xlfn.XLOOKUP(C33,Daten!$D$5:$D$19,Daten!$A$5:$A$19,""),"")&amp;IF(WEEKDAY(C33)=2," KW"&amp;_xlfn.ISOWEEKNUM(C33),"")</f>
        <v/>
      </c>
      <c r="E33" s="6">
        <v>46111</v>
      </c>
      <c r="F33" s="7" t="str">
        <f>IF(E33&lt;&gt;"",_xlfn.XLOOKUP(E33,Daten!$D$5:$D$19,Daten!$A$5:$A$19,""),"")&amp;IF(WEEKDAY(E33)=2," KW"&amp;_xlfn.ISOWEEKNUM(E33),"")</f>
        <v xml:space="preserve"> KW14</v>
      </c>
      <c r="G33" s="6">
        <v>46142</v>
      </c>
      <c r="H33" s="7" t="str">
        <f>IF(G33&lt;&gt;"",_xlfn.XLOOKUP(G33,Daten!$D$5:$D$19,Daten!$A$5:$A$19,""),"")&amp;IF(WEEKDAY(G33)=2," KW"&amp;_xlfn.ISOWEEKNUM(G33),"")</f>
        <v/>
      </c>
      <c r="I33" s="6">
        <v>46172</v>
      </c>
      <c r="J33" s="7" t="str">
        <f>IF(I33&lt;&gt;"",_xlfn.XLOOKUP(I33,Daten!$D$5:$D$19,Daten!$A$5:$A$19,""),"")&amp;IF(WEEKDAY(I33)=2," KW"&amp;_xlfn.ISOWEEKNUM(I33),"")</f>
        <v/>
      </c>
      <c r="K33" s="6">
        <v>46203</v>
      </c>
      <c r="L33" s="7" t="str">
        <f>IF(K33&lt;&gt;"",_xlfn.XLOOKUP(K33,Daten!$D$5:$D$19,Daten!$A$5:$A$19,""),"")&amp;IF(WEEKDAY(K33)=2," KW"&amp;_xlfn.ISOWEEKNUM(K33),"")</f>
        <v/>
      </c>
      <c r="M33" s="6">
        <v>46233</v>
      </c>
      <c r="N33" s="7" t="str">
        <f>IF(M33&lt;&gt;"",_xlfn.XLOOKUP(M33,Daten!$D$5:$D$19,Daten!$A$5:$A$19,""),"")&amp;IF(WEEKDAY(M33)=2," KW"&amp;_xlfn.ISOWEEKNUM(M33),"")</f>
        <v/>
      </c>
      <c r="O33" s="6">
        <v>46264</v>
      </c>
      <c r="P33" s="7" t="str">
        <f>IF(O33&lt;&gt;"",_xlfn.XLOOKUP(O33,Daten!$D$5:$D$19,Daten!$A$5:$A$19,""),"")&amp;IF(WEEKDAY(O33)=2," KW"&amp;_xlfn.ISOWEEKNUM(O33),"")</f>
        <v/>
      </c>
      <c r="Q33" s="6">
        <v>46295</v>
      </c>
      <c r="R33" s="7" t="str">
        <f>IF(Q33&lt;&gt;"",_xlfn.XLOOKUP(Q33,Daten!$D$5:$D$19,Daten!$A$5:$A$19,""),"")&amp;IF(WEEKDAY(Q33)=2," KW"&amp;_xlfn.ISOWEEKNUM(Q33),"")</f>
        <v/>
      </c>
      <c r="S33" s="6">
        <v>46325</v>
      </c>
      <c r="T33" s="7" t="str">
        <f>IF(S33&lt;&gt;"",_xlfn.XLOOKUP(S33,Daten!$D$5:$D$19,Daten!$A$5:$A$19,""),"")&amp;IF(WEEKDAY(S33)=2," KW"&amp;_xlfn.ISOWEEKNUM(S33),"")</f>
        <v/>
      </c>
      <c r="U33" s="6">
        <v>46356</v>
      </c>
      <c r="V33" s="7" t="str">
        <f>IF(U33&lt;&gt;"",_xlfn.XLOOKUP(U33,Daten!$D$5:$D$19,Daten!$A$5:$A$19,""),"")&amp;IF(WEEKDAY(U33)=2," KW"&amp;_xlfn.ISOWEEKNUM(U33),"")</f>
        <v xml:space="preserve"> KW49</v>
      </c>
      <c r="W33" s="6">
        <v>46386</v>
      </c>
      <c r="X33" s="7" t="str">
        <f>IF(W33&lt;&gt;"",_xlfn.XLOOKUP(W33,Daten!$D$5:$D$19,Daten!$A$5:$A$19,""),"")&amp;IF(WEEKDAY(W33)=2," KW"&amp;_xlfn.ISOWEEKNUM(W33),"")</f>
        <v/>
      </c>
    </row>
    <row r="34" spans="1:24" ht="19.5" customHeight="1" x14ac:dyDescent="0.25">
      <c r="A34" s="6">
        <v>46053</v>
      </c>
      <c r="B34" s="7" t="str">
        <f>IF(A34&lt;&gt;"",_xlfn.XLOOKUP(A34,Daten!$D$5:$D$19,Daten!$A$5:$A$19,""),"")&amp;IF(WEEKDAY(A34)=2," KW"&amp;_xlfn.ISOWEEKNUM(A34),"")</f>
        <v/>
      </c>
      <c r="C34" s="6"/>
      <c r="D34" s="7" t="str">
        <f>IF(C34&lt;&gt;"",_xlfn.XLOOKUP(C34,Daten!$D$5:$D$19,Daten!$A$5:$A$19,""),"")&amp;IF(WEEKDAY(C34)=2," KW"&amp;_xlfn.ISOWEEKNUM(C34),"")</f>
        <v/>
      </c>
      <c r="E34" s="6">
        <v>46112</v>
      </c>
      <c r="F34" s="7" t="str">
        <f>IF(E34&lt;&gt;"",_xlfn.XLOOKUP(E34,Daten!$D$5:$D$19,Daten!$A$5:$A$19,""),"")&amp;IF(WEEKDAY(E34)=2," KW"&amp;_xlfn.ISOWEEKNUM(E34),"")</f>
        <v/>
      </c>
      <c r="G34" s="6">
        <v>46143</v>
      </c>
      <c r="H34" s="7" t="str">
        <f>IF(G34&lt;&gt;"",_xlfn.XLOOKUP(G34,Daten!$D$5:$D$19,Daten!$A$5:$A$19,""),"")&amp;IF(WEEKDAY(G34)=2," KW"&amp;_xlfn.ISOWEEKNUM(G34),"")</f>
        <v>Tag der Arbeit</v>
      </c>
      <c r="I34" s="6">
        <v>46173</v>
      </c>
      <c r="J34" s="7" t="str">
        <f>IF(I34&lt;&gt;"",_xlfn.XLOOKUP(I34,Daten!$D$5:$D$19,Daten!$A$5:$A$19,""),"")&amp;IF(WEEKDAY(I34)=2," KW"&amp;_xlfn.ISOWEEKNUM(I34),"")</f>
        <v/>
      </c>
      <c r="K34" s="6">
        <v>46204</v>
      </c>
      <c r="L34" s="7" t="str">
        <f>IF(K34&lt;&gt;"",_xlfn.XLOOKUP(K34,Daten!$D$5:$D$19,Daten!$A$5:$A$19,""),"")&amp;IF(WEEKDAY(K34)=2," KW"&amp;_xlfn.ISOWEEKNUM(K34),"")</f>
        <v/>
      </c>
      <c r="M34" s="6">
        <v>46234</v>
      </c>
      <c r="N34" s="7" t="str">
        <f>IF(M34&lt;&gt;"",_xlfn.XLOOKUP(M34,Daten!$D$5:$D$19,Daten!$A$5:$A$19,""),"")&amp;IF(WEEKDAY(M34)=2," KW"&amp;_xlfn.ISOWEEKNUM(M34),"")</f>
        <v/>
      </c>
      <c r="O34" s="6">
        <v>46265</v>
      </c>
      <c r="P34" s="7" t="str">
        <f>IF(O34&lt;&gt;"",_xlfn.XLOOKUP(O34,Daten!$D$5:$D$19,Daten!$A$5:$A$19,""),"")&amp;IF(WEEKDAY(O34)=2," KW"&amp;_xlfn.ISOWEEKNUM(O34),"")</f>
        <v xml:space="preserve"> KW36</v>
      </c>
      <c r="Q34" s="6">
        <v>46296</v>
      </c>
      <c r="R34" s="7" t="str">
        <f>IF(Q34&lt;&gt;"",_xlfn.XLOOKUP(Q34,Daten!$D$5:$D$19,Daten!$A$5:$A$19,""),"")&amp;IF(WEEKDAY(Q34)=2," KW"&amp;_xlfn.ISOWEEKNUM(Q34),"")</f>
        <v/>
      </c>
      <c r="S34" s="6">
        <v>46326</v>
      </c>
      <c r="T34" s="7" t="str">
        <f>IF(S34&lt;&gt;"",_xlfn.XLOOKUP(S34,Daten!$D$5:$D$19,Daten!$A$5:$A$19,""),"")&amp;IF(WEEKDAY(S34)=2," KW"&amp;_xlfn.ISOWEEKNUM(S34),"")</f>
        <v/>
      </c>
      <c r="U34" s="6">
        <v>46357</v>
      </c>
      <c r="V34" s="7" t="str">
        <f>IF(U34&lt;&gt;"",_xlfn.XLOOKUP(U34,Daten!$D$5:$D$19,Daten!$A$5:$A$19,""),"")&amp;IF(WEEKDAY(U34)=2," KW"&amp;_xlfn.ISOWEEKNUM(U34),"")</f>
        <v/>
      </c>
      <c r="W34" s="6">
        <v>46387</v>
      </c>
      <c r="X34" s="7" t="str">
        <f>IF(W34&lt;&gt;"",_xlfn.XLOOKUP(W34,Daten!$D$5:$D$19,Daten!$A$5:$A$19,""),"")&amp;IF(WEEKDAY(W34)=2," KW"&amp;_xlfn.ISOWEEKNUM(W34),"")</f>
        <v/>
      </c>
    </row>
  </sheetData>
  <conditionalFormatting sqref="A4:A34 C4:C34 E4:E34 G4:G34 I4:I34 K4:K34 M4:M34 O4:O34 Q4:Q34 S4:S34 U4:U34 W4:W34">
    <cfRule type="expression" dxfId="11" priority="5">
      <formula>AND(OR(WEEKDAY(A4)=7,WEEKDAY(A4)=1),A4&lt;&gt;"")</formula>
    </cfRule>
    <cfRule type="expression" dxfId="10" priority="7">
      <formula>A4&lt;&gt;""</formula>
    </cfRule>
  </conditionalFormatting>
  <conditionalFormatting sqref="B4:B34 D4:D34 F4:F34 H4:H34 J4:J34 L4:L34 N4:N34 P4:P34 R4:R34 T4:T34 V4:V34">
    <cfRule type="expression" dxfId="9" priority="6">
      <formula>A4&lt;&gt;""</formula>
    </cfRule>
    <cfRule type="expression" dxfId="8" priority="8">
      <formula>AND(OR(WEEKDAY(A4)=7,WEEKDAY(A4)=1),A4&lt;&gt;"")</formula>
    </cfRule>
  </conditionalFormatting>
  <conditionalFormatting sqref="X4:X34">
    <cfRule type="expression" dxfId="7" priority="1">
      <formula>W4&lt;&gt;""</formula>
    </cfRule>
    <cfRule type="expression" dxfId="6" priority="2">
      <formula>AND(OR(WEEKDAY(W4)=7,WEEKDAY(W4)=1),W4&lt;&gt;"")</formula>
    </cfRule>
  </conditionalFormatting>
  <pageMargins left="0.25" right="0.25" top="0.75" bottom="0.75" header="0.3" footer="0.3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0C8D5-2A1E-41CA-B6D0-73B455F04668}">
  <sheetPr codeName="Tabelle2"/>
  <dimension ref="A1:H37"/>
  <sheetViews>
    <sheetView workbookViewId="0">
      <selection activeCell="D6" sqref="D6"/>
    </sheetView>
  </sheetViews>
  <sheetFormatPr baseColWidth="10" defaultRowHeight="15" x14ac:dyDescent="0.25"/>
  <cols>
    <col min="1" max="1" width="24.7109375" style="17" customWidth="1"/>
    <col min="2" max="2" width="17.85546875" style="17" customWidth="1"/>
    <col min="3" max="3" width="17.5703125" style="17" customWidth="1"/>
    <col min="4" max="16384" width="11.42578125" style="17"/>
  </cols>
  <sheetData>
    <row r="1" spans="1:8" x14ac:dyDescent="0.25">
      <c r="A1" s="17" t="s">
        <v>25</v>
      </c>
      <c r="C1" s="17" t="s">
        <v>1</v>
      </c>
    </row>
    <row r="2" spans="1:8" x14ac:dyDescent="0.25">
      <c r="A2" s="17" t="s">
        <v>0</v>
      </c>
      <c r="B2" s="24">
        <v>2026</v>
      </c>
      <c r="C2" s="18" t="s">
        <v>29</v>
      </c>
    </row>
    <row r="4" spans="1:8" x14ac:dyDescent="0.25">
      <c r="A4" s="17" t="s">
        <v>30</v>
      </c>
    </row>
    <row r="5" spans="1:8" x14ac:dyDescent="0.25">
      <c r="A5" s="17" t="s">
        <v>2</v>
      </c>
      <c r="B5" s="19">
        <v>45658</v>
      </c>
      <c r="C5" s="17" t="s">
        <v>17</v>
      </c>
      <c r="D5" s="19">
        <f>DATE(B2,1,1)</f>
        <v>46023</v>
      </c>
      <c r="E5" s="30" t="str">
        <f>IF(OR(WEEKDAY(D5)=7,WEEKDAY(D5)=1),"","8,0")</f>
        <v>8,0</v>
      </c>
      <c r="G5" s="18" t="s">
        <v>42</v>
      </c>
      <c r="H5" s="32" t="s">
        <v>43</v>
      </c>
    </row>
    <row r="6" spans="1:8" x14ac:dyDescent="0.25">
      <c r="A6" s="17" t="s">
        <v>5</v>
      </c>
      <c r="B6" s="19">
        <v>45663</v>
      </c>
      <c r="C6" s="17" t="s">
        <v>17</v>
      </c>
      <c r="D6" s="19">
        <f>DATE(B2,1,6)</f>
        <v>46028</v>
      </c>
      <c r="E6" s="30" t="str">
        <f t="shared" ref="E6:E19" si="0">IF(OR(WEEKDAY(D6)=7,WEEKDAY(D6)=1),"","8,0")</f>
        <v>8,0</v>
      </c>
    </row>
    <row r="7" spans="1:8" x14ac:dyDescent="0.25">
      <c r="A7" s="17" t="s">
        <v>3</v>
      </c>
      <c r="B7" s="19">
        <v>45778</v>
      </c>
      <c r="C7" s="17" t="s">
        <v>17</v>
      </c>
      <c r="D7" s="19">
        <f>DATE(B2,5,1)</f>
        <v>46143</v>
      </c>
      <c r="E7" s="30" t="str">
        <f t="shared" si="0"/>
        <v>8,0</v>
      </c>
    </row>
    <row r="8" spans="1:8" x14ac:dyDescent="0.25">
      <c r="A8" s="17" t="s">
        <v>4</v>
      </c>
      <c r="B8" s="19">
        <v>45884</v>
      </c>
      <c r="C8" s="17" t="s">
        <v>17</v>
      </c>
      <c r="D8" s="19">
        <f>DATE(B2,8,15)</f>
        <v>46249</v>
      </c>
      <c r="E8" s="30" t="str">
        <f>IF(OR(WEEKDAY(D8)=7,WEEKDAY(D8)=1),"","8,0")</f>
        <v/>
      </c>
    </row>
    <row r="9" spans="1:8" x14ac:dyDescent="0.25">
      <c r="A9" s="17" t="s">
        <v>6</v>
      </c>
      <c r="B9" s="19">
        <v>45933</v>
      </c>
      <c r="C9" s="17" t="s">
        <v>17</v>
      </c>
      <c r="D9" s="19">
        <f>DATE(B2,10,3)</f>
        <v>46298</v>
      </c>
      <c r="E9" s="30" t="str">
        <f t="shared" si="0"/>
        <v/>
      </c>
    </row>
    <row r="10" spans="1:8" x14ac:dyDescent="0.25">
      <c r="A10" s="17" t="s">
        <v>7</v>
      </c>
      <c r="B10" s="19">
        <v>45962</v>
      </c>
      <c r="C10" s="17" t="s">
        <v>17</v>
      </c>
      <c r="D10" s="19">
        <f>DATE(B2,11,1)</f>
        <v>46327</v>
      </c>
      <c r="E10" s="30" t="str">
        <f t="shared" si="0"/>
        <v/>
      </c>
    </row>
    <row r="11" spans="1:8" x14ac:dyDescent="0.25">
      <c r="A11" s="17" t="s">
        <v>8</v>
      </c>
      <c r="B11" s="19">
        <v>46016</v>
      </c>
      <c r="C11" s="17" t="s">
        <v>17</v>
      </c>
      <c r="D11" s="19">
        <f>DATE(B2,12,25)</f>
        <v>46381</v>
      </c>
      <c r="E11" s="30" t="str">
        <f t="shared" si="0"/>
        <v>8,0</v>
      </c>
    </row>
    <row r="12" spans="1:8" x14ac:dyDescent="0.25">
      <c r="A12" s="17" t="s">
        <v>9</v>
      </c>
      <c r="B12" s="19">
        <v>46017</v>
      </c>
      <c r="C12" s="17" t="s">
        <v>17</v>
      </c>
      <c r="D12" s="19">
        <f>DATE(B2,12,26)</f>
        <v>46382</v>
      </c>
      <c r="E12" s="30" t="str">
        <f t="shared" si="0"/>
        <v/>
      </c>
    </row>
    <row r="13" spans="1:8" x14ac:dyDescent="0.25">
      <c r="A13" s="17" t="s">
        <v>10</v>
      </c>
      <c r="C13" s="17" t="s">
        <v>18</v>
      </c>
      <c r="D13" s="19">
        <f>7*ROUND((4&amp;-B2)/7+MOD(19*MOD(B2,19)-7,30)*0.14,)-6</f>
        <v>46117</v>
      </c>
      <c r="E13" s="30" t="str">
        <f>IF(OR(WEEKDAY(D13)=7,WEEKDAY(D13)=1),"","8,0")</f>
        <v/>
      </c>
    </row>
    <row r="14" spans="1:8" x14ac:dyDescent="0.25">
      <c r="A14" s="17" t="s">
        <v>11</v>
      </c>
      <c r="C14" s="17" t="s">
        <v>19</v>
      </c>
      <c r="D14" s="19">
        <f>(7*ROUND((4&amp;-B2)/7+MOD(19*MOD(B2,19)-7,30)*0.14,)-6)-2</f>
        <v>46115</v>
      </c>
      <c r="E14" s="30" t="str">
        <f t="shared" si="0"/>
        <v>8,0</v>
      </c>
    </row>
    <row r="15" spans="1:8" x14ac:dyDescent="0.25">
      <c r="A15" s="17" t="s">
        <v>12</v>
      </c>
      <c r="C15" s="17" t="s">
        <v>20</v>
      </c>
      <c r="D15" s="19">
        <f>(7*ROUND((4&amp;-B2)/7+MOD(19*MOD(B2,19)-7,30)*0.14,)-6)+1</f>
        <v>46118</v>
      </c>
      <c r="E15" s="30" t="str">
        <f t="shared" si="0"/>
        <v>8,0</v>
      </c>
    </row>
    <row r="16" spans="1:8" x14ac:dyDescent="0.25">
      <c r="A16" s="17" t="s">
        <v>13</v>
      </c>
      <c r="C16" s="17" t="s">
        <v>21</v>
      </c>
      <c r="D16" s="19">
        <f>(7*ROUND((4&amp;-B2)/7+MOD(19*MOD(B2,19)-7,30)*0.14,)-6)+39</f>
        <v>46156</v>
      </c>
      <c r="E16" s="30" t="str">
        <f t="shared" si="0"/>
        <v>8,0</v>
      </c>
    </row>
    <row r="17" spans="1:5" x14ac:dyDescent="0.25">
      <c r="A17" s="17" t="s">
        <v>14</v>
      </c>
      <c r="C17" s="17" t="s">
        <v>22</v>
      </c>
      <c r="D17" s="19">
        <f>(7*ROUND((4&amp;-B2)/7+MOD(19*MOD(B2,19)-7,30)*0.14,)-6)+49</f>
        <v>46166</v>
      </c>
      <c r="E17" s="30" t="str">
        <f t="shared" si="0"/>
        <v/>
      </c>
    </row>
    <row r="18" spans="1:5" x14ac:dyDescent="0.25">
      <c r="A18" s="17" t="s">
        <v>15</v>
      </c>
      <c r="C18" s="17" t="s">
        <v>23</v>
      </c>
      <c r="D18" s="19">
        <f>(7*ROUND((4&amp;-B2)/7+MOD(19*MOD(B2,19)-7,30)*0.14,)-6)+50</f>
        <v>46167</v>
      </c>
      <c r="E18" s="30" t="str">
        <f t="shared" si="0"/>
        <v>8,0</v>
      </c>
    </row>
    <row r="19" spans="1:5" x14ac:dyDescent="0.25">
      <c r="A19" s="17" t="s">
        <v>16</v>
      </c>
      <c r="C19" s="17" t="s">
        <v>24</v>
      </c>
      <c r="D19" s="19">
        <f>(7*ROUND((4&amp;-B2)/7+MOD(19*MOD(B2,19)-7,30)*0.14,)-6)+60</f>
        <v>46177</v>
      </c>
      <c r="E19" s="30" t="str">
        <f t="shared" si="0"/>
        <v>8,0</v>
      </c>
    </row>
    <row r="20" spans="1:5" x14ac:dyDescent="0.25">
      <c r="B20" s="20" t="s">
        <v>31</v>
      </c>
    </row>
    <row r="21" spans="1:5" x14ac:dyDescent="0.25">
      <c r="A21" s="17" t="s">
        <v>46</v>
      </c>
      <c r="B21" s="8">
        <v>9</v>
      </c>
    </row>
    <row r="22" spans="1:5" x14ac:dyDescent="0.25">
      <c r="A22" s="17" t="s">
        <v>47</v>
      </c>
      <c r="B22" s="8">
        <v>9</v>
      </c>
    </row>
    <row r="23" spans="1:5" x14ac:dyDescent="0.25">
      <c r="A23" s="17" t="s">
        <v>48</v>
      </c>
      <c r="B23" s="8">
        <v>9</v>
      </c>
    </row>
    <row r="24" spans="1:5" x14ac:dyDescent="0.25">
      <c r="A24" s="17" t="s">
        <v>49</v>
      </c>
      <c r="B24" s="8">
        <v>8.5</v>
      </c>
    </row>
    <row r="25" spans="1:5" x14ac:dyDescent="0.25">
      <c r="A25" s="17" t="s">
        <v>50</v>
      </c>
      <c r="B25" s="8">
        <v>5</v>
      </c>
    </row>
    <row r="26" spans="1:5" x14ac:dyDescent="0.25">
      <c r="A26" s="17" t="s">
        <v>51</v>
      </c>
      <c r="B26" s="8"/>
      <c r="E26" s="17" t="s">
        <v>45</v>
      </c>
    </row>
    <row r="27" spans="1:5" x14ac:dyDescent="0.25">
      <c r="A27" s="17" t="s">
        <v>52</v>
      </c>
      <c r="B27" s="8"/>
    </row>
    <row r="28" spans="1:5" x14ac:dyDescent="0.25">
      <c r="A28" s="17" t="s">
        <v>33</v>
      </c>
      <c r="B28" s="8">
        <v>168</v>
      </c>
    </row>
    <row r="31" spans="1:5" x14ac:dyDescent="0.25">
      <c r="A31" s="17" t="s">
        <v>36</v>
      </c>
      <c r="B31" s="33">
        <v>9</v>
      </c>
    </row>
    <row r="32" spans="1:5" x14ac:dyDescent="0.25">
      <c r="A32" s="17" t="s">
        <v>39</v>
      </c>
      <c r="B32" s="33">
        <v>9</v>
      </c>
    </row>
    <row r="33" spans="1:2" x14ac:dyDescent="0.25">
      <c r="A33" s="17" t="s">
        <v>37</v>
      </c>
      <c r="B33" s="33">
        <v>8</v>
      </c>
    </row>
    <row r="34" spans="1:2" x14ac:dyDescent="0.25">
      <c r="A34" s="17" t="s">
        <v>32</v>
      </c>
      <c r="B34" s="33">
        <v>8</v>
      </c>
    </row>
    <row r="35" spans="1:2" x14ac:dyDescent="0.25">
      <c r="A35" s="17" t="s">
        <v>34</v>
      </c>
      <c r="B35" s="33">
        <v>8</v>
      </c>
    </row>
    <row r="36" spans="1:2" x14ac:dyDescent="0.25">
      <c r="A36" s="17" t="s">
        <v>38</v>
      </c>
      <c r="B36" s="33">
        <v>0</v>
      </c>
    </row>
    <row r="37" spans="1:2" x14ac:dyDescent="0.25">
      <c r="A37" s="17" t="s">
        <v>35</v>
      </c>
      <c r="B37" s="33">
        <v>8</v>
      </c>
    </row>
  </sheetData>
  <sheetProtection selectLockedCells="1"/>
  <phoneticPr fontId="1" type="noConversion"/>
  <conditionalFormatting sqref="A34:A37">
    <cfRule type="duplicateValues" dxfId="5" priority="2"/>
  </conditionalFormatting>
  <hyperlinks>
    <hyperlink ref="H5" r:id="rId1" xr:uid="{531DFAA5-9D9F-4B4B-BB9A-902F162FED7C}"/>
  </hyperlinks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E2408-D026-45D2-83AB-D356A03BCA2B}">
  <sheetPr codeName="Tabelle3">
    <pageSetUpPr fitToPage="1"/>
  </sheetPr>
  <dimension ref="A1:BJ44"/>
  <sheetViews>
    <sheetView showGridLines="0" tabSelected="1" zoomScale="85" zoomScaleNormal="85" workbookViewId="0">
      <pane ySplit="3" topLeftCell="A4" activePane="bottomLeft" state="frozen"/>
      <selection pane="bottomLeft" activeCell="M4" sqref="M4:M34"/>
    </sheetView>
  </sheetViews>
  <sheetFormatPr baseColWidth="10" defaultRowHeight="15" x14ac:dyDescent="0.25"/>
  <cols>
    <col min="1" max="1" width="8.85546875" style="9" customWidth="1"/>
    <col min="2" max="2" width="12.85546875" style="10" customWidth="1"/>
    <col min="3" max="5" width="8.85546875" style="10" customWidth="1"/>
    <col min="6" max="6" width="8.85546875" style="9" customWidth="1"/>
    <col min="7" max="7" width="12.85546875" style="10" customWidth="1"/>
    <col min="8" max="10" width="8.85546875" style="10" customWidth="1"/>
    <col min="11" max="11" width="8.85546875" style="9" customWidth="1"/>
    <col min="12" max="12" width="12.85546875" style="9" customWidth="1"/>
    <col min="13" max="15" width="8.85546875" style="10" customWidth="1"/>
    <col min="16" max="16" width="8.85546875" style="9" customWidth="1"/>
    <col min="17" max="17" width="12.85546875" style="10" customWidth="1"/>
    <col min="18" max="20" width="8.85546875" style="10" customWidth="1"/>
    <col min="21" max="21" width="8.85546875" style="9" customWidth="1"/>
    <col min="22" max="22" width="12.85546875" style="9" customWidth="1"/>
    <col min="23" max="25" width="8.85546875" style="10" customWidth="1"/>
    <col min="26" max="26" width="8.85546875" style="9" customWidth="1"/>
    <col min="27" max="27" width="12.85546875" style="10" customWidth="1"/>
    <col min="28" max="30" width="8.85546875" style="10" customWidth="1"/>
    <col min="31" max="31" width="8.85546875" style="9" customWidth="1"/>
    <col min="32" max="32" width="12.85546875" style="9" customWidth="1"/>
    <col min="33" max="35" width="8.85546875" style="10" customWidth="1"/>
    <col min="36" max="36" width="8.85546875" style="9" customWidth="1"/>
    <col min="37" max="37" width="12.85546875" style="10" customWidth="1"/>
    <col min="38" max="40" width="8.85546875" style="10" customWidth="1"/>
    <col min="41" max="41" width="8.85546875" style="9" customWidth="1"/>
    <col min="42" max="42" width="12.85546875" style="10" customWidth="1"/>
    <col min="43" max="45" width="8.85546875" style="10" customWidth="1"/>
    <col min="46" max="46" width="8.85546875" style="9" customWidth="1"/>
    <col min="47" max="47" width="12.85546875" style="10" customWidth="1"/>
    <col min="48" max="50" width="8.85546875" style="10" customWidth="1"/>
    <col min="51" max="51" width="8.85546875" style="9" customWidth="1"/>
    <col min="52" max="52" width="12.85546875" style="10" customWidth="1"/>
    <col min="53" max="55" width="8.85546875" style="10" customWidth="1"/>
    <col min="56" max="56" width="8.85546875" style="9" customWidth="1"/>
    <col min="57" max="57" width="12.85546875" style="10" customWidth="1"/>
    <col min="58" max="60" width="8.85546875" style="10" customWidth="1"/>
    <col min="61" max="61" width="1.7109375" style="10" customWidth="1"/>
    <col min="62" max="62" width="15.5703125" style="10" customWidth="1"/>
    <col min="63" max="16384" width="11.42578125" style="10"/>
  </cols>
  <sheetData>
    <row r="1" spans="1:60" ht="21" customHeight="1" x14ac:dyDescent="0.25">
      <c r="C1" s="34">
        <v>2026</v>
      </c>
      <c r="D1" s="34"/>
      <c r="G1" s="10">
        <f>_xlfn.XLOOKUP(E4,Status,Daten!$B$30:$B$37)</f>
        <v>8</v>
      </c>
      <c r="W1" s="35">
        <f>C1</f>
        <v>2026</v>
      </c>
      <c r="X1" s="35"/>
      <c r="AQ1" s="35">
        <f>C1</f>
        <v>2026</v>
      </c>
      <c r="AR1" s="35"/>
    </row>
    <row r="2" spans="1:60" ht="7.5" customHeight="1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2"/>
      <c r="L2" s="12"/>
      <c r="M2" s="12"/>
      <c r="N2" s="12"/>
      <c r="O2" s="12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</row>
    <row r="3" spans="1:60" ht="23.25" customHeight="1" x14ac:dyDescent="0.25">
      <c r="A3" s="36">
        <v>45658</v>
      </c>
      <c r="B3" s="36"/>
      <c r="C3" s="25" t="s">
        <v>40</v>
      </c>
      <c r="D3" s="26" t="s">
        <v>41</v>
      </c>
      <c r="E3" s="22"/>
      <c r="F3" s="36">
        <v>45689</v>
      </c>
      <c r="G3" s="36"/>
      <c r="H3" s="25" t="s">
        <v>28</v>
      </c>
      <c r="I3" s="26" t="s">
        <v>27</v>
      </c>
      <c r="J3" s="22"/>
      <c r="K3" s="36">
        <v>45717</v>
      </c>
      <c r="L3" s="36"/>
      <c r="M3" s="25" t="s">
        <v>26</v>
      </c>
      <c r="N3" s="26" t="s">
        <v>27</v>
      </c>
      <c r="O3" s="22"/>
      <c r="P3" s="36">
        <v>45748</v>
      </c>
      <c r="Q3" s="36" t="s">
        <v>26</v>
      </c>
      <c r="R3" s="25" t="s">
        <v>26</v>
      </c>
      <c r="S3" s="26" t="s">
        <v>27</v>
      </c>
      <c r="T3" s="22"/>
      <c r="U3" s="36">
        <v>45778</v>
      </c>
      <c r="V3" s="36"/>
      <c r="W3" s="25" t="s">
        <v>26</v>
      </c>
      <c r="X3" s="26" t="s">
        <v>27</v>
      </c>
      <c r="Y3" s="22"/>
      <c r="Z3" s="36">
        <v>45809</v>
      </c>
      <c r="AA3" s="36"/>
      <c r="AB3" s="25" t="s">
        <v>26</v>
      </c>
      <c r="AC3" s="26" t="s">
        <v>27</v>
      </c>
      <c r="AD3" s="22"/>
      <c r="AE3" s="36">
        <v>45839</v>
      </c>
      <c r="AF3" s="36"/>
      <c r="AG3" s="25" t="s">
        <v>26</v>
      </c>
      <c r="AH3" s="26" t="s">
        <v>27</v>
      </c>
      <c r="AI3" s="22"/>
      <c r="AJ3" s="36">
        <v>45870</v>
      </c>
      <c r="AK3" s="36"/>
      <c r="AL3" s="25" t="s">
        <v>26</v>
      </c>
      <c r="AM3" s="26" t="s">
        <v>27</v>
      </c>
      <c r="AN3" s="22"/>
      <c r="AO3" s="36">
        <v>45901</v>
      </c>
      <c r="AP3" s="36"/>
      <c r="AQ3" s="25" t="s">
        <v>26</v>
      </c>
      <c r="AR3" s="26" t="s">
        <v>27</v>
      </c>
      <c r="AS3" s="22"/>
      <c r="AT3" s="36">
        <v>45931</v>
      </c>
      <c r="AU3" s="36"/>
      <c r="AV3" s="25" t="s">
        <v>26</v>
      </c>
      <c r="AW3" s="26" t="s">
        <v>27</v>
      </c>
      <c r="AX3" s="22"/>
      <c r="AY3" s="36">
        <v>45962</v>
      </c>
      <c r="AZ3" s="36"/>
      <c r="BA3" s="25" t="s">
        <v>26</v>
      </c>
      <c r="BB3" s="26" t="s">
        <v>27</v>
      </c>
      <c r="BC3" s="22"/>
      <c r="BD3" s="36">
        <v>45992</v>
      </c>
      <c r="BE3" s="36"/>
      <c r="BF3" s="25" t="s">
        <v>26</v>
      </c>
      <c r="BG3" s="26" t="s">
        <v>27</v>
      </c>
      <c r="BH3" s="22"/>
    </row>
    <row r="4" spans="1:60" ht="21.75" customHeight="1" x14ac:dyDescent="0.25">
      <c r="A4" s="14" cm="1">
        <f t="array" ref="A4:A34">DATE(C1,1,_xlfn.SEQUENCE(31,1,1,1))</f>
        <v>46023</v>
      </c>
      <c r="B4" s="15" t="str">
        <f>IF(A4&lt;&gt;"",_xlfn.XLOOKUP(A4,Daten!$D$5:$D$19,Daten!$A$5:$A$19,""),"")&amp;IF(WEEKDAY(A4)=2," KW"&amp;_xlfn.ISOWEEKNUM(A4),"")</f>
        <v>Neujahr</v>
      </c>
      <c r="C4" s="13" t="str">
        <f>_xlfn.IFNA(VLOOKUP(A4,Daten!$D$4:$E$19,2,FALSE),VLOOKUP(TEXT(A4,"TTTT"),Daten!$A$17:$B$33,2,FALSE))</f>
        <v>8,0</v>
      </c>
      <c r="D4" s="21">
        <v>8</v>
      </c>
      <c r="E4" s="27" t="s">
        <v>37</v>
      </c>
      <c r="F4" s="14" cm="1">
        <f t="array" ref="F4:F31">DATE(C1,2,_xlfn.SEQUENCE(DAY(DATE(C1,3,0)),1,1))</f>
        <v>46054</v>
      </c>
      <c r="G4" s="15" t="str">
        <f>IF(F4&lt;&gt;"",_xlfn.XLOOKUP(F4,Daten!$D$5:$D$19,Daten!$A$5:$A$19,""),"")&amp;IF(WEEKDAY(F4)=2," KW"&amp;_xlfn.ISOWEEKNUM(F4),"")</f>
        <v/>
      </c>
      <c r="H4" s="13">
        <f>_xlfn.IFNA(VLOOKUP(F4,Daten!$D$4:$E$19,2,FALSE),VLOOKUP(TEXT(F4,"TTTT"),Daten!$A$17:$B$33,2,FALSE))</f>
        <v>0</v>
      </c>
      <c r="I4" s="21"/>
      <c r="J4" s="27"/>
      <c r="K4" s="14" cm="1">
        <f t="array" ref="K4:K34">DATE(C1,3,_xlfn.SEQUENCE(31,1,1,1))</f>
        <v>46082</v>
      </c>
      <c r="L4" s="15" t="str">
        <f>IF(K4&lt;&gt;"",_xlfn.XLOOKUP(K4,Daten!$D$5:$D$19,Daten!$A$5:$A$19,""),"")&amp;IF(WEEKDAY(K4)=2," KW"&amp;_xlfn.ISOWEEKNUM(K4),"")</f>
        <v/>
      </c>
      <c r="M4" s="13">
        <f>_xlfn.IFNA(VLOOKUP(K4,Daten!$D$4:$E$19,2,FALSE),VLOOKUP(TEXT(K4,"TTTT"),Daten!$A$17:$B$33,2,FALSE))</f>
        <v>0</v>
      </c>
      <c r="N4" s="21"/>
      <c r="O4" s="27"/>
      <c r="P4" s="14" cm="1">
        <f t="array" ref="P4:P34">DATE(C1,4,_xlfn.SEQUENCE(31,1,1,1))</f>
        <v>46113</v>
      </c>
      <c r="Q4" s="15" t="str">
        <f>IF(P4&lt;&gt;"",_xlfn.XLOOKUP(P4,Daten!$D$5:$D$19,Daten!$A$5:$A$19,""),"")&amp;IF(WEEKDAY(P4)=2," KW"&amp;_xlfn.ISOWEEKNUM(P4),"")</f>
        <v/>
      </c>
      <c r="R4" s="13">
        <f>_xlfn.XLOOKUP(P4,Daten!$D$5:$D$19,Daten!$E$5:$E$19,IF(WEEKDAY(P4)=1,"",IF(WEEKDAY(P4)=2,Daten!$B$21,IF(WEEKDAY(P4)=3,Daten!$B$22,IF(WEEKDAY(P4)=4,Daten!$B$23,IF(WEEKDAY(P4)=5,Daten!$B$24,IF(WEEKDAY(P4)=6,Daten!$B$25,IF(WEEKDAY(P4)=7,""))))))))</f>
        <v>9</v>
      </c>
      <c r="S4" s="21"/>
      <c r="T4" s="27"/>
      <c r="U4" s="14" cm="1">
        <f t="array" ref="U4:U34">DATE(C1,5,_xlfn.SEQUENCE(31,1,1,1))</f>
        <v>46143</v>
      </c>
      <c r="V4" s="15" t="str">
        <f>IF(U4&lt;&gt;"",_xlfn.XLOOKUP(U4,Daten!$D$5:$D$19,Daten!$A$5:$A$19,""),"")&amp;IF(WEEKDAY(U4)=2," KW"&amp;_xlfn.ISOWEEKNUM(U4),"")</f>
        <v>Tag der Arbeit</v>
      </c>
      <c r="W4" s="13" t="str">
        <f>_xlfn.XLOOKUP(U4,Daten!$D$5:$D$19,Daten!$E$5:$E$19,IF(WEEKDAY(U4)=1,"",IF(WEEKDAY(U4)=2,Daten!$B$21,IF(WEEKDAY(U4)=3,Daten!$B$22,IF(WEEKDAY(U4)=4,Daten!$B$23,IF(WEEKDAY(U4)=5,Daten!$B$24,IF(WEEKDAY(U4)=6,Daten!$B$25,IF(WEEKDAY(U4)=7,""))))))))</f>
        <v>8,0</v>
      </c>
      <c r="X4" s="21"/>
      <c r="Y4" s="27"/>
      <c r="Z4" s="14" cm="1">
        <f t="array" ref="Z4:Z34">DATE(C1,6,_xlfn.SEQUENCE(31,1,1,1))</f>
        <v>46174</v>
      </c>
      <c r="AA4" s="15" t="str">
        <f>IF(Z4&lt;&gt;"",_xlfn.XLOOKUP(Z4,Daten!$D$5:$D$19,Daten!$A$5:$A$19,""),"")&amp;IF(WEEKDAY(Z4)=2," KW"&amp;_xlfn.ISOWEEKNUM(Z4),"")</f>
        <v xml:space="preserve"> KW23</v>
      </c>
      <c r="AB4" s="13">
        <f>_xlfn.XLOOKUP(Z4,Daten!$D$5:$D$19,Daten!$E$5:$E$19,IF(WEEKDAY(Z4)=1,"",IF(WEEKDAY(Z4)=2,Daten!$B$21,IF(WEEKDAY(Z4)=3,Daten!$B$22,IF(WEEKDAY(Z4)=4,Daten!$B$23,IF(WEEKDAY(Z4)=5,Daten!$B$24,IF(WEEKDAY(Z4)=6,Daten!$B$25,IF(WEEKDAY(Z4)=7,""))))))))</f>
        <v>9</v>
      </c>
      <c r="AC4" s="21"/>
      <c r="AD4" s="27"/>
      <c r="AE4" s="14" cm="1">
        <f t="array" ref="AE4:AE34">DATE(C1,7,_xlfn.SEQUENCE(31,1,1,1))</f>
        <v>46204</v>
      </c>
      <c r="AF4" s="15" t="str">
        <f>IF(AE4&lt;&gt;"",_xlfn.XLOOKUP(AE4,Daten!$D$5:$D$19,Daten!$A$5:$A$19,""),"")&amp;IF(WEEKDAY(AE4)=2," KW"&amp;_xlfn.ISOWEEKNUM(AE4),"")</f>
        <v/>
      </c>
      <c r="AG4" s="13">
        <f>_xlfn.XLOOKUP(AE4,Daten!$D$5:$D$19,Daten!$E$5:$E$19,IF(WEEKDAY(AE4)=1,"",IF(WEEKDAY(AE4)=2,Daten!$B$21,IF(WEEKDAY(AE4)=3,Daten!$B$22,IF(WEEKDAY(AE4)=4,Daten!$B$23,IF(WEEKDAY(AE4)=5,Daten!$B$24,IF(WEEKDAY(AE4)=6,Daten!$B$25,IF(WEEKDAY(AE4)=7,""))))))))</f>
        <v>9</v>
      </c>
      <c r="AH4" s="21"/>
      <c r="AI4" s="27"/>
      <c r="AJ4" s="14" cm="1">
        <f t="array" ref="AJ4:AJ34">DATE(C1,8,_xlfn.SEQUENCE(31,1,1,1))</f>
        <v>46235</v>
      </c>
      <c r="AK4" s="15" t="str">
        <f>IF(AJ4&lt;&gt;"",_xlfn.XLOOKUP(AJ4,Daten!$D$5:$D$19,Daten!$A$5:$A$19,""),"")&amp;IF(WEEKDAY(AJ4)=2," KW"&amp;_xlfn.ISOWEEKNUM(AJ4),"")</f>
        <v/>
      </c>
      <c r="AL4" s="13" t="str">
        <f>_xlfn.XLOOKUP(AJ4,Daten!$D$5:$D$19,Daten!$E$5:$E$19,IF(WEEKDAY(AJ4)=1,"",IF(WEEKDAY(AJ4)=2,Daten!$B$21,IF(WEEKDAY(AJ4)=3,Daten!$B$22,IF(WEEKDAY(AJ4)=4,Daten!$B$23,IF(WEEKDAY(AJ4)=5,Daten!$B$24,IF(WEEKDAY(AJ4)=6,Daten!$B$25,IF(WEEKDAY(AJ4)=7,""))))))))</f>
        <v/>
      </c>
      <c r="AM4" s="21"/>
      <c r="AN4" s="27"/>
      <c r="AO4" s="14" cm="1">
        <f t="array" ref="AO4:AO34">DATE(C1,9,_xlfn.SEQUENCE(31,1,1,1))</f>
        <v>46266</v>
      </c>
      <c r="AP4" s="15" t="str">
        <f>IF(AO4&lt;&gt;"",_xlfn.XLOOKUP(AO4,Daten!$D$5:$D$19,Daten!$A$5:$A$19,""),"")&amp;IF(WEEKDAY(AO4)=2," KW"&amp;_xlfn.ISOWEEKNUM(AO4),"")</f>
        <v/>
      </c>
      <c r="AQ4" s="13">
        <f>_xlfn.XLOOKUP(AO4,Daten!$D$5:$D$19,Daten!$E$5:$E$19,IF(WEEKDAY(AO4)=1,"",IF(WEEKDAY(AO4)=2,Daten!$B$21,IF(WEEKDAY(AO4)=3,Daten!$B$22,IF(WEEKDAY(AO4)=4,Daten!$B$23,IF(WEEKDAY(AO4)=5,Daten!$B$24,IF(WEEKDAY(AO4)=6,Daten!$B$25,IF(WEEKDAY(AO4)=7,""))))))))</f>
        <v>9</v>
      </c>
      <c r="AR4" s="21"/>
      <c r="AS4" s="27"/>
      <c r="AT4" s="14" cm="1">
        <f t="array" ref="AT4:AT34">DATE(C1,10,_xlfn.SEQUENCE(31,1,1,1))</f>
        <v>46296</v>
      </c>
      <c r="AU4" s="15" t="str">
        <f>IF(AT4&lt;&gt;"",_xlfn.XLOOKUP(AT4,Daten!$D$5:$D$19,Daten!$A$5:$A$19,""),"")&amp;IF(WEEKDAY(AT4)=2," KW"&amp;_xlfn.ISOWEEKNUM(AT4),"")</f>
        <v/>
      </c>
      <c r="AV4" s="13">
        <f>_xlfn.XLOOKUP(AT4,Daten!$D$5:$D$19,Daten!$E$5:$E$19,IF(WEEKDAY(AT4)=1,"",IF(WEEKDAY(AT4)=2,Daten!$B$21,IF(WEEKDAY(AT4)=3,Daten!$B$22,IF(WEEKDAY(AT4)=4,Daten!$B$23,IF(WEEKDAY(AT4)=5,Daten!$B$24,IF(WEEKDAY(AT4)=6,Daten!$B$25,IF(WEEKDAY(AT4)=7,""))))))))</f>
        <v>8.5</v>
      </c>
      <c r="AW4" s="21"/>
      <c r="AX4" s="27"/>
      <c r="AY4" s="14" cm="1">
        <f t="array" ref="AY4:AY34">DATE(C1,11,_xlfn.SEQUENCE(31,1,1,1))</f>
        <v>46327</v>
      </c>
      <c r="AZ4" s="15" t="str">
        <f>IF(AY4&lt;&gt;"",_xlfn.XLOOKUP(AY4,Daten!$D$5:$D$19,Daten!$A$5:$A$19,""),"")&amp;IF(WEEKDAY(AY4)=2," KW"&amp;_xlfn.ISOWEEKNUM(AY4),"")</f>
        <v>Allerheiligen</v>
      </c>
      <c r="BA4" s="13" t="str">
        <f>_xlfn.XLOOKUP(AY4,Daten!$D$5:$D$19,Daten!$E$5:$E$19,IF(WEEKDAY(AY4)=1,"",IF(WEEKDAY(AY4)=2,Daten!$B$21,IF(WEEKDAY(AY4)=3,Daten!$B$22,IF(WEEKDAY(AY4)=4,Daten!$B$23,IF(WEEKDAY(AY4)=5,Daten!$B$24,IF(WEEKDAY(AY4)=6,Daten!$B$25,IF(WEEKDAY(AY4)=7,""))))))))</f>
        <v/>
      </c>
      <c r="BB4" s="21"/>
      <c r="BC4" s="27"/>
      <c r="BD4" s="14" cm="1">
        <f t="array" ref="BD4:BD34">DATE(C1,12,_xlfn.SEQUENCE(31,1,1,1))</f>
        <v>46357</v>
      </c>
      <c r="BE4" s="15" t="str">
        <f>IF(BD4&lt;&gt;"",_xlfn.XLOOKUP(BD4,Daten!$D$5:$D$19,Daten!$A$5:$A$19,""),"")&amp;IF(WEEKDAY(BD4)=2," KW"&amp;_xlfn.ISOWEEKNUM(BD4),"")</f>
        <v/>
      </c>
      <c r="BF4" s="13">
        <f>_xlfn.XLOOKUP(BD4,Daten!$D$5:$D$19,Daten!$E$5:$E$19,IF(WEEKDAY(BD4)=1,"",IF(WEEKDAY(BD4)=2,Daten!$B$21,IF(WEEKDAY(BD4)=3,Daten!$B$22,IF(WEEKDAY(BD4)=4,Daten!$B$23,IF(WEEKDAY(BD4)=5,Daten!$B$24,IF(WEEKDAY(BD4)=6,Daten!$B$25,IF(WEEKDAY(BD4)=7,""))))))))</f>
        <v>9</v>
      </c>
      <c r="BG4" s="21"/>
      <c r="BH4" s="27"/>
    </row>
    <row r="5" spans="1:60" ht="21.75" customHeight="1" x14ac:dyDescent="0.25">
      <c r="A5" s="14">
        <v>46024</v>
      </c>
      <c r="B5" s="15" t="str">
        <f>IF(A5&lt;&gt;"",_xlfn.XLOOKUP(A5,Daten!$D$5:$D$19,Daten!$A$5:$A$19,""),"")&amp;IF(WEEKDAY(A5)=2," KW"&amp;_xlfn.ISOWEEKNUM(A5),"")</f>
        <v/>
      </c>
      <c r="C5" s="13">
        <f>_xlfn.IFNA(VLOOKUP(A5,Daten!$D$4:$E$19,2,FALSE),VLOOKUP(TEXT(A5,"TTTT"),Daten!$A$17:$B$33,2,FALSE))</f>
        <v>5</v>
      </c>
      <c r="D5" s="21">
        <v>8</v>
      </c>
      <c r="E5" s="27" t="s">
        <v>32</v>
      </c>
      <c r="F5" s="14">
        <v>46055</v>
      </c>
      <c r="G5" s="15" t="str">
        <f>IF(F5&lt;&gt;"",_xlfn.XLOOKUP(F5,Daten!$D$5:$D$19,Daten!$A$5:$A$19,""),"")&amp;IF(WEEKDAY(F5)=2," KW"&amp;_xlfn.ISOWEEKNUM(F5),"")</f>
        <v xml:space="preserve"> KW6</v>
      </c>
      <c r="H5" s="13">
        <f>_xlfn.IFNA(VLOOKUP(F5,Daten!$D$4:$E$19,2,FALSE),VLOOKUP(TEXT(F5,"TTTT"),Daten!$A$17:$B$33,2,FALSE))</f>
        <v>9</v>
      </c>
      <c r="I5" s="21"/>
      <c r="J5" s="27"/>
      <c r="K5" s="14">
        <v>46083</v>
      </c>
      <c r="L5" s="15" t="str">
        <f>IF(K5&lt;&gt;"",_xlfn.XLOOKUP(K5,Daten!$D$5:$D$19,Daten!$A$5:$A$19,""),"")&amp;IF(WEEKDAY(K5)=2," KW"&amp;_xlfn.ISOWEEKNUM(K5),"")</f>
        <v xml:space="preserve"> KW10</v>
      </c>
      <c r="M5" s="13">
        <f>_xlfn.IFNA(VLOOKUP(K5,Daten!$D$4:$E$19,2,FALSE),VLOOKUP(TEXT(K5,"TTTT"),Daten!$A$17:$B$33,2,FALSE))</f>
        <v>9</v>
      </c>
      <c r="N5" s="21"/>
      <c r="O5" s="27"/>
      <c r="P5" s="14">
        <v>46114</v>
      </c>
      <c r="Q5" s="15" t="str">
        <f>IF(P5&lt;&gt;"",_xlfn.XLOOKUP(P5,Daten!$D$5:$D$19,Daten!$A$5:$A$19,""),"")&amp;IF(WEEKDAY(P5)=2," KW"&amp;_xlfn.ISOWEEKNUM(P5),"")</f>
        <v/>
      </c>
      <c r="R5" s="13">
        <f>_xlfn.XLOOKUP(P5,Daten!$D$5:$D$19,Daten!$E$5:$E$19,IF(WEEKDAY(P5)=1,"",IF(WEEKDAY(P5)=2,Daten!$B$21,IF(WEEKDAY(P5)=3,Daten!$B$22,IF(WEEKDAY(P5)=4,Daten!$B$23,IF(WEEKDAY(P5)=5,Daten!$B$24,IF(WEEKDAY(P5)=6,Daten!$B$25,IF(WEEKDAY(P5)=7,""))))))))</f>
        <v>8.5</v>
      </c>
      <c r="S5" s="21"/>
      <c r="T5" s="27"/>
      <c r="U5" s="14">
        <v>46144</v>
      </c>
      <c r="V5" s="15" t="str">
        <f>IF(U5&lt;&gt;"",_xlfn.XLOOKUP(U5,Daten!$D$5:$D$19,Daten!$A$5:$A$19,""),"")&amp;IF(WEEKDAY(U5)=2," KW"&amp;_xlfn.ISOWEEKNUM(U5),"")</f>
        <v/>
      </c>
      <c r="W5" s="13" t="str">
        <f>_xlfn.XLOOKUP(U5,Daten!$D$5:$D$19,Daten!$E$5:$E$19,IF(WEEKDAY(U5)=1,"",IF(WEEKDAY(U5)=2,Daten!$B$21,IF(WEEKDAY(U5)=3,Daten!$B$22,IF(WEEKDAY(U5)=4,Daten!$B$23,IF(WEEKDAY(U5)=5,Daten!$B$24,IF(WEEKDAY(U5)=6,Daten!$B$25,IF(WEEKDAY(U5)=7,""))))))))</f>
        <v/>
      </c>
      <c r="X5" s="21"/>
      <c r="Y5" s="27"/>
      <c r="Z5" s="14">
        <v>46175</v>
      </c>
      <c r="AA5" s="15" t="str">
        <f>IF(Z5&lt;&gt;"",_xlfn.XLOOKUP(Z5,Daten!$D$5:$D$19,Daten!$A$5:$A$19,""),"")&amp;IF(WEEKDAY(Z5)=2," KW"&amp;_xlfn.ISOWEEKNUM(Z5),"")</f>
        <v/>
      </c>
      <c r="AB5" s="13">
        <f>_xlfn.XLOOKUP(Z5,Daten!$D$5:$D$19,Daten!$E$5:$E$19,IF(WEEKDAY(Z5)=1,"",IF(WEEKDAY(Z5)=2,Daten!$B$21,IF(WEEKDAY(Z5)=3,Daten!$B$22,IF(WEEKDAY(Z5)=4,Daten!$B$23,IF(WEEKDAY(Z5)=5,Daten!$B$24,IF(WEEKDAY(Z5)=6,Daten!$B$25,IF(WEEKDAY(Z5)=7,""))))))))</f>
        <v>9</v>
      </c>
      <c r="AC5" s="21"/>
      <c r="AD5" s="27"/>
      <c r="AE5" s="14">
        <v>46205</v>
      </c>
      <c r="AF5" s="15" t="str">
        <f>IF(AE5&lt;&gt;"",_xlfn.XLOOKUP(AE5,Daten!$D$5:$D$19,Daten!$A$5:$A$19,""),"")&amp;IF(WEEKDAY(AE5)=2," KW"&amp;_xlfn.ISOWEEKNUM(AE5),"")</f>
        <v/>
      </c>
      <c r="AG5" s="13">
        <f>_xlfn.XLOOKUP(AE5,Daten!$D$5:$D$19,Daten!$E$5:$E$19,IF(WEEKDAY(AE5)=1,"",IF(WEEKDAY(AE5)=2,Daten!$B$21,IF(WEEKDAY(AE5)=3,Daten!$B$22,IF(WEEKDAY(AE5)=4,Daten!$B$23,IF(WEEKDAY(AE5)=5,Daten!$B$24,IF(WEEKDAY(AE5)=6,Daten!$B$25,IF(WEEKDAY(AE5)=7,""))))))))</f>
        <v>8.5</v>
      </c>
      <c r="AH5" s="21"/>
      <c r="AI5" s="27"/>
      <c r="AJ5" s="14">
        <v>46236</v>
      </c>
      <c r="AK5" s="15" t="str">
        <f>IF(AJ5&lt;&gt;"",_xlfn.XLOOKUP(AJ5,Daten!$D$5:$D$19,Daten!$A$5:$A$19,""),"")&amp;IF(WEEKDAY(AJ5)=2," KW"&amp;_xlfn.ISOWEEKNUM(AJ5),"")</f>
        <v/>
      </c>
      <c r="AL5" s="13" t="str">
        <f>_xlfn.XLOOKUP(AJ5,Daten!$D$5:$D$19,Daten!$E$5:$E$19,IF(WEEKDAY(AJ5)=1,"",IF(WEEKDAY(AJ5)=2,Daten!$B$21,IF(WEEKDAY(AJ5)=3,Daten!$B$22,IF(WEEKDAY(AJ5)=4,Daten!$B$23,IF(WEEKDAY(AJ5)=5,Daten!$B$24,IF(WEEKDAY(AJ5)=6,Daten!$B$25,IF(WEEKDAY(AJ5)=7,""))))))))</f>
        <v/>
      </c>
      <c r="AM5" s="21"/>
      <c r="AN5" s="27"/>
      <c r="AO5" s="14">
        <v>46267</v>
      </c>
      <c r="AP5" s="15" t="str">
        <f>IF(AO5&lt;&gt;"",_xlfn.XLOOKUP(AO5,Daten!$D$5:$D$19,Daten!$A$5:$A$19,""),"")&amp;IF(WEEKDAY(AO5)=2," KW"&amp;_xlfn.ISOWEEKNUM(AO5),"")</f>
        <v/>
      </c>
      <c r="AQ5" s="13">
        <f>_xlfn.XLOOKUP(AO5,Daten!$D$5:$D$19,Daten!$E$5:$E$19,IF(WEEKDAY(AO5)=1,"",IF(WEEKDAY(AO5)=2,Daten!$B$21,IF(WEEKDAY(AO5)=3,Daten!$B$22,IF(WEEKDAY(AO5)=4,Daten!$B$23,IF(WEEKDAY(AO5)=5,Daten!$B$24,IF(WEEKDAY(AO5)=6,Daten!$B$25,IF(WEEKDAY(AO5)=7,""))))))))</f>
        <v>9</v>
      </c>
      <c r="AR5" s="21"/>
      <c r="AS5" s="27"/>
      <c r="AT5" s="14">
        <v>46297</v>
      </c>
      <c r="AU5" s="15" t="str">
        <f>IF(AT5&lt;&gt;"",_xlfn.XLOOKUP(AT5,Daten!$D$5:$D$19,Daten!$A$5:$A$19,""),"")&amp;IF(WEEKDAY(AT5)=2," KW"&amp;_xlfn.ISOWEEKNUM(AT5),"")</f>
        <v/>
      </c>
      <c r="AV5" s="13">
        <f>_xlfn.XLOOKUP(AT5,Daten!$D$5:$D$19,Daten!$E$5:$E$19,IF(WEEKDAY(AT5)=1,"",IF(WEEKDAY(AT5)=2,Daten!$B$21,IF(WEEKDAY(AT5)=3,Daten!$B$22,IF(WEEKDAY(AT5)=4,Daten!$B$23,IF(WEEKDAY(AT5)=5,Daten!$B$24,IF(WEEKDAY(AT5)=6,Daten!$B$25,IF(WEEKDAY(AT5)=7,""))))))))</f>
        <v>5</v>
      </c>
      <c r="AW5" s="21"/>
      <c r="AX5" s="27"/>
      <c r="AY5" s="14">
        <v>46328</v>
      </c>
      <c r="AZ5" s="15" t="str">
        <f>IF(AY5&lt;&gt;"",_xlfn.XLOOKUP(AY5,Daten!$D$5:$D$19,Daten!$A$5:$A$19,""),"")&amp;IF(WEEKDAY(AY5)=2," KW"&amp;_xlfn.ISOWEEKNUM(AY5),"")</f>
        <v xml:space="preserve"> KW45</v>
      </c>
      <c r="BA5" s="13">
        <f>_xlfn.XLOOKUP(AY5,Daten!$D$5:$D$19,Daten!$E$5:$E$19,IF(WEEKDAY(AY5)=1,"",IF(WEEKDAY(AY5)=2,Daten!$B$21,IF(WEEKDAY(AY5)=3,Daten!$B$22,IF(WEEKDAY(AY5)=4,Daten!$B$23,IF(WEEKDAY(AY5)=5,Daten!$B$24,IF(WEEKDAY(AY5)=6,Daten!$B$25,IF(WEEKDAY(AY5)=7,""))))))))</f>
        <v>9</v>
      </c>
      <c r="BB5" s="21"/>
      <c r="BC5" s="27"/>
      <c r="BD5" s="14">
        <v>46358</v>
      </c>
      <c r="BE5" s="15" t="str">
        <f>IF(BD5&lt;&gt;"",_xlfn.XLOOKUP(BD5,Daten!$D$5:$D$19,Daten!$A$5:$A$19,""),"")&amp;IF(WEEKDAY(BD5)=2," KW"&amp;_xlfn.ISOWEEKNUM(BD5),"")</f>
        <v/>
      </c>
      <c r="BF5" s="13">
        <f>_xlfn.XLOOKUP(BD5,Daten!$D$5:$D$19,Daten!$E$5:$E$19,IF(WEEKDAY(BD5)=1,"",IF(WEEKDAY(BD5)=2,Daten!$B$21,IF(WEEKDAY(BD5)=3,Daten!$B$22,IF(WEEKDAY(BD5)=4,Daten!$B$23,IF(WEEKDAY(BD5)=5,Daten!$B$24,IF(WEEKDAY(BD5)=6,Daten!$B$25,IF(WEEKDAY(BD5)=7,""))))))))</f>
        <v>9</v>
      </c>
      <c r="BG5" s="21"/>
      <c r="BH5" s="27"/>
    </row>
    <row r="6" spans="1:60" ht="21.75" customHeight="1" x14ac:dyDescent="0.25">
      <c r="A6" s="14">
        <v>46025</v>
      </c>
      <c r="B6" s="15" t="str">
        <f>IF(A6&lt;&gt;"",_xlfn.XLOOKUP(A6,Daten!$D$5:$D$19,Daten!$A$5:$A$19,""),"")&amp;IF(WEEKDAY(A6)=2," KW"&amp;_xlfn.ISOWEEKNUM(A6),"")</f>
        <v/>
      </c>
      <c r="C6" s="13">
        <f>_xlfn.IFNA(VLOOKUP(A6,Daten!$D$4:$E$19,2,FALSE),VLOOKUP(TEXT(A6,"TTTT"),Daten!$A$17:$B$33,2,FALSE))</f>
        <v>0</v>
      </c>
      <c r="D6" s="21"/>
      <c r="E6" s="27"/>
      <c r="F6" s="14">
        <v>46056</v>
      </c>
      <c r="G6" s="15" t="str">
        <f>IF(F6&lt;&gt;"",_xlfn.XLOOKUP(F6,Daten!$D$5:$D$19,Daten!$A$5:$A$19,""),"")&amp;IF(WEEKDAY(F6)=2," KW"&amp;_xlfn.ISOWEEKNUM(F6),"")</f>
        <v/>
      </c>
      <c r="H6" s="13">
        <f>_xlfn.IFNA(VLOOKUP(F6,Daten!$D$4:$E$19,2,FALSE),VLOOKUP(TEXT(F6,"TTTT"),Daten!$A$17:$B$33,2,FALSE))</f>
        <v>9</v>
      </c>
      <c r="I6" s="21"/>
      <c r="J6" s="27"/>
      <c r="K6" s="14">
        <v>46084</v>
      </c>
      <c r="L6" s="15" t="str">
        <f>IF(K6&lt;&gt;"",_xlfn.XLOOKUP(K6,Daten!$D$5:$D$19,Daten!$A$5:$A$19,""),"")&amp;IF(WEEKDAY(K6)=2," KW"&amp;_xlfn.ISOWEEKNUM(K6),"")</f>
        <v/>
      </c>
      <c r="M6" s="13">
        <f>_xlfn.IFNA(VLOOKUP(K6,Daten!$D$4:$E$19,2,FALSE),VLOOKUP(TEXT(K6,"TTTT"),Daten!$A$17:$B$33,2,FALSE))</f>
        <v>9</v>
      </c>
      <c r="N6" s="21"/>
      <c r="O6" s="27"/>
      <c r="P6" s="14">
        <v>46115</v>
      </c>
      <c r="Q6" s="15" t="str">
        <f>IF(P6&lt;&gt;"",_xlfn.XLOOKUP(P6,Daten!$D$5:$D$19,Daten!$A$5:$A$19,""),"")&amp;IF(WEEKDAY(P6)=2," KW"&amp;_xlfn.ISOWEEKNUM(P6),"")</f>
        <v>Karfreitag</v>
      </c>
      <c r="R6" s="13" t="str">
        <f>_xlfn.XLOOKUP(P6,Daten!$D$5:$D$19,Daten!$E$5:$E$19,IF(WEEKDAY(P6)=1,"",IF(WEEKDAY(P6)=2,Daten!$B$21,IF(WEEKDAY(P6)=3,Daten!$B$22,IF(WEEKDAY(P6)=4,Daten!$B$23,IF(WEEKDAY(P6)=5,Daten!$B$24,IF(WEEKDAY(P6)=6,Daten!$B$25,IF(WEEKDAY(P6)=7,""))))))))</f>
        <v>8,0</v>
      </c>
      <c r="S6" s="21"/>
      <c r="T6" s="27"/>
      <c r="U6" s="14">
        <v>46145</v>
      </c>
      <c r="V6" s="15" t="str">
        <f>IF(U6&lt;&gt;"",_xlfn.XLOOKUP(U6,Daten!$D$5:$D$19,Daten!$A$5:$A$19,""),"")&amp;IF(WEEKDAY(U6)=2," KW"&amp;_xlfn.ISOWEEKNUM(U6),"")</f>
        <v/>
      </c>
      <c r="W6" s="13" t="str">
        <f>_xlfn.XLOOKUP(U6,Daten!$D$5:$D$19,Daten!$E$5:$E$19,IF(WEEKDAY(U6)=1,"",IF(WEEKDAY(U6)=2,Daten!$B$21,IF(WEEKDAY(U6)=3,Daten!$B$22,IF(WEEKDAY(U6)=4,Daten!$B$23,IF(WEEKDAY(U6)=5,Daten!$B$24,IF(WEEKDAY(U6)=6,Daten!$B$25,IF(WEEKDAY(U6)=7,""))))))))</f>
        <v/>
      </c>
      <c r="X6" s="21"/>
      <c r="Y6" s="27"/>
      <c r="Z6" s="14">
        <v>46176</v>
      </c>
      <c r="AA6" s="15" t="str">
        <f>IF(Z6&lt;&gt;"",_xlfn.XLOOKUP(Z6,Daten!$D$5:$D$19,Daten!$A$5:$A$19,""),"")&amp;IF(WEEKDAY(Z6)=2," KW"&amp;_xlfn.ISOWEEKNUM(Z6),"")</f>
        <v/>
      </c>
      <c r="AB6" s="13">
        <f>_xlfn.XLOOKUP(Z6,Daten!$D$5:$D$19,Daten!$E$5:$E$19,IF(WEEKDAY(Z6)=1,"",IF(WEEKDAY(Z6)=2,Daten!$B$21,IF(WEEKDAY(Z6)=3,Daten!$B$22,IF(WEEKDAY(Z6)=4,Daten!$B$23,IF(WEEKDAY(Z6)=5,Daten!$B$24,IF(WEEKDAY(Z6)=6,Daten!$B$25,IF(WEEKDAY(Z6)=7,""))))))))</f>
        <v>9</v>
      </c>
      <c r="AC6" s="21"/>
      <c r="AD6" s="27"/>
      <c r="AE6" s="14">
        <v>46206</v>
      </c>
      <c r="AF6" s="15" t="str">
        <f>IF(AE6&lt;&gt;"",_xlfn.XLOOKUP(AE6,Daten!$D$5:$D$19,Daten!$A$5:$A$19,""),"")&amp;IF(WEEKDAY(AE6)=2," KW"&amp;_xlfn.ISOWEEKNUM(AE6),"")</f>
        <v/>
      </c>
      <c r="AG6" s="13">
        <f>_xlfn.XLOOKUP(AE6,Daten!$D$5:$D$19,Daten!$E$5:$E$19,IF(WEEKDAY(AE6)=1,"",IF(WEEKDAY(AE6)=2,Daten!$B$21,IF(WEEKDAY(AE6)=3,Daten!$B$22,IF(WEEKDAY(AE6)=4,Daten!$B$23,IF(WEEKDAY(AE6)=5,Daten!$B$24,IF(WEEKDAY(AE6)=6,Daten!$B$25,IF(WEEKDAY(AE6)=7,""))))))))</f>
        <v>5</v>
      </c>
      <c r="AH6" s="21"/>
      <c r="AI6" s="27"/>
      <c r="AJ6" s="14">
        <v>46237</v>
      </c>
      <c r="AK6" s="15" t="str">
        <f>IF(AJ6&lt;&gt;"",_xlfn.XLOOKUP(AJ6,Daten!$D$5:$D$19,Daten!$A$5:$A$19,""),"")&amp;IF(WEEKDAY(AJ6)=2," KW"&amp;_xlfn.ISOWEEKNUM(AJ6),"")</f>
        <v xml:space="preserve"> KW32</v>
      </c>
      <c r="AL6" s="13">
        <f>_xlfn.XLOOKUP(AJ6,Daten!$D$5:$D$19,Daten!$E$5:$E$19,IF(WEEKDAY(AJ6)=1,"",IF(WEEKDAY(AJ6)=2,Daten!$B$21,IF(WEEKDAY(AJ6)=3,Daten!$B$22,IF(WEEKDAY(AJ6)=4,Daten!$B$23,IF(WEEKDAY(AJ6)=5,Daten!$B$24,IF(WEEKDAY(AJ6)=6,Daten!$B$25,IF(WEEKDAY(AJ6)=7,""))))))))</f>
        <v>9</v>
      </c>
      <c r="AM6" s="21"/>
      <c r="AN6" s="27"/>
      <c r="AO6" s="14">
        <v>46268</v>
      </c>
      <c r="AP6" s="15" t="str">
        <f>IF(AO6&lt;&gt;"",_xlfn.XLOOKUP(AO6,Daten!$D$5:$D$19,Daten!$A$5:$A$19,""),"")&amp;IF(WEEKDAY(AO6)=2," KW"&amp;_xlfn.ISOWEEKNUM(AO6),"")</f>
        <v/>
      </c>
      <c r="AQ6" s="13">
        <f>_xlfn.XLOOKUP(AO6,Daten!$D$5:$D$19,Daten!$E$5:$E$19,IF(WEEKDAY(AO6)=1,"",IF(WEEKDAY(AO6)=2,Daten!$B$21,IF(WEEKDAY(AO6)=3,Daten!$B$22,IF(WEEKDAY(AO6)=4,Daten!$B$23,IF(WEEKDAY(AO6)=5,Daten!$B$24,IF(WEEKDAY(AO6)=6,Daten!$B$25,IF(WEEKDAY(AO6)=7,""))))))))</f>
        <v>8.5</v>
      </c>
      <c r="AR6" s="21"/>
      <c r="AS6" s="27"/>
      <c r="AT6" s="14">
        <v>46298</v>
      </c>
      <c r="AU6" s="15" t="str">
        <f>IF(AT6&lt;&gt;"",_xlfn.XLOOKUP(AT6,Daten!$D$5:$D$19,Daten!$A$5:$A$19,""),"")&amp;IF(WEEKDAY(AT6)=2," KW"&amp;_xlfn.ISOWEEKNUM(AT6),"")</f>
        <v>Tag der deutschen Einheit</v>
      </c>
      <c r="AV6" s="13" t="str">
        <f>_xlfn.XLOOKUP(AT6,Daten!$D$5:$D$19,Daten!$E$5:$E$19,IF(WEEKDAY(AT6)=1,"",IF(WEEKDAY(AT6)=2,Daten!$B$21,IF(WEEKDAY(AT6)=3,Daten!$B$22,IF(WEEKDAY(AT6)=4,Daten!$B$23,IF(WEEKDAY(AT6)=5,Daten!$B$24,IF(WEEKDAY(AT6)=6,Daten!$B$25,IF(WEEKDAY(AT6)=7,""))))))))</f>
        <v/>
      </c>
      <c r="AW6" s="21"/>
      <c r="AX6" s="27"/>
      <c r="AY6" s="14">
        <v>46329</v>
      </c>
      <c r="AZ6" s="15" t="str">
        <f>IF(AY6&lt;&gt;"",_xlfn.XLOOKUP(AY6,Daten!$D$5:$D$19,Daten!$A$5:$A$19,""),"")&amp;IF(WEEKDAY(AY6)=2," KW"&amp;_xlfn.ISOWEEKNUM(AY6),"")</f>
        <v/>
      </c>
      <c r="BA6" s="13">
        <f>_xlfn.XLOOKUP(AY6,Daten!$D$5:$D$19,Daten!$E$5:$E$19,IF(WEEKDAY(AY6)=1,"",IF(WEEKDAY(AY6)=2,Daten!$B$21,IF(WEEKDAY(AY6)=3,Daten!$B$22,IF(WEEKDAY(AY6)=4,Daten!$B$23,IF(WEEKDAY(AY6)=5,Daten!$B$24,IF(WEEKDAY(AY6)=6,Daten!$B$25,IF(WEEKDAY(AY6)=7,""))))))))</f>
        <v>9</v>
      </c>
      <c r="BB6" s="21"/>
      <c r="BC6" s="27"/>
      <c r="BD6" s="14">
        <v>46359</v>
      </c>
      <c r="BE6" s="15" t="str">
        <f>IF(BD6&lt;&gt;"",_xlfn.XLOOKUP(BD6,Daten!$D$5:$D$19,Daten!$A$5:$A$19,""),"")&amp;IF(WEEKDAY(BD6)=2," KW"&amp;_xlfn.ISOWEEKNUM(BD6),"")</f>
        <v/>
      </c>
      <c r="BF6" s="13">
        <f>_xlfn.XLOOKUP(BD6,Daten!$D$5:$D$19,Daten!$E$5:$E$19,IF(WEEKDAY(BD6)=1,"",IF(WEEKDAY(BD6)=2,Daten!$B$21,IF(WEEKDAY(BD6)=3,Daten!$B$22,IF(WEEKDAY(BD6)=4,Daten!$B$23,IF(WEEKDAY(BD6)=5,Daten!$B$24,IF(WEEKDAY(BD6)=6,Daten!$B$25,IF(WEEKDAY(BD6)=7,""))))))))</f>
        <v>8.5</v>
      </c>
      <c r="BG6" s="21"/>
      <c r="BH6" s="27"/>
    </row>
    <row r="7" spans="1:60" ht="21.75" customHeight="1" x14ac:dyDescent="0.25">
      <c r="A7" s="14">
        <v>46026</v>
      </c>
      <c r="B7" s="15" t="str">
        <f>IF(A7&lt;&gt;"",_xlfn.XLOOKUP(A7,Daten!$D$5:$D$19,Daten!$A$5:$A$19,""),"")&amp;IF(WEEKDAY(A7)=2," KW"&amp;_xlfn.ISOWEEKNUM(A7),"")</f>
        <v/>
      </c>
      <c r="C7" s="13">
        <f>_xlfn.IFNA(VLOOKUP(A7,Daten!$D$4:$E$19,2,FALSE),VLOOKUP(TEXT(A7,"TTTT"),Daten!$A$17:$B$33,2,FALSE))</f>
        <v>0</v>
      </c>
      <c r="D7" s="21"/>
      <c r="E7" s="27"/>
      <c r="F7" s="14">
        <v>46057</v>
      </c>
      <c r="G7" s="15" t="str">
        <f>IF(F7&lt;&gt;"",_xlfn.XLOOKUP(F7,Daten!$D$5:$D$19,Daten!$A$5:$A$19,""),"")&amp;IF(WEEKDAY(F7)=2," KW"&amp;_xlfn.ISOWEEKNUM(F7),"")</f>
        <v/>
      </c>
      <c r="H7" s="13">
        <f>_xlfn.IFNA(VLOOKUP(F7,Daten!$D$4:$E$19,2,FALSE),VLOOKUP(TEXT(F7,"TTTT"),Daten!$A$17:$B$33,2,FALSE))</f>
        <v>9</v>
      </c>
      <c r="I7" s="21"/>
      <c r="J7" s="27"/>
      <c r="K7" s="14">
        <v>46085</v>
      </c>
      <c r="L7" s="15" t="str">
        <f>IF(K7&lt;&gt;"",_xlfn.XLOOKUP(K7,Daten!$D$5:$D$19,Daten!$A$5:$A$19,""),"")&amp;IF(WEEKDAY(K7)=2," KW"&amp;_xlfn.ISOWEEKNUM(K7),"")</f>
        <v/>
      </c>
      <c r="M7" s="13">
        <f>_xlfn.IFNA(VLOOKUP(K7,Daten!$D$4:$E$19,2,FALSE),VLOOKUP(TEXT(K7,"TTTT"),Daten!$A$17:$B$33,2,FALSE))</f>
        <v>9</v>
      </c>
      <c r="N7" s="21"/>
      <c r="O7" s="27"/>
      <c r="P7" s="14">
        <v>46116</v>
      </c>
      <c r="Q7" s="15" t="str">
        <f>IF(P7&lt;&gt;"",_xlfn.XLOOKUP(P7,Daten!$D$5:$D$19,Daten!$A$5:$A$19,""),"")&amp;IF(WEEKDAY(P7)=2," KW"&amp;_xlfn.ISOWEEKNUM(P7),"")</f>
        <v/>
      </c>
      <c r="R7" s="13" t="str">
        <f>_xlfn.XLOOKUP(P7,Daten!$D$5:$D$19,Daten!$E$5:$E$19,IF(WEEKDAY(P7)=1,"",IF(WEEKDAY(P7)=2,Daten!$B$21,IF(WEEKDAY(P7)=3,Daten!$B$22,IF(WEEKDAY(P7)=4,Daten!$B$23,IF(WEEKDAY(P7)=5,Daten!$B$24,IF(WEEKDAY(P7)=6,Daten!$B$25,IF(WEEKDAY(P7)=7,""))))))))</f>
        <v/>
      </c>
      <c r="S7" s="21"/>
      <c r="T7" s="27"/>
      <c r="U7" s="14">
        <v>46146</v>
      </c>
      <c r="V7" s="15" t="str">
        <f>IF(U7&lt;&gt;"",_xlfn.XLOOKUP(U7,Daten!$D$5:$D$19,Daten!$A$5:$A$19,""),"")&amp;IF(WEEKDAY(U7)=2," KW"&amp;_xlfn.ISOWEEKNUM(U7),"")</f>
        <v xml:space="preserve"> KW19</v>
      </c>
      <c r="W7" s="13">
        <f>_xlfn.XLOOKUP(U7,Daten!$D$5:$D$19,Daten!$E$5:$E$19,IF(WEEKDAY(U7)=1,"",IF(WEEKDAY(U7)=2,Daten!$B$21,IF(WEEKDAY(U7)=3,Daten!$B$22,IF(WEEKDAY(U7)=4,Daten!$B$23,IF(WEEKDAY(U7)=5,Daten!$B$24,IF(WEEKDAY(U7)=6,Daten!$B$25,IF(WEEKDAY(U7)=7,""))))))))</f>
        <v>9</v>
      </c>
      <c r="X7" s="21"/>
      <c r="Y7" s="27"/>
      <c r="Z7" s="14">
        <v>46177</v>
      </c>
      <c r="AA7" s="15" t="str">
        <f>IF(Z7&lt;&gt;"",_xlfn.XLOOKUP(Z7,Daten!$D$5:$D$19,Daten!$A$5:$A$19,""),"")&amp;IF(WEEKDAY(Z7)=2," KW"&amp;_xlfn.ISOWEEKNUM(Z7),"")</f>
        <v>Fronleichnam</v>
      </c>
      <c r="AB7" s="13" t="str">
        <f>_xlfn.XLOOKUP(Z7,Daten!$D$5:$D$19,Daten!$E$5:$E$19,IF(WEEKDAY(Z7)=1,"",IF(WEEKDAY(Z7)=2,Daten!$B$21,IF(WEEKDAY(Z7)=3,Daten!$B$22,IF(WEEKDAY(Z7)=4,Daten!$B$23,IF(WEEKDAY(Z7)=5,Daten!$B$24,IF(WEEKDAY(Z7)=6,Daten!$B$25,IF(WEEKDAY(Z7)=7,""))))))))</f>
        <v>8,0</v>
      </c>
      <c r="AC7" s="21"/>
      <c r="AD7" s="27"/>
      <c r="AE7" s="14">
        <v>46207</v>
      </c>
      <c r="AF7" s="15" t="str">
        <f>IF(AE7&lt;&gt;"",_xlfn.XLOOKUP(AE7,Daten!$D$5:$D$19,Daten!$A$5:$A$19,""),"")&amp;IF(WEEKDAY(AE7)=2," KW"&amp;_xlfn.ISOWEEKNUM(AE7),"")</f>
        <v/>
      </c>
      <c r="AG7" s="13" t="str">
        <f>_xlfn.XLOOKUP(AE7,Daten!$D$5:$D$19,Daten!$E$5:$E$19,IF(WEEKDAY(AE7)=1,"",IF(WEEKDAY(AE7)=2,Daten!$B$21,IF(WEEKDAY(AE7)=3,Daten!$B$22,IF(WEEKDAY(AE7)=4,Daten!$B$23,IF(WEEKDAY(AE7)=5,Daten!$B$24,IF(WEEKDAY(AE7)=6,Daten!$B$25,IF(WEEKDAY(AE7)=7,""))))))))</f>
        <v/>
      </c>
      <c r="AH7" s="21"/>
      <c r="AI7" s="27"/>
      <c r="AJ7" s="14">
        <v>46238</v>
      </c>
      <c r="AK7" s="15" t="str">
        <f>IF(AJ7&lt;&gt;"",_xlfn.XLOOKUP(AJ7,Daten!$D$5:$D$19,Daten!$A$5:$A$19,""),"")&amp;IF(WEEKDAY(AJ7)=2," KW"&amp;_xlfn.ISOWEEKNUM(AJ7),"")</f>
        <v/>
      </c>
      <c r="AL7" s="13">
        <f>_xlfn.XLOOKUP(AJ7,Daten!$D$5:$D$19,Daten!$E$5:$E$19,IF(WEEKDAY(AJ7)=1,"",IF(WEEKDAY(AJ7)=2,Daten!$B$21,IF(WEEKDAY(AJ7)=3,Daten!$B$22,IF(WEEKDAY(AJ7)=4,Daten!$B$23,IF(WEEKDAY(AJ7)=5,Daten!$B$24,IF(WEEKDAY(AJ7)=6,Daten!$B$25,IF(WEEKDAY(AJ7)=7,""))))))))</f>
        <v>9</v>
      </c>
      <c r="AM7" s="21"/>
      <c r="AN7" s="27"/>
      <c r="AO7" s="14">
        <v>46269</v>
      </c>
      <c r="AP7" s="15" t="str">
        <f>IF(AO7&lt;&gt;"",_xlfn.XLOOKUP(AO7,Daten!$D$5:$D$19,Daten!$A$5:$A$19,""),"")&amp;IF(WEEKDAY(AO7)=2," KW"&amp;_xlfn.ISOWEEKNUM(AO7),"")</f>
        <v/>
      </c>
      <c r="AQ7" s="13">
        <f>_xlfn.XLOOKUP(AO7,Daten!$D$5:$D$19,Daten!$E$5:$E$19,IF(WEEKDAY(AO7)=1,"",IF(WEEKDAY(AO7)=2,Daten!$B$21,IF(WEEKDAY(AO7)=3,Daten!$B$22,IF(WEEKDAY(AO7)=4,Daten!$B$23,IF(WEEKDAY(AO7)=5,Daten!$B$24,IF(WEEKDAY(AO7)=6,Daten!$B$25,IF(WEEKDAY(AO7)=7,""))))))))</f>
        <v>5</v>
      </c>
      <c r="AR7" s="21"/>
      <c r="AS7" s="27"/>
      <c r="AT7" s="14">
        <v>46299</v>
      </c>
      <c r="AU7" s="15" t="str">
        <f>IF(AT7&lt;&gt;"",_xlfn.XLOOKUP(AT7,Daten!$D$5:$D$19,Daten!$A$5:$A$19,""),"")&amp;IF(WEEKDAY(AT7)=2," KW"&amp;_xlfn.ISOWEEKNUM(AT7),"")</f>
        <v/>
      </c>
      <c r="AV7" s="13" t="str">
        <f>_xlfn.XLOOKUP(AT7,Daten!$D$5:$D$19,Daten!$E$5:$E$19,IF(WEEKDAY(AT7)=1,"",IF(WEEKDAY(AT7)=2,Daten!$B$21,IF(WEEKDAY(AT7)=3,Daten!$B$22,IF(WEEKDAY(AT7)=4,Daten!$B$23,IF(WEEKDAY(AT7)=5,Daten!$B$24,IF(WEEKDAY(AT7)=6,Daten!$B$25,IF(WEEKDAY(AT7)=7,""))))))))</f>
        <v/>
      </c>
      <c r="AW7" s="21"/>
      <c r="AX7" s="27"/>
      <c r="AY7" s="14">
        <v>46330</v>
      </c>
      <c r="AZ7" s="15" t="str">
        <f>IF(AY7&lt;&gt;"",_xlfn.XLOOKUP(AY7,Daten!$D$5:$D$19,Daten!$A$5:$A$19,""),"")&amp;IF(WEEKDAY(AY7)=2," KW"&amp;_xlfn.ISOWEEKNUM(AY7),"")</f>
        <v/>
      </c>
      <c r="BA7" s="13">
        <f>_xlfn.XLOOKUP(AY7,Daten!$D$5:$D$19,Daten!$E$5:$E$19,IF(WEEKDAY(AY7)=1,"",IF(WEEKDAY(AY7)=2,Daten!$B$21,IF(WEEKDAY(AY7)=3,Daten!$B$22,IF(WEEKDAY(AY7)=4,Daten!$B$23,IF(WEEKDAY(AY7)=5,Daten!$B$24,IF(WEEKDAY(AY7)=6,Daten!$B$25,IF(WEEKDAY(AY7)=7,""))))))))</f>
        <v>9</v>
      </c>
      <c r="BB7" s="21"/>
      <c r="BC7" s="27"/>
      <c r="BD7" s="14">
        <v>46360</v>
      </c>
      <c r="BE7" s="15" t="str">
        <f>IF(BD7&lt;&gt;"",_xlfn.XLOOKUP(BD7,Daten!$D$5:$D$19,Daten!$A$5:$A$19,""),"")&amp;IF(WEEKDAY(BD7)=2," KW"&amp;_xlfn.ISOWEEKNUM(BD7),"")</f>
        <v/>
      </c>
      <c r="BF7" s="13">
        <f>_xlfn.XLOOKUP(BD7,Daten!$D$5:$D$19,Daten!$E$5:$E$19,IF(WEEKDAY(BD7)=1,"",IF(WEEKDAY(BD7)=2,Daten!$B$21,IF(WEEKDAY(BD7)=3,Daten!$B$22,IF(WEEKDAY(BD7)=4,Daten!$B$23,IF(WEEKDAY(BD7)=5,Daten!$B$24,IF(WEEKDAY(BD7)=6,Daten!$B$25,IF(WEEKDAY(BD7)=7,""))))))))</f>
        <v>5</v>
      </c>
      <c r="BG7" s="21"/>
      <c r="BH7" s="27"/>
    </row>
    <row r="8" spans="1:60" ht="21.75" customHeight="1" x14ac:dyDescent="0.25">
      <c r="A8" s="14">
        <v>46027</v>
      </c>
      <c r="B8" s="15" t="str">
        <f>IF(A8&lt;&gt;"",_xlfn.XLOOKUP(A8,Daten!$D$5:$D$19,Daten!$A$5:$A$19,""),"")&amp;IF(WEEKDAY(A8)=2," KW"&amp;_xlfn.ISOWEEKNUM(A8),"")</f>
        <v xml:space="preserve"> KW2</v>
      </c>
      <c r="C8" s="13">
        <f>_xlfn.IFNA(VLOOKUP(A8,Daten!$D$4:$E$19,2,FALSE),VLOOKUP(TEXT(A8,"TTTT"),Daten!$A$17:$B$33,2,FALSE))</f>
        <v>9</v>
      </c>
      <c r="D8" s="21">
        <v>8</v>
      </c>
      <c r="E8" s="27" t="s">
        <v>32</v>
      </c>
      <c r="F8" s="14">
        <v>46058</v>
      </c>
      <c r="G8" s="15" t="str">
        <f>IF(F8&lt;&gt;"",_xlfn.XLOOKUP(F8,Daten!$D$5:$D$19,Daten!$A$5:$A$19,""),"")&amp;IF(WEEKDAY(F8)=2," KW"&amp;_xlfn.ISOWEEKNUM(F8),"")</f>
        <v/>
      </c>
      <c r="H8" s="13">
        <f>_xlfn.IFNA(VLOOKUP(F8,Daten!$D$4:$E$19,2,FALSE),VLOOKUP(TEXT(F8,"TTTT"),Daten!$A$17:$B$33,2,FALSE))</f>
        <v>8.5</v>
      </c>
      <c r="I8" s="21"/>
      <c r="J8" s="27"/>
      <c r="K8" s="14">
        <v>46086</v>
      </c>
      <c r="L8" s="15" t="str">
        <f>IF(K8&lt;&gt;"",_xlfn.XLOOKUP(K8,Daten!$D$5:$D$19,Daten!$A$5:$A$19,""),"")&amp;IF(WEEKDAY(K8)=2," KW"&amp;_xlfn.ISOWEEKNUM(K8),"")</f>
        <v/>
      </c>
      <c r="M8" s="13">
        <f>_xlfn.IFNA(VLOOKUP(K8,Daten!$D$4:$E$19,2,FALSE),VLOOKUP(TEXT(K8,"TTTT"),Daten!$A$17:$B$33,2,FALSE))</f>
        <v>8.5</v>
      </c>
      <c r="N8" s="21"/>
      <c r="O8" s="27"/>
      <c r="P8" s="14">
        <v>46117</v>
      </c>
      <c r="Q8" s="15" t="str">
        <f>IF(P8&lt;&gt;"",_xlfn.XLOOKUP(P8,Daten!$D$5:$D$19,Daten!$A$5:$A$19,""),"")&amp;IF(WEEKDAY(P8)=2," KW"&amp;_xlfn.ISOWEEKNUM(P8),"")</f>
        <v>Ostersonntag</v>
      </c>
      <c r="R8" s="13" t="str">
        <f>_xlfn.XLOOKUP(P8,Daten!$D$5:$D$19,Daten!$E$5:$E$19,IF(WEEKDAY(P8)=1,"",IF(WEEKDAY(P8)=2,Daten!$B$21,IF(WEEKDAY(P8)=3,Daten!$B$22,IF(WEEKDAY(P8)=4,Daten!$B$23,IF(WEEKDAY(P8)=5,Daten!$B$24,IF(WEEKDAY(P8)=6,Daten!$B$25,IF(WEEKDAY(P8)=7,""))))))))</f>
        <v/>
      </c>
      <c r="S8" s="21"/>
      <c r="T8" s="27"/>
      <c r="U8" s="14">
        <v>46147</v>
      </c>
      <c r="V8" s="15" t="str">
        <f>IF(U8&lt;&gt;"",_xlfn.XLOOKUP(U8,Daten!$D$5:$D$19,Daten!$A$5:$A$19,""),"")&amp;IF(WEEKDAY(U8)=2," KW"&amp;_xlfn.ISOWEEKNUM(U8),"")</f>
        <v/>
      </c>
      <c r="W8" s="13">
        <f>_xlfn.XLOOKUP(U8,Daten!$D$5:$D$19,Daten!$E$5:$E$19,IF(WEEKDAY(U8)=1,"",IF(WEEKDAY(U8)=2,Daten!$B$21,IF(WEEKDAY(U8)=3,Daten!$B$22,IF(WEEKDAY(U8)=4,Daten!$B$23,IF(WEEKDAY(U8)=5,Daten!$B$24,IF(WEEKDAY(U8)=6,Daten!$B$25,IF(WEEKDAY(U8)=7,""))))))))</f>
        <v>9</v>
      </c>
      <c r="X8" s="21"/>
      <c r="Y8" s="27"/>
      <c r="Z8" s="14">
        <v>46178</v>
      </c>
      <c r="AA8" s="15" t="str">
        <f>IF(Z8&lt;&gt;"",_xlfn.XLOOKUP(Z8,Daten!$D$5:$D$19,Daten!$A$5:$A$19,""),"")&amp;IF(WEEKDAY(Z8)=2," KW"&amp;_xlfn.ISOWEEKNUM(Z8),"")</f>
        <v/>
      </c>
      <c r="AB8" s="13">
        <f>_xlfn.XLOOKUP(Z8,Daten!$D$5:$D$19,Daten!$E$5:$E$19,IF(WEEKDAY(Z8)=1,"",IF(WEEKDAY(Z8)=2,Daten!$B$21,IF(WEEKDAY(Z8)=3,Daten!$B$22,IF(WEEKDAY(Z8)=4,Daten!$B$23,IF(WEEKDAY(Z8)=5,Daten!$B$24,IF(WEEKDAY(Z8)=6,Daten!$B$25,IF(WEEKDAY(Z8)=7,""))))))))</f>
        <v>5</v>
      </c>
      <c r="AC8" s="21"/>
      <c r="AD8" s="27"/>
      <c r="AE8" s="14">
        <v>46208</v>
      </c>
      <c r="AF8" s="15" t="str">
        <f>IF(AE8&lt;&gt;"",_xlfn.XLOOKUP(AE8,Daten!$D$5:$D$19,Daten!$A$5:$A$19,""),"")&amp;IF(WEEKDAY(AE8)=2," KW"&amp;_xlfn.ISOWEEKNUM(AE8),"")</f>
        <v/>
      </c>
      <c r="AG8" s="13" t="str">
        <f>_xlfn.XLOOKUP(AE8,Daten!$D$5:$D$19,Daten!$E$5:$E$19,IF(WEEKDAY(AE8)=1,"",IF(WEEKDAY(AE8)=2,Daten!$B$21,IF(WEEKDAY(AE8)=3,Daten!$B$22,IF(WEEKDAY(AE8)=4,Daten!$B$23,IF(WEEKDAY(AE8)=5,Daten!$B$24,IF(WEEKDAY(AE8)=6,Daten!$B$25,IF(WEEKDAY(AE8)=7,""))))))))</f>
        <v/>
      </c>
      <c r="AH8" s="21"/>
      <c r="AI8" s="27"/>
      <c r="AJ8" s="14">
        <v>46239</v>
      </c>
      <c r="AK8" s="15" t="str">
        <f>IF(AJ8&lt;&gt;"",_xlfn.XLOOKUP(AJ8,Daten!$D$5:$D$19,Daten!$A$5:$A$19,""),"")&amp;IF(WEEKDAY(AJ8)=2," KW"&amp;_xlfn.ISOWEEKNUM(AJ8),"")</f>
        <v/>
      </c>
      <c r="AL8" s="13">
        <f>_xlfn.XLOOKUP(AJ8,Daten!$D$5:$D$19,Daten!$E$5:$E$19,IF(WEEKDAY(AJ8)=1,"",IF(WEEKDAY(AJ8)=2,Daten!$B$21,IF(WEEKDAY(AJ8)=3,Daten!$B$22,IF(WEEKDAY(AJ8)=4,Daten!$B$23,IF(WEEKDAY(AJ8)=5,Daten!$B$24,IF(WEEKDAY(AJ8)=6,Daten!$B$25,IF(WEEKDAY(AJ8)=7,""))))))))</f>
        <v>9</v>
      </c>
      <c r="AM8" s="21"/>
      <c r="AN8" s="27"/>
      <c r="AO8" s="14">
        <v>46270</v>
      </c>
      <c r="AP8" s="15" t="str">
        <f>IF(AO8&lt;&gt;"",_xlfn.XLOOKUP(AO8,Daten!$D$5:$D$19,Daten!$A$5:$A$19,""),"")&amp;IF(WEEKDAY(AO8)=2," KW"&amp;_xlfn.ISOWEEKNUM(AO8),"")</f>
        <v/>
      </c>
      <c r="AQ8" s="13" t="str">
        <f>_xlfn.XLOOKUP(AO8,Daten!$D$5:$D$19,Daten!$E$5:$E$19,IF(WEEKDAY(AO8)=1,"",IF(WEEKDAY(AO8)=2,Daten!$B$21,IF(WEEKDAY(AO8)=3,Daten!$B$22,IF(WEEKDAY(AO8)=4,Daten!$B$23,IF(WEEKDAY(AO8)=5,Daten!$B$24,IF(WEEKDAY(AO8)=6,Daten!$B$25,IF(WEEKDAY(AO8)=7,""))))))))</f>
        <v/>
      </c>
      <c r="AR8" s="21"/>
      <c r="AS8" s="27"/>
      <c r="AT8" s="14">
        <v>46300</v>
      </c>
      <c r="AU8" s="15" t="str">
        <f>IF(AT8&lt;&gt;"",_xlfn.XLOOKUP(AT8,Daten!$D$5:$D$19,Daten!$A$5:$A$19,""),"")&amp;IF(WEEKDAY(AT8)=2," KW"&amp;_xlfn.ISOWEEKNUM(AT8),"")</f>
        <v xml:space="preserve"> KW41</v>
      </c>
      <c r="AV8" s="13">
        <f>_xlfn.XLOOKUP(AT8,Daten!$D$5:$D$19,Daten!$E$5:$E$19,IF(WEEKDAY(AT8)=1,"",IF(WEEKDAY(AT8)=2,Daten!$B$21,IF(WEEKDAY(AT8)=3,Daten!$B$22,IF(WEEKDAY(AT8)=4,Daten!$B$23,IF(WEEKDAY(AT8)=5,Daten!$B$24,IF(WEEKDAY(AT8)=6,Daten!$B$25,IF(WEEKDAY(AT8)=7,""))))))))</f>
        <v>9</v>
      </c>
      <c r="AW8" s="21"/>
      <c r="AX8" s="27"/>
      <c r="AY8" s="14">
        <v>46331</v>
      </c>
      <c r="AZ8" s="15" t="str">
        <f>IF(AY8&lt;&gt;"",_xlfn.XLOOKUP(AY8,Daten!$D$5:$D$19,Daten!$A$5:$A$19,""),"")&amp;IF(WEEKDAY(AY8)=2," KW"&amp;_xlfn.ISOWEEKNUM(AY8),"")</f>
        <v/>
      </c>
      <c r="BA8" s="13">
        <f>_xlfn.XLOOKUP(AY8,Daten!$D$5:$D$19,Daten!$E$5:$E$19,IF(WEEKDAY(AY8)=1,"",IF(WEEKDAY(AY8)=2,Daten!$B$21,IF(WEEKDAY(AY8)=3,Daten!$B$22,IF(WEEKDAY(AY8)=4,Daten!$B$23,IF(WEEKDAY(AY8)=5,Daten!$B$24,IF(WEEKDAY(AY8)=6,Daten!$B$25,IF(WEEKDAY(AY8)=7,""))))))))</f>
        <v>8.5</v>
      </c>
      <c r="BB8" s="21"/>
      <c r="BC8" s="27"/>
      <c r="BD8" s="14">
        <v>46361</v>
      </c>
      <c r="BE8" s="15" t="str">
        <f>IF(BD8&lt;&gt;"",_xlfn.XLOOKUP(BD8,Daten!$D$5:$D$19,Daten!$A$5:$A$19,""),"")&amp;IF(WEEKDAY(BD8)=2," KW"&amp;_xlfn.ISOWEEKNUM(BD8),"")</f>
        <v/>
      </c>
      <c r="BF8" s="13" t="str">
        <f>_xlfn.XLOOKUP(BD8,Daten!$D$5:$D$19,Daten!$E$5:$E$19,IF(WEEKDAY(BD8)=1,"",IF(WEEKDAY(BD8)=2,Daten!$B$21,IF(WEEKDAY(BD8)=3,Daten!$B$22,IF(WEEKDAY(BD8)=4,Daten!$B$23,IF(WEEKDAY(BD8)=5,Daten!$B$24,IF(WEEKDAY(BD8)=6,Daten!$B$25,IF(WEEKDAY(BD8)=7,""))))))))</f>
        <v/>
      </c>
      <c r="BG8" s="21"/>
      <c r="BH8" s="27"/>
    </row>
    <row r="9" spans="1:60" ht="21.75" customHeight="1" x14ac:dyDescent="0.25">
      <c r="A9" s="14">
        <v>46028</v>
      </c>
      <c r="B9" s="15" t="str">
        <f>IF(A9&lt;&gt;"",_xlfn.XLOOKUP(A9,Daten!$D$5:$D$19,Daten!$A$5:$A$19,""),"")&amp;IF(WEEKDAY(A9)=2," KW"&amp;_xlfn.ISOWEEKNUM(A9),"")</f>
        <v>Heilige Drei Könige</v>
      </c>
      <c r="C9" s="13" t="str">
        <f>_xlfn.IFNA(VLOOKUP(A9,Daten!$D$4:$E$19,2,FALSE),VLOOKUP(TEXT(A9,"TTTT"),Daten!$A$17:$B$33,2,FALSE))</f>
        <v>8,0</v>
      </c>
      <c r="D9" s="21">
        <v>8</v>
      </c>
      <c r="E9" s="27" t="s">
        <v>37</v>
      </c>
      <c r="F9" s="14">
        <v>46059</v>
      </c>
      <c r="G9" s="15" t="str">
        <f>IF(F9&lt;&gt;"",_xlfn.XLOOKUP(F9,Daten!$D$5:$D$19,Daten!$A$5:$A$19,""),"")&amp;IF(WEEKDAY(F9)=2," KW"&amp;_xlfn.ISOWEEKNUM(F9),"")</f>
        <v/>
      </c>
      <c r="H9" s="13">
        <f>_xlfn.IFNA(VLOOKUP(F9,Daten!$D$4:$E$19,2,FALSE),VLOOKUP(TEXT(F9,"TTTT"),Daten!$A$17:$B$33,2,FALSE))</f>
        <v>5</v>
      </c>
      <c r="I9" s="21"/>
      <c r="J9" s="27"/>
      <c r="K9" s="14">
        <v>46087</v>
      </c>
      <c r="L9" s="15" t="str">
        <f>IF(K9&lt;&gt;"",_xlfn.XLOOKUP(K9,Daten!$D$5:$D$19,Daten!$A$5:$A$19,""),"")&amp;IF(WEEKDAY(K9)=2," KW"&amp;_xlfn.ISOWEEKNUM(K9),"")</f>
        <v/>
      </c>
      <c r="M9" s="13">
        <f>_xlfn.IFNA(VLOOKUP(K9,Daten!$D$4:$E$19,2,FALSE),VLOOKUP(TEXT(K9,"TTTT"),Daten!$A$17:$B$33,2,FALSE))</f>
        <v>5</v>
      </c>
      <c r="N9" s="21"/>
      <c r="O9" s="27"/>
      <c r="P9" s="14">
        <v>46118</v>
      </c>
      <c r="Q9" s="15" t="str">
        <f>IF(P9&lt;&gt;"",_xlfn.XLOOKUP(P9,Daten!$D$5:$D$19,Daten!$A$5:$A$19,""),"")&amp;IF(WEEKDAY(P9)=2," KW"&amp;_xlfn.ISOWEEKNUM(P9),"")</f>
        <v>Ostermontag KW15</v>
      </c>
      <c r="R9" s="13" t="str">
        <f>_xlfn.XLOOKUP(P9,Daten!$D$5:$D$19,Daten!$E$5:$E$19,IF(WEEKDAY(P9)=1,"",IF(WEEKDAY(P9)=2,Daten!$B$21,IF(WEEKDAY(P9)=3,Daten!$B$22,IF(WEEKDAY(P9)=4,Daten!$B$23,IF(WEEKDAY(P9)=5,Daten!$B$24,IF(WEEKDAY(P9)=6,Daten!$B$25,IF(WEEKDAY(P9)=7,""))))))))</f>
        <v>8,0</v>
      </c>
      <c r="S9" s="21"/>
      <c r="T9" s="27"/>
      <c r="U9" s="14">
        <v>46148</v>
      </c>
      <c r="V9" s="15" t="str">
        <f>IF(U9&lt;&gt;"",_xlfn.XLOOKUP(U9,Daten!$D$5:$D$19,Daten!$A$5:$A$19,""),"")&amp;IF(WEEKDAY(U9)=2," KW"&amp;_xlfn.ISOWEEKNUM(U9),"")</f>
        <v/>
      </c>
      <c r="W9" s="13">
        <f>_xlfn.XLOOKUP(U9,Daten!$D$5:$D$19,Daten!$E$5:$E$19,IF(WEEKDAY(U9)=1,"",IF(WEEKDAY(U9)=2,Daten!$B$21,IF(WEEKDAY(U9)=3,Daten!$B$22,IF(WEEKDAY(U9)=4,Daten!$B$23,IF(WEEKDAY(U9)=5,Daten!$B$24,IF(WEEKDAY(U9)=6,Daten!$B$25,IF(WEEKDAY(U9)=7,""))))))))</f>
        <v>9</v>
      </c>
      <c r="X9" s="21"/>
      <c r="Y9" s="27"/>
      <c r="Z9" s="14">
        <v>46179</v>
      </c>
      <c r="AA9" s="15" t="str">
        <f>IF(Z9&lt;&gt;"",_xlfn.XLOOKUP(Z9,Daten!$D$5:$D$19,Daten!$A$5:$A$19,""),"")&amp;IF(WEEKDAY(Z9)=2," KW"&amp;_xlfn.ISOWEEKNUM(Z9),"")</f>
        <v/>
      </c>
      <c r="AB9" s="13" t="str">
        <f>_xlfn.XLOOKUP(Z9,Daten!$D$5:$D$19,Daten!$E$5:$E$19,IF(WEEKDAY(Z9)=1,"",IF(WEEKDAY(Z9)=2,Daten!$B$21,IF(WEEKDAY(Z9)=3,Daten!$B$22,IF(WEEKDAY(Z9)=4,Daten!$B$23,IF(WEEKDAY(Z9)=5,Daten!$B$24,IF(WEEKDAY(Z9)=6,Daten!$B$25,IF(WEEKDAY(Z9)=7,""))))))))</f>
        <v/>
      </c>
      <c r="AC9" s="21"/>
      <c r="AD9" s="27"/>
      <c r="AE9" s="14">
        <v>46209</v>
      </c>
      <c r="AF9" s="15" t="str">
        <f>IF(AE9&lt;&gt;"",_xlfn.XLOOKUP(AE9,Daten!$D$5:$D$19,Daten!$A$5:$A$19,""),"")&amp;IF(WEEKDAY(AE9)=2," KW"&amp;_xlfn.ISOWEEKNUM(AE9),"")</f>
        <v xml:space="preserve"> KW28</v>
      </c>
      <c r="AG9" s="13">
        <f>_xlfn.XLOOKUP(AE9,Daten!$D$5:$D$19,Daten!$E$5:$E$19,IF(WEEKDAY(AE9)=1,"",IF(WEEKDAY(AE9)=2,Daten!$B$21,IF(WEEKDAY(AE9)=3,Daten!$B$22,IF(WEEKDAY(AE9)=4,Daten!$B$23,IF(WEEKDAY(AE9)=5,Daten!$B$24,IF(WEEKDAY(AE9)=6,Daten!$B$25,IF(WEEKDAY(AE9)=7,""))))))))</f>
        <v>9</v>
      </c>
      <c r="AH9" s="21"/>
      <c r="AI9" s="27"/>
      <c r="AJ9" s="14">
        <v>46240</v>
      </c>
      <c r="AK9" s="15" t="str">
        <f>IF(AJ9&lt;&gt;"",_xlfn.XLOOKUP(AJ9,Daten!$D$5:$D$19,Daten!$A$5:$A$19,""),"")&amp;IF(WEEKDAY(AJ9)=2," KW"&amp;_xlfn.ISOWEEKNUM(AJ9),"")</f>
        <v/>
      </c>
      <c r="AL9" s="13">
        <f>_xlfn.XLOOKUP(AJ9,Daten!$D$5:$D$19,Daten!$E$5:$E$19,IF(WEEKDAY(AJ9)=1,"",IF(WEEKDAY(AJ9)=2,Daten!$B$21,IF(WEEKDAY(AJ9)=3,Daten!$B$22,IF(WEEKDAY(AJ9)=4,Daten!$B$23,IF(WEEKDAY(AJ9)=5,Daten!$B$24,IF(WEEKDAY(AJ9)=6,Daten!$B$25,IF(WEEKDAY(AJ9)=7,""))))))))</f>
        <v>8.5</v>
      </c>
      <c r="AM9" s="21"/>
      <c r="AN9" s="27"/>
      <c r="AO9" s="14">
        <v>46271</v>
      </c>
      <c r="AP9" s="15" t="str">
        <f>IF(AO9&lt;&gt;"",_xlfn.XLOOKUP(AO9,Daten!$D$5:$D$19,Daten!$A$5:$A$19,""),"")&amp;IF(WEEKDAY(AO9)=2," KW"&amp;_xlfn.ISOWEEKNUM(AO9),"")</f>
        <v/>
      </c>
      <c r="AQ9" s="13" t="str">
        <f>_xlfn.XLOOKUP(AO9,Daten!$D$5:$D$19,Daten!$E$5:$E$19,IF(WEEKDAY(AO9)=1,"",IF(WEEKDAY(AO9)=2,Daten!$B$21,IF(WEEKDAY(AO9)=3,Daten!$B$22,IF(WEEKDAY(AO9)=4,Daten!$B$23,IF(WEEKDAY(AO9)=5,Daten!$B$24,IF(WEEKDAY(AO9)=6,Daten!$B$25,IF(WEEKDAY(AO9)=7,""))))))))</f>
        <v/>
      </c>
      <c r="AR9" s="21"/>
      <c r="AS9" s="27"/>
      <c r="AT9" s="14">
        <v>46301</v>
      </c>
      <c r="AU9" s="15" t="str">
        <f>IF(AT9&lt;&gt;"",_xlfn.XLOOKUP(AT9,Daten!$D$5:$D$19,Daten!$A$5:$A$19,""),"")&amp;IF(WEEKDAY(AT9)=2," KW"&amp;_xlfn.ISOWEEKNUM(AT9),"")</f>
        <v/>
      </c>
      <c r="AV9" s="13">
        <f>_xlfn.XLOOKUP(AT9,Daten!$D$5:$D$19,Daten!$E$5:$E$19,IF(WEEKDAY(AT9)=1,"",IF(WEEKDAY(AT9)=2,Daten!$B$21,IF(WEEKDAY(AT9)=3,Daten!$B$22,IF(WEEKDAY(AT9)=4,Daten!$B$23,IF(WEEKDAY(AT9)=5,Daten!$B$24,IF(WEEKDAY(AT9)=6,Daten!$B$25,IF(WEEKDAY(AT9)=7,""))))))))</f>
        <v>9</v>
      </c>
      <c r="AW9" s="21"/>
      <c r="AX9" s="27"/>
      <c r="AY9" s="14">
        <v>46332</v>
      </c>
      <c r="AZ9" s="15" t="str">
        <f>IF(AY9&lt;&gt;"",_xlfn.XLOOKUP(AY9,Daten!$D$5:$D$19,Daten!$A$5:$A$19,""),"")&amp;IF(WEEKDAY(AY9)=2," KW"&amp;_xlfn.ISOWEEKNUM(AY9),"")</f>
        <v/>
      </c>
      <c r="BA9" s="13">
        <f>_xlfn.XLOOKUP(AY9,Daten!$D$5:$D$19,Daten!$E$5:$E$19,IF(WEEKDAY(AY9)=1,"",IF(WEEKDAY(AY9)=2,Daten!$B$21,IF(WEEKDAY(AY9)=3,Daten!$B$22,IF(WEEKDAY(AY9)=4,Daten!$B$23,IF(WEEKDAY(AY9)=5,Daten!$B$24,IF(WEEKDAY(AY9)=6,Daten!$B$25,IF(WEEKDAY(AY9)=7,""))))))))</f>
        <v>5</v>
      </c>
      <c r="BB9" s="21"/>
      <c r="BC9" s="27"/>
      <c r="BD9" s="14">
        <v>46362</v>
      </c>
      <c r="BE9" s="15" t="str">
        <f>IF(BD9&lt;&gt;"",_xlfn.XLOOKUP(BD9,Daten!$D$5:$D$19,Daten!$A$5:$A$19,""),"")&amp;IF(WEEKDAY(BD9)=2," KW"&amp;_xlfn.ISOWEEKNUM(BD9),"")</f>
        <v/>
      </c>
      <c r="BF9" s="13" t="str">
        <f>_xlfn.XLOOKUP(BD9,Daten!$D$5:$D$19,Daten!$E$5:$E$19,IF(WEEKDAY(BD9)=1,"",IF(WEEKDAY(BD9)=2,Daten!$B$21,IF(WEEKDAY(BD9)=3,Daten!$B$22,IF(WEEKDAY(BD9)=4,Daten!$B$23,IF(WEEKDAY(BD9)=5,Daten!$B$24,IF(WEEKDAY(BD9)=6,Daten!$B$25,IF(WEEKDAY(BD9)=7,""))))))))</f>
        <v/>
      </c>
      <c r="BG9" s="21"/>
      <c r="BH9" s="27"/>
    </row>
    <row r="10" spans="1:60" ht="21.75" customHeight="1" x14ac:dyDescent="0.25">
      <c r="A10" s="14">
        <v>46029</v>
      </c>
      <c r="B10" s="15" t="str">
        <f>IF(A10&lt;&gt;"",_xlfn.XLOOKUP(A10,Daten!$D$5:$D$19,Daten!$A$5:$A$19,""),"")&amp;IF(WEEKDAY(A10)=2," KW"&amp;_xlfn.ISOWEEKNUM(A10),"")</f>
        <v/>
      </c>
      <c r="C10" s="13">
        <f>_xlfn.IFNA(VLOOKUP(A10,Daten!$D$4:$E$19,2,FALSE),VLOOKUP(TEXT(A10,"TTTT"),Daten!$A$17:$B$33,2,FALSE))</f>
        <v>9</v>
      </c>
      <c r="D10" s="21">
        <v>8</v>
      </c>
      <c r="E10" s="27" t="s">
        <v>32</v>
      </c>
      <c r="F10" s="14">
        <v>46060</v>
      </c>
      <c r="G10" s="15" t="str">
        <f>IF(F10&lt;&gt;"",_xlfn.XLOOKUP(F10,Daten!$D$5:$D$19,Daten!$A$5:$A$19,""),"")&amp;IF(WEEKDAY(F10)=2," KW"&amp;_xlfn.ISOWEEKNUM(F10),"")</f>
        <v/>
      </c>
      <c r="H10" s="13">
        <f>_xlfn.IFNA(VLOOKUP(F10,Daten!$D$4:$E$19,2,FALSE),VLOOKUP(TEXT(F10,"TTTT"),Daten!$A$17:$B$33,2,FALSE))</f>
        <v>0</v>
      </c>
      <c r="I10" s="21"/>
      <c r="J10" s="27"/>
      <c r="K10" s="14">
        <v>46088</v>
      </c>
      <c r="L10" s="15" t="str">
        <f>IF(K10&lt;&gt;"",_xlfn.XLOOKUP(K10,Daten!$D$5:$D$19,Daten!$A$5:$A$19,""),"")&amp;IF(WEEKDAY(K10)=2," KW"&amp;_xlfn.ISOWEEKNUM(K10),"")</f>
        <v/>
      </c>
      <c r="M10" s="13">
        <f>_xlfn.IFNA(VLOOKUP(K10,Daten!$D$4:$E$19,2,FALSE),VLOOKUP(TEXT(K10,"TTTT"),Daten!$A$17:$B$33,2,FALSE))</f>
        <v>0</v>
      </c>
      <c r="N10" s="21"/>
      <c r="O10" s="27"/>
      <c r="P10" s="14">
        <v>46119</v>
      </c>
      <c r="Q10" s="15" t="str">
        <f>IF(P10&lt;&gt;"",_xlfn.XLOOKUP(P10,Daten!$D$5:$D$19,Daten!$A$5:$A$19,""),"")&amp;IF(WEEKDAY(P10)=2," KW"&amp;_xlfn.ISOWEEKNUM(P10),"")</f>
        <v/>
      </c>
      <c r="R10" s="13">
        <f>_xlfn.XLOOKUP(P10,Daten!$D$5:$D$19,Daten!$E$5:$E$19,IF(WEEKDAY(P10)=1,"",IF(WEEKDAY(P10)=2,Daten!$B$21,IF(WEEKDAY(P10)=3,Daten!$B$22,IF(WEEKDAY(P10)=4,Daten!$B$23,IF(WEEKDAY(P10)=5,Daten!$B$24,IF(WEEKDAY(P10)=6,Daten!$B$25,IF(WEEKDAY(P10)=7,""))))))))</f>
        <v>9</v>
      </c>
      <c r="S10" s="21"/>
      <c r="T10" s="27"/>
      <c r="U10" s="14">
        <v>46149</v>
      </c>
      <c r="V10" s="15" t="str">
        <f>IF(U10&lt;&gt;"",_xlfn.XLOOKUP(U10,Daten!$D$5:$D$19,Daten!$A$5:$A$19,""),"")&amp;IF(WEEKDAY(U10)=2," KW"&amp;_xlfn.ISOWEEKNUM(U10),"")</f>
        <v/>
      </c>
      <c r="W10" s="13">
        <f>_xlfn.XLOOKUP(U10,Daten!$D$5:$D$19,Daten!$E$5:$E$19,IF(WEEKDAY(U10)=1,"",IF(WEEKDAY(U10)=2,Daten!$B$21,IF(WEEKDAY(U10)=3,Daten!$B$22,IF(WEEKDAY(U10)=4,Daten!$B$23,IF(WEEKDAY(U10)=5,Daten!$B$24,IF(WEEKDAY(U10)=6,Daten!$B$25,IF(WEEKDAY(U10)=7,""))))))))</f>
        <v>8.5</v>
      </c>
      <c r="X10" s="21"/>
      <c r="Y10" s="27"/>
      <c r="Z10" s="14">
        <v>46180</v>
      </c>
      <c r="AA10" s="15" t="str">
        <f>IF(Z10&lt;&gt;"",_xlfn.XLOOKUP(Z10,Daten!$D$5:$D$19,Daten!$A$5:$A$19,""),"")&amp;IF(WEEKDAY(Z10)=2," KW"&amp;_xlfn.ISOWEEKNUM(Z10),"")</f>
        <v/>
      </c>
      <c r="AB10" s="13" t="str">
        <f>_xlfn.XLOOKUP(Z10,Daten!$D$5:$D$19,Daten!$E$5:$E$19,IF(WEEKDAY(Z10)=1,"",IF(WEEKDAY(Z10)=2,Daten!$B$21,IF(WEEKDAY(Z10)=3,Daten!$B$22,IF(WEEKDAY(Z10)=4,Daten!$B$23,IF(WEEKDAY(Z10)=5,Daten!$B$24,IF(WEEKDAY(Z10)=6,Daten!$B$25,IF(WEEKDAY(Z10)=7,""))))))))</f>
        <v/>
      </c>
      <c r="AC10" s="21"/>
      <c r="AD10" s="27"/>
      <c r="AE10" s="14">
        <v>46210</v>
      </c>
      <c r="AF10" s="15" t="str">
        <f>IF(AE10&lt;&gt;"",_xlfn.XLOOKUP(AE10,Daten!$D$5:$D$19,Daten!$A$5:$A$19,""),"")&amp;IF(WEEKDAY(AE10)=2," KW"&amp;_xlfn.ISOWEEKNUM(AE10),"")</f>
        <v/>
      </c>
      <c r="AG10" s="13">
        <f>_xlfn.XLOOKUP(AE10,Daten!$D$5:$D$19,Daten!$E$5:$E$19,IF(WEEKDAY(AE10)=1,"",IF(WEEKDAY(AE10)=2,Daten!$B$21,IF(WEEKDAY(AE10)=3,Daten!$B$22,IF(WEEKDAY(AE10)=4,Daten!$B$23,IF(WEEKDAY(AE10)=5,Daten!$B$24,IF(WEEKDAY(AE10)=6,Daten!$B$25,IF(WEEKDAY(AE10)=7,""))))))))</f>
        <v>9</v>
      </c>
      <c r="AH10" s="21"/>
      <c r="AI10" s="27"/>
      <c r="AJ10" s="14">
        <v>46241</v>
      </c>
      <c r="AK10" s="15" t="str">
        <f>IF(AJ10&lt;&gt;"",_xlfn.XLOOKUP(AJ10,Daten!$D$5:$D$19,Daten!$A$5:$A$19,""),"")&amp;IF(WEEKDAY(AJ10)=2," KW"&amp;_xlfn.ISOWEEKNUM(AJ10),"")</f>
        <v/>
      </c>
      <c r="AL10" s="13">
        <f>_xlfn.XLOOKUP(AJ10,Daten!$D$5:$D$19,Daten!$E$5:$E$19,IF(WEEKDAY(AJ10)=1,"",IF(WEEKDAY(AJ10)=2,Daten!$B$21,IF(WEEKDAY(AJ10)=3,Daten!$B$22,IF(WEEKDAY(AJ10)=4,Daten!$B$23,IF(WEEKDAY(AJ10)=5,Daten!$B$24,IF(WEEKDAY(AJ10)=6,Daten!$B$25,IF(WEEKDAY(AJ10)=7,""))))))))</f>
        <v>5</v>
      </c>
      <c r="AM10" s="21"/>
      <c r="AN10" s="27"/>
      <c r="AO10" s="14">
        <v>46272</v>
      </c>
      <c r="AP10" s="15" t="str">
        <f>IF(AO10&lt;&gt;"",_xlfn.XLOOKUP(AO10,Daten!$D$5:$D$19,Daten!$A$5:$A$19,""),"")&amp;IF(WEEKDAY(AO10)=2," KW"&amp;_xlfn.ISOWEEKNUM(AO10),"")</f>
        <v xml:space="preserve"> KW37</v>
      </c>
      <c r="AQ10" s="13">
        <f>_xlfn.XLOOKUP(AO10,Daten!$D$5:$D$19,Daten!$E$5:$E$19,IF(WEEKDAY(AO10)=1,"",IF(WEEKDAY(AO10)=2,Daten!$B$21,IF(WEEKDAY(AO10)=3,Daten!$B$22,IF(WEEKDAY(AO10)=4,Daten!$B$23,IF(WEEKDAY(AO10)=5,Daten!$B$24,IF(WEEKDAY(AO10)=6,Daten!$B$25,IF(WEEKDAY(AO10)=7,""))))))))</f>
        <v>9</v>
      </c>
      <c r="AR10" s="21"/>
      <c r="AS10" s="27"/>
      <c r="AT10" s="14">
        <v>46302</v>
      </c>
      <c r="AU10" s="15" t="str">
        <f>IF(AT10&lt;&gt;"",_xlfn.XLOOKUP(AT10,Daten!$D$5:$D$19,Daten!$A$5:$A$19,""),"")&amp;IF(WEEKDAY(AT10)=2," KW"&amp;_xlfn.ISOWEEKNUM(AT10),"")</f>
        <v/>
      </c>
      <c r="AV10" s="13">
        <f>_xlfn.XLOOKUP(AT10,Daten!$D$5:$D$19,Daten!$E$5:$E$19,IF(WEEKDAY(AT10)=1,"",IF(WEEKDAY(AT10)=2,Daten!$B$21,IF(WEEKDAY(AT10)=3,Daten!$B$22,IF(WEEKDAY(AT10)=4,Daten!$B$23,IF(WEEKDAY(AT10)=5,Daten!$B$24,IF(WEEKDAY(AT10)=6,Daten!$B$25,IF(WEEKDAY(AT10)=7,""))))))))</f>
        <v>9</v>
      </c>
      <c r="AW10" s="21"/>
      <c r="AX10" s="27"/>
      <c r="AY10" s="14">
        <v>46333</v>
      </c>
      <c r="AZ10" s="15" t="str">
        <f>IF(AY10&lt;&gt;"",_xlfn.XLOOKUP(AY10,Daten!$D$5:$D$19,Daten!$A$5:$A$19,""),"")&amp;IF(WEEKDAY(AY10)=2," KW"&amp;_xlfn.ISOWEEKNUM(AY10),"")</f>
        <v/>
      </c>
      <c r="BA10" s="13" t="str">
        <f>_xlfn.XLOOKUP(AY10,Daten!$D$5:$D$19,Daten!$E$5:$E$19,IF(WEEKDAY(AY10)=1,"",IF(WEEKDAY(AY10)=2,Daten!$B$21,IF(WEEKDAY(AY10)=3,Daten!$B$22,IF(WEEKDAY(AY10)=4,Daten!$B$23,IF(WEEKDAY(AY10)=5,Daten!$B$24,IF(WEEKDAY(AY10)=6,Daten!$B$25,IF(WEEKDAY(AY10)=7,""))))))))</f>
        <v/>
      </c>
      <c r="BB10" s="21"/>
      <c r="BC10" s="27"/>
      <c r="BD10" s="14">
        <v>46363</v>
      </c>
      <c r="BE10" s="15" t="str">
        <f>IF(BD10&lt;&gt;"",_xlfn.XLOOKUP(BD10,Daten!$D$5:$D$19,Daten!$A$5:$A$19,""),"")&amp;IF(WEEKDAY(BD10)=2," KW"&amp;_xlfn.ISOWEEKNUM(BD10),"")</f>
        <v xml:space="preserve"> KW50</v>
      </c>
      <c r="BF10" s="13">
        <f>_xlfn.XLOOKUP(BD10,Daten!$D$5:$D$19,Daten!$E$5:$E$19,IF(WEEKDAY(BD10)=1,"",IF(WEEKDAY(BD10)=2,Daten!$B$21,IF(WEEKDAY(BD10)=3,Daten!$B$22,IF(WEEKDAY(BD10)=4,Daten!$B$23,IF(WEEKDAY(BD10)=5,Daten!$B$24,IF(WEEKDAY(BD10)=6,Daten!$B$25,IF(WEEKDAY(BD10)=7,""))))))))</f>
        <v>9</v>
      </c>
      <c r="BG10" s="21"/>
      <c r="BH10" s="27"/>
    </row>
    <row r="11" spans="1:60" ht="21.75" customHeight="1" x14ac:dyDescent="0.25">
      <c r="A11" s="14">
        <v>46030</v>
      </c>
      <c r="B11" s="15" t="str">
        <f>IF(A11&lt;&gt;"",_xlfn.XLOOKUP(A11,Daten!$D$5:$D$19,Daten!$A$5:$A$19,""),"")&amp;IF(WEEKDAY(A11)=2," KW"&amp;_xlfn.ISOWEEKNUM(A11),"")</f>
        <v/>
      </c>
      <c r="C11" s="13">
        <f>_xlfn.IFNA(VLOOKUP(A11,Daten!$D$4:$E$19,2,FALSE),VLOOKUP(TEXT(A11,"TTTT"),Daten!$A$17:$B$33,2,FALSE))</f>
        <v>8.5</v>
      </c>
      <c r="D11" s="21">
        <v>8</v>
      </c>
      <c r="E11" s="27" t="s">
        <v>32</v>
      </c>
      <c r="F11" s="14">
        <v>46061</v>
      </c>
      <c r="G11" s="15" t="str">
        <f>IF(F11&lt;&gt;"",_xlfn.XLOOKUP(F11,Daten!$D$5:$D$19,Daten!$A$5:$A$19,""),"")&amp;IF(WEEKDAY(F11)=2," KW"&amp;_xlfn.ISOWEEKNUM(F11),"")</f>
        <v/>
      </c>
      <c r="H11" s="13">
        <f>_xlfn.IFNA(VLOOKUP(F11,Daten!$D$4:$E$19,2,FALSE),VLOOKUP(TEXT(F11,"TTTT"),Daten!$A$17:$B$33,2,FALSE))</f>
        <v>0</v>
      </c>
      <c r="I11" s="21"/>
      <c r="J11" s="27"/>
      <c r="K11" s="14">
        <v>46089</v>
      </c>
      <c r="L11" s="15" t="str">
        <f>IF(K11&lt;&gt;"",_xlfn.XLOOKUP(K11,Daten!$D$5:$D$19,Daten!$A$5:$A$19,""),"")&amp;IF(WEEKDAY(K11)=2," KW"&amp;_xlfn.ISOWEEKNUM(K11),"")</f>
        <v/>
      </c>
      <c r="M11" s="13">
        <f>_xlfn.IFNA(VLOOKUP(K11,Daten!$D$4:$E$19,2,FALSE),VLOOKUP(TEXT(K11,"TTTT"),Daten!$A$17:$B$33,2,FALSE))</f>
        <v>0</v>
      </c>
      <c r="N11" s="21"/>
      <c r="O11" s="27"/>
      <c r="P11" s="14">
        <v>46120</v>
      </c>
      <c r="Q11" s="15" t="str">
        <f>IF(P11&lt;&gt;"",_xlfn.XLOOKUP(P11,Daten!$D$5:$D$19,Daten!$A$5:$A$19,""),"")&amp;IF(WEEKDAY(P11)=2," KW"&amp;_xlfn.ISOWEEKNUM(P11),"")</f>
        <v/>
      </c>
      <c r="R11" s="13">
        <f>_xlfn.XLOOKUP(P11,Daten!$D$5:$D$19,Daten!$E$5:$E$19,IF(WEEKDAY(P11)=1,"",IF(WEEKDAY(P11)=2,Daten!$B$21,IF(WEEKDAY(P11)=3,Daten!$B$22,IF(WEEKDAY(P11)=4,Daten!$B$23,IF(WEEKDAY(P11)=5,Daten!$B$24,IF(WEEKDAY(P11)=6,Daten!$B$25,IF(WEEKDAY(P11)=7,""))))))))</f>
        <v>9</v>
      </c>
      <c r="S11" s="21"/>
      <c r="T11" s="27"/>
      <c r="U11" s="14">
        <v>46150</v>
      </c>
      <c r="V11" s="15" t="str">
        <f>IF(U11&lt;&gt;"",_xlfn.XLOOKUP(U11,Daten!$D$5:$D$19,Daten!$A$5:$A$19,""),"")&amp;IF(WEEKDAY(U11)=2," KW"&amp;_xlfn.ISOWEEKNUM(U11),"")</f>
        <v/>
      </c>
      <c r="W11" s="13">
        <f>_xlfn.XLOOKUP(U11,Daten!$D$5:$D$19,Daten!$E$5:$E$19,IF(WEEKDAY(U11)=1,"",IF(WEEKDAY(U11)=2,Daten!$B$21,IF(WEEKDAY(U11)=3,Daten!$B$22,IF(WEEKDAY(U11)=4,Daten!$B$23,IF(WEEKDAY(U11)=5,Daten!$B$24,IF(WEEKDAY(U11)=6,Daten!$B$25,IF(WEEKDAY(U11)=7,""))))))))</f>
        <v>5</v>
      </c>
      <c r="X11" s="21"/>
      <c r="Y11" s="27"/>
      <c r="Z11" s="14">
        <v>46181</v>
      </c>
      <c r="AA11" s="15" t="str">
        <f>IF(Z11&lt;&gt;"",_xlfn.XLOOKUP(Z11,Daten!$D$5:$D$19,Daten!$A$5:$A$19,""),"")&amp;IF(WEEKDAY(Z11)=2," KW"&amp;_xlfn.ISOWEEKNUM(Z11),"")</f>
        <v xml:space="preserve"> KW24</v>
      </c>
      <c r="AB11" s="13">
        <f>_xlfn.XLOOKUP(Z11,Daten!$D$5:$D$19,Daten!$E$5:$E$19,IF(WEEKDAY(Z11)=1,"",IF(WEEKDAY(Z11)=2,Daten!$B$21,IF(WEEKDAY(Z11)=3,Daten!$B$22,IF(WEEKDAY(Z11)=4,Daten!$B$23,IF(WEEKDAY(Z11)=5,Daten!$B$24,IF(WEEKDAY(Z11)=6,Daten!$B$25,IF(WEEKDAY(Z11)=7,""))))))))</f>
        <v>9</v>
      </c>
      <c r="AC11" s="21"/>
      <c r="AD11" s="27"/>
      <c r="AE11" s="14">
        <v>46211</v>
      </c>
      <c r="AF11" s="15" t="str">
        <f>IF(AE11&lt;&gt;"",_xlfn.XLOOKUP(AE11,Daten!$D$5:$D$19,Daten!$A$5:$A$19,""),"")&amp;IF(WEEKDAY(AE11)=2," KW"&amp;_xlfn.ISOWEEKNUM(AE11),"")</f>
        <v/>
      </c>
      <c r="AG11" s="13">
        <f>_xlfn.XLOOKUP(AE11,Daten!$D$5:$D$19,Daten!$E$5:$E$19,IF(WEEKDAY(AE11)=1,"",IF(WEEKDAY(AE11)=2,Daten!$B$21,IF(WEEKDAY(AE11)=3,Daten!$B$22,IF(WEEKDAY(AE11)=4,Daten!$B$23,IF(WEEKDAY(AE11)=5,Daten!$B$24,IF(WEEKDAY(AE11)=6,Daten!$B$25,IF(WEEKDAY(AE11)=7,""))))))))</f>
        <v>9</v>
      </c>
      <c r="AH11" s="21"/>
      <c r="AI11" s="27"/>
      <c r="AJ11" s="14">
        <v>46242</v>
      </c>
      <c r="AK11" s="15" t="str">
        <f>IF(AJ11&lt;&gt;"",_xlfn.XLOOKUP(AJ11,Daten!$D$5:$D$19,Daten!$A$5:$A$19,""),"")&amp;IF(WEEKDAY(AJ11)=2," KW"&amp;_xlfn.ISOWEEKNUM(AJ11),"")</f>
        <v/>
      </c>
      <c r="AL11" s="13" t="str">
        <f>_xlfn.XLOOKUP(AJ11,Daten!$D$5:$D$19,Daten!$E$5:$E$19,IF(WEEKDAY(AJ11)=1,"",IF(WEEKDAY(AJ11)=2,Daten!$B$21,IF(WEEKDAY(AJ11)=3,Daten!$B$22,IF(WEEKDAY(AJ11)=4,Daten!$B$23,IF(WEEKDAY(AJ11)=5,Daten!$B$24,IF(WEEKDAY(AJ11)=6,Daten!$B$25,IF(WEEKDAY(AJ11)=7,""))))))))</f>
        <v/>
      </c>
      <c r="AM11" s="21"/>
      <c r="AN11" s="27"/>
      <c r="AO11" s="14">
        <v>46273</v>
      </c>
      <c r="AP11" s="15" t="str">
        <f>IF(AO11&lt;&gt;"",_xlfn.XLOOKUP(AO11,Daten!$D$5:$D$19,Daten!$A$5:$A$19,""),"")&amp;IF(WEEKDAY(AO11)=2," KW"&amp;_xlfn.ISOWEEKNUM(AO11),"")</f>
        <v/>
      </c>
      <c r="AQ11" s="13">
        <f>_xlfn.XLOOKUP(AO11,Daten!$D$5:$D$19,Daten!$E$5:$E$19,IF(WEEKDAY(AO11)=1,"",IF(WEEKDAY(AO11)=2,Daten!$B$21,IF(WEEKDAY(AO11)=3,Daten!$B$22,IF(WEEKDAY(AO11)=4,Daten!$B$23,IF(WEEKDAY(AO11)=5,Daten!$B$24,IF(WEEKDAY(AO11)=6,Daten!$B$25,IF(WEEKDAY(AO11)=7,""))))))))</f>
        <v>9</v>
      </c>
      <c r="AR11" s="21"/>
      <c r="AS11" s="27"/>
      <c r="AT11" s="14">
        <v>46303</v>
      </c>
      <c r="AU11" s="15" t="str">
        <f>IF(AT11&lt;&gt;"",_xlfn.XLOOKUP(AT11,Daten!$D$5:$D$19,Daten!$A$5:$A$19,""),"")&amp;IF(WEEKDAY(AT11)=2," KW"&amp;_xlfn.ISOWEEKNUM(AT11),"")</f>
        <v/>
      </c>
      <c r="AV11" s="13">
        <f>_xlfn.XLOOKUP(AT11,Daten!$D$5:$D$19,Daten!$E$5:$E$19,IF(WEEKDAY(AT11)=1,"",IF(WEEKDAY(AT11)=2,Daten!$B$21,IF(WEEKDAY(AT11)=3,Daten!$B$22,IF(WEEKDAY(AT11)=4,Daten!$B$23,IF(WEEKDAY(AT11)=5,Daten!$B$24,IF(WEEKDAY(AT11)=6,Daten!$B$25,IF(WEEKDAY(AT11)=7,""))))))))</f>
        <v>8.5</v>
      </c>
      <c r="AW11" s="21"/>
      <c r="AX11" s="27"/>
      <c r="AY11" s="14">
        <v>46334</v>
      </c>
      <c r="AZ11" s="15" t="str">
        <f>IF(AY11&lt;&gt;"",_xlfn.XLOOKUP(AY11,Daten!$D$5:$D$19,Daten!$A$5:$A$19,""),"")&amp;IF(WEEKDAY(AY11)=2," KW"&amp;_xlfn.ISOWEEKNUM(AY11),"")</f>
        <v/>
      </c>
      <c r="BA11" s="13" t="str">
        <f>_xlfn.XLOOKUP(AY11,Daten!$D$5:$D$19,Daten!$E$5:$E$19,IF(WEEKDAY(AY11)=1,"",IF(WEEKDAY(AY11)=2,Daten!$B$21,IF(WEEKDAY(AY11)=3,Daten!$B$22,IF(WEEKDAY(AY11)=4,Daten!$B$23,IF(WEEKDAY(AY11)=5,Daten!$B$24,IF(WEEKDAY(AY11)=6,Daten!$B$25,IF(WEEKDAY(AY11)=7,""))))))))</f>
        <v/>
      </c>
      <c r="BB11" s="21"/>
      <c r="BC11" s="27"/>
      <c r="BD11" s="14">
        <v>46364</v>
      </c>
      <c r="BE11" s="15" t="str">
        <f>IF(BD11&lt;&gt;"",_xlfn.XLOOKUP(BD11,Daten!$D$5:$D$19,Daten!$A$5:$A$19,""),"")&amp;IF(WEEKDAY(BD11)=2," KW"&amp;_xlfn.ISOWEEKNUM(BD11),"")</f>
        <v/>
      </c>
      <c r="BF11" s="13">
        <f>_xlfn.XLOOKUP(BD11,Daten!$D$5:$D$19,Daten!$E$5:$E$19,IF(WEEKDAY(BD11)=1,"",IF(WEEKDAY(BD11)=2,Daten!$B$21,IF(WEEKDAY(BD11)=3,Daten!$B$22,IF(WEEKDAY(BD11)=4,Daten!$B$23,IF(WEEKDAY(BD11)=5,Daten!$B$24,IF(WEEKDAY(BD11)=6,Daten!$B$25,IF(WEEKDAY(BD11)=7,""))))))))</f>
        <v>9</v>
      </c>
      <c r="BG11" s="21"/>
      <c r="BH11" s="27"/>
    </row>
    <row r="12" spans="1:60" ht="21.75" customHeight="1" x14ac:dyDescent="0.25">
      <c r="A12" s="14">
        <v>46031</v>
      </c>
      <c r="B12" s="15" t="str">
        <f>IF(A12&lt;&gt;"",_xlfn.XLOOKUP(A12,Daten!$D$5:$D$19,Daten!$A$5:$A$19,""),"")&amp;IF(WEEKDAY(A12)=2," KW"&amp;_xlfn.ISOWEEKNUM(A12),"")</f>
        <v/>
      </c>
      <c r="C12" s="13">
        <f>_xlfn.IFNA(VLOOKUP(A12,Daten!$D$4:$E$19,2,FALSE),VLOOKUP(TEXT(A12,"TTTT"),Daten!$A$17:$B$33,2,FALSE))</f>
        <v>5</v>
      </c>
      <c r="D12" s="21">
        <v>8</v>
      </c>
      <c r="E12" s="27" t="s">
        <v>32</v>
      </c>
      <c r="F12" s="14">
        <v>46062</v>
      </c>
      <c r="G12" s="15" t="str">
        <f>IF(F12&lt;&gt;"",_xlfn.XLOOKUP(F12,Daten!$D$5:$D$19,Daten!$A$5:$A$19,""),"")&amp;IF(WEEKDAY(F12)=2," KW"&amp;_xlfn.ISOWEEKNUM(F12),"")</f>
        <v xml:space="preserve"> KW7</v>
      </c>
      <c r="H12" s="13">
        <f>_xlfn.IFNA(VLOOKUP(F12,Daten!$D$4:$E$19,2,FALSE),VLOOKUP(TEXT(F12,"TTTT"),Daten!$A$17:$B$33,2,FALSE))</f>
        <v>9</v>
      </c>
      <c r="I12" s="21"/>
      <c r="J12" s="27"/>
      <c r="K12" s="14">
        <v>46090</v>
      </c>
      <c r="L12" s="15" t="str">
        <f>IF(K12&lt;&gt;"",_xlfn.XLOOKUP(K12,Daten!$D$5:$D$19,Daten!$A$5:$A$19,""),"")&amp;IF(WEEKDAY(K12)=2," KW"&amp;_xlfn.ISOWEEKNUM(K12),"")</f>
        <v xml:space="preserve"> KW11</v>
      </c>
      <c r="M12" s="13">
        <f>_xlfn.IFNA(VLOOKUP(K12,Daten!$D$4:$E$19,2,FALSE),VLOOKUP(TEXT(K12,"TTTT"),Daten!$A$17:$B$33,2,FALSE))</f>
        <v>9</v>
      </c>
      <c r="N12" s="21"/>
      <c r="O12" s="27"/>
      <c r="P12" s="14">
        <v>46121</v>
      </c>
      <c r="Q12" s="15" t="str">
        <f>IF(P12&lt;&gt;"",_xlfn.XLOOKUP(P12,Daten!$D$5:$D$19,Daten!$A$5:$A$19,""),"")&amp;IF(WEEKDAY(P12)=2," KW"&amp;_xlfn.ISOWEEKNUM(P12),"")</f>
        <v/>
      </c>
      <c r="R12" s="13">
        <f>_xlfn.XLOOKUP(P12,Daten!$D$5:$D$19,Daten!$E$5:$E$19,IF(WEEKDAY(P12)=1,"",IF(WEEKDAY(P12)=2,Daten!$B$21,IF(WEEKDAY(P12)=3,Daten!$B$22,IF(WEEKDAY(P12)=4,Daten!$B$23,IF(WEEKDAY(P12)=5,Daten!$B$24,IF(WEEKDAY(P12)=6,Daten!$B$25,IF(WEEKDAY(P12)=7,""))))))))</f>
        <v>8.5</v>
      </c>
      <c r="S12" s="21"/>
      <c r="T12" s="27"/>
      <c r="U12" s="14">
        <v>46151</v>
      </c>
      <c r="V12" s="15" t="str">
        <f>IF(U12&lt;&gt;"",_xlfn.XLOOKUP(U12,Daten!$D$5:$D$19,Daten!$A$5:$A$19,""),"")&amp;IF(WEEKDAY(U12)=2," KW"&amp;_xlfn.ISOWEEKNUM(U12),"")</f>
        <v/>
      </c>
      <c r="W12" s="13" t="str">
        <f>_xlfn.XLOOKUP(U12,Daten!$D$5:$D$19,Daten!$E$5:$E$19,IF(WEEKDAY(U12)=1,"",IF(WEEKDAY(U12)=2,Daten!$B$21,IF(WEEKDAY(U12)=3,Daten!$B$22,IF(WEEKDAY(U12)=4,Daten!$B$23,IF(WEEKDAY(U12)=5,Daten!$B$24,IF(WEEKDAY(U12)=6,Daten!$B$25,IF(WEEKDAY(U12)=7,""))))))))</f>
        <v/>
      </c>
      <c r="X12" s="21"/>
      <c r="Y12" s="27"/>
      <c r="Z12" s="14">
        <v>46182</v>
      </c>
      <c r="AA12" s="15" t="str">
        <f>IF(Z12&lt;&gt;"",_xlfn.XLOOKUP(Z12,Daten!$D$5:$D$19,Daten!$A$5:$A$19,""),"")&amp;IF(WEEKDAY(Z12)=2," KW"&amp;_xlfn.ISOWEEKNUM(Z12),"")</f>
        <v/>
      </c>
      <c r="AB12" s="13">
        <f>_xlfn.XLOOKUP(Z12,Daten!$D$5:$D$19,Daten!$E$5:$E$19,IF(WEEKDAY(Z12)=1,"",IF(WEEKDAY(Z12)=2,Daten!$B$21,IF(WEEKDAY(Z12)=3,Daten!$B$22,IF(WEEKDAY(Z12)=4,Daten!$B$23,IF(WEEKDAY(Z12)=5,Daten!$B$24,IF(WEEKDAY(Z12)=6,Daten!$B$25,IF(WEEKDAY(Z12)=7,""))))))))</f>
        <v>9</v>
      </c>
      <c r="AC12" s="21"/>
      <c r="AD12" s="27"/>
      <c r="AE12" s="14">
        <v>46212</v>
      </c>
      <c r="AF12" s="15" t="str">
        <f>IF(AE12&lt;&gt;"",_xlfn.XLOOKUP(AE12,Daten!$D$5:$D$19,Daten!$A$5:$A$19,""),"")&amp;IF(WEEKDAY(AE12)=2," KW"&amp;_xlfn.ISOWEEKNUM(AE12),"")</f>
        <v/>
      </c>
      <c r="AG12" s="13">
        <f>_xlfn.XLOOKUP(AE12,Daten!$D$5:$D$19,Daten!$E$5:$E$19,IF(WEEKDAY(AE12)=1,"",IF(WEEKDAY(AE12)=2,Daten!$B$21,IF(WEEKDAY(AE12)=3,Daten!$B$22,IF(WEEKDAY(AE12)=4,Daten!$B$23,IF(WEEKDAY(AE12)=5,Daten!$B$24,IF(WEEKDAY(AE12)=6,Daten!$B$25,IF(WEEKDAY(AE12)=7,""))))))))</f>
        <v>8.5</v>
      </c>
      <c r="AH12" s="21"/>
      <c r="AI12" s="27"/>
      <c r="AJ12" s="14">
        <v>46243</v>
      </c>
      <c r="AK12" s="15" t="str">
        <f>IF(AJ12&lt;&gt;"",_xlfn.XLOOKUP(AJ12,Daten!$D$5:$D$19,Daten!$A$5:$A$19,""),"")&amp;IF(WEEKDAY(AJ12)=2," KW"&amp;_xlfn.ISOWEEKNUM(AJ12),"")</f>
        <v/>
      </c>
      <c r="AL12" s="13" t="str">
        <f>_xlfn.XLOOKUP(AJ12,Daten!$D$5:$D$19,Daten!$E$5:$E$19,IF(WEEKDAY(AJ12)=1,"",IF(WEEKDAY(AJ12)=2,Daten!$B$21,IF(WEEKDAY(AJ12)=3,Daten!$B$22,IF(WEEKDAY(AJ12)=4,Daten!$B$23,IF(WEEKDAY(AJ12)=5,Daten!$B$24,IF(WEEKDAY(AJ12)=6,Daten!$B$25,IF(WEEKDAY(AJ12)=7,""))))))))</f>
        <v/>
      </c>
      <c r="AM12" s="21"/>
      <c r="AN12" s="27"/>
      <c r="AO12" s="14">
        <v>46274</v>
      </c>
      <c r="AP12" s="15" t="str">
        <f>IF(AO12&lt;&gt;"",_xlfn.XLOOKUP(AO12,Daten!$D$5:$D$19,Daten!$A$5:$A$19,""),"")&amp;IF(WEEKDAY(AO12)=2," KW"&amp;_xlfn.ISOWEEKNUM(AO12),"")</f>
        <v/>
      </c>
      <c r="AQ12" s="13">
        <f>_xlfn.XLOOKUP(AO12,Daten!$D$5:$D$19,Daten!$E$5:$E$19,IF(WEEKDAY(AO12)=1,"",IF(WEEKDAY(AO12)=2,Daten!$B$21,IF(WEEKDAY(AO12)=3,Daten!$B$22,IF(WEEKDAY(AO12)=4,Daten!$B$23,IF(WEEKDAY(AO12)=5,Daten!$B$24,IF(WEEKDAY(AO12)=6,Daten!$B$25,IF(WEEKDAY(AO12)=7,""))))))))</f>
        <v>9</v>
      </c>
      <c r="AR12" s="21"/>
      <c r="AS12" s="27"/>
      <c r="AT12" s="14">
        <v>46304</v>
      </c>
      <c r="AU12" s="15" t="str">
        <f>IF(AT12&lt;&gt;"",_xlfn.XLOOKUP(AT12,Daten!$D$5:$D$19,Daten!$A$5:$A$19,""),"")&amp;IF(WEEKDAY(AT12)=2," KW"&amp;_xlfn.ISOWEEKNUM(AT12),"")</f>
        <v/>
      </c>
      <c r="AV12" s="13">
        <f>_xlfn.XLOOKUP(AT12,Daten!$D$5:$D$19,Daten!$E$5:$E$19,IF(WEEKDAY(AT12)=1,"",IF(WEEKDAY(AT12)=2,Daten!$B$21,IF(WEEKDAY(AT12)=3,Daten!$B$22,IF(WEEKDAY(AT12)=4,Daten!$B$23,IF(WEEKDAY(AT12)=5,Daten!$B$24,IF(WEEKDAY(AT12)=6,Daten!$B$25,IF(WEEKDAY(AT12)=7,""))))))))</f>
        <v>5</v>
      </c>
      <c r="AW12" s="21"/>
      <c r="AX12" s="27"/>
      <c r="AY12" s="14">
        <v>46335</v>
      </c>
      <c r="AZ12" s="15" t="str">
        <f>IF(AY12&lt;&gt;"",_xlfn.XLOOKUP(AY12,Daten!$D$5:$D$19,Daten!$A$5:$A$19,""),"")&amp;IF(WEEKDAY(AY12)=2," KW"&amp;_xlfn.ISOWEEKNUM(AY12),"")</f>
        <v xml:space="preserve"> KW46</v>
      </c>
      <c r="BA12" s="13">
        <f>_xlfn.XLOOKUP(AY12,Daten!$D$5:$D$19,Daten!$E$5:$E$19,IF(WEEKDAY(AY12)=1,"",IF(WEEKDAY(AY12)=2,Daten!$B$21,IF(WEEKDAY(AY12)=3,Daten!$B$22,IF(WEEKDAY(AY12)=4,Daten!$B$23,IF(WEEKDAY(AY12)=5,Daten!$B$24,IF(WEEKDAY(AY12)=6,Daten!$B$25,IF(WEEKDAY(AY12)=7,""))))))))</f>
        <v>9</v>
      </c>
      <c r="BB12" s="21"/>
      <c r="BC12" s="27"/>
      <c r="BD12" s="14">
        <v>46365</v>
      </c>
      <c r="BE12" s="15" t="str">
        <f>IF(BD12&lt;&gt;"",_xlfn.XLOOKUP(BD12,Daten!$D$5:$D$19,Daten!$A$5:$A$19,""),"")&amp;IF(WEEKDAY(BD12)=2," KW"&amp;_xlfn.ISOWEEKNUM(BD12),"")</f>
        <v/>
      </c>
      <c r="BF12" s="13">
        <f>_xlfn.XLOOKUP(BD12,Daten!$D$5:$D$19,Daten!$E$5:$E$19,IF(WEEKDAY(BD12)=1,"",IF(WEEKDAY(BD12)=2,Daten!$B$21,IF(WEEKDAY(BD12)=3,Daten!$B$22,IF(WEEKDAY(BD12)=4,Daten!$B$23,IF(WEEKDAY(BD12)=5,Daten!$B$24,IF(WEEKDAY(BD12)=6,Daten!$B$25,IF(WEEKDAY(BD12)=7,""))))))))</f>
        <v>9</v>
      </c>
      <c r="BG12" s="21"/>
      <c r="BH12" s="27"/>
    </row>
    <row r="13" spans="1:60" ht="21.75" customHeight="1" x14ac:dyDescent="0.25">
      <c r="A13" s="14">
        <v>46032</v>
      </c>
      <c r="B13" s="15" t="str">
        <f>IF(A13&lt;&gt;"",_xlfn.XLOOKUP(A13,Daten!$D$5:$D$19,Daten!$A$5:$A$19,""),"")&amp;IF(WEEKDAY(A13)=2," KW"&amp;_xlfn.ISOWEEKNUM(A13),"")</f>
        <v/>
      </c>
      <c r="C13" s="13">
        <f>_xlfn.IFNA(VLOOKUP(A13,Daten!$D$4:$E$19,2,FALSE),VLOOKUP(TEXT(A13,"TTTT"),Daten!$A$17:$B$33,2,FALSE))</f>
        <v>0</v>
      </c>
      <c r="D13" s="21"/>
      <c r="E13" s="27"/>
      <c r="F13" s="14">
        <v>46063</v>
      </c>
      <c r="G13" s="15" t="str">
        <f>IF(F13&lt;&gt;"",_xlfn.XLOOKUP(F13,Daten!$D$5:$D$19,Daten!$A$5:$A$19,""),"")&amp;IF(WEEKDAY(F13)=2," KW"&amp;_xlfn.ISOWEEKNUM(F13),"")</f>
        <v/>
      </c>
      <c r="H13" s="13">
        <f>_xlfn.IFNA(VLOOKUP(F13,Daten!$D$4:$E$19,2,FALSE),VLOOKUP(TEXT(F13,"TTTT"),Daten!$A$17:$B$33,2,FALSE))</f>
        <v>9</v>
      </c>
      <c r="I13" s="21"/>
      <c r="J13" s="27"/>
      <c r="K13" s="14">
        <v>46091</v>
      </c>
      <c r="L13" s="15" t="str">
        <f>IF(K13&lt;&gt;"",_xlfn.XLOOKUP(K13,Daten!$D$5:$D$19,Daten!$A$5:$A$19,""),"")&amp;IF(WEEKDAY(K13)=2," KW"&amp;_xlfn.ISOWEEKNUM(K13),"")</f>
        <v/>
      </c>
      <c r="M13" s="13">
        <f>_xlfn.IFNA(VLOOKUP(K13,Daten!$D$4:$E$19,2,FALSE),VLOOKUP(TEXT(K13,"TTTT"),Daten!$A$17:$B$33,2,FALSE))</f>
        <v>9</v>
      </c>
      <c r="N13" s="21"/>
      <c r="O13" s="27"/>
      <c r="P13" s="14">
        <v>46122</v>
      </c>
      <c r="Q13" s="15" t="str">
        <f>IF(P13&lt;&gt;"",_xlfn.XLOOKUP(P13,Daten!$D$5:$D$19,Daten!$A$5:$A$19,""),"")&amp;IF(WEEKDAY(P13)=2," KW"&amp;_xlfn.ISOWEEKNUM(P13),"")</f>
        <v/>
      </c>
      <c r="R13" s="13">
        <f>_xlfn.XLOOKUP(P13,Daten!$D$5:$D$19,Daten!$E$5:$E$19,IF(WEEKDAY(P13)=1,"",IF(WEEKDAY(P13)=2,Daten!$B$21,IF(WEEKDAY(P13)=3,Daten!$B$22,IF(WEEKDAY(P13)=4,Daten!$B$23,IF(WEEKDAY(P13)=5,Daten!$B$24,IF(WEEKDAY(P13)=6,Daten!$B$25,IF(WEEKDAY(P13)=7,""))))))))</f>
        <v>5</v>
      </c>
      <c r="S13" s="21"/>
      <c r="T13" s="27"/>
      <c r="U13" s="14">
        <v>46152</v>
      </c>
      <c r="V13" s="15" t="str">
        <f>IF(U13&lt;&gt;"",_xlfn.XLOOKUP(U13,Daten!$D$5:$D$19,Daten!$A$5:$A$19,""),"")&amp;IF(WEEKDAY(U13)=2," KW"&amp;_xlfn.ISOWEEKNUM(U13),"")</f>
        <v/>
      </c>
      <c r="W13" s="13" t="str">
        <f>_xlfn.XLOOKUP(U13,Daten!$D$5:$D$19,Daten!$E$5:$E$19,IF(WEEKDAY(U13)=1,"",IF(WEEKDAY(U13)=2,Daten!$B$21,IF(WEEKDAY(U13)=3,Daten!$B$22,IF(WEEKDAY(U13)=4,Daten!$B$23,IF(WEEKDAY(U13)=5,Daten!$B$24,IF(WEEKDAY(U13)=6,Daten!$B$25,IF(WEEKDAY(U13)=7,""))))))))</f>
        <v/>
      </c>
      <c r="X13" s="21"/>
      <c r="Y13" s="27"/>
      <c r="Z13" s="14">
        <v>46183</v>
      </c>
      <c r="AA13" s="15" t="str">
        <f>IF(Z13&lt;&gt;"",_xlfn.XLOOKUP(Z13,Daten!$D$5:$D$19,Daten!$A$5:$A$19,""),"")&amp;IF(WEEKDAY(Z13)=2," KW"&amp;_xlfn.ISOWEEKNUM(Z13),"")</f>
        <v/>
      </c>
      <c r="AB13" s="13">
        <f>_xlfn.XLOOKUP(Z13,Daten!$D$5:$D$19,Daten!$E$5:$E$19,IF(WEEKDAY(Z13)=1,"",IF(WEEKDAY(Z13)=2,Daten!$B$21,IF(WEEKDAY(Z13)=3,Daten!$B$22,IF(WEEKDAY(Z13)=4,Daten!$B$23,IF(WEEKDAY(Z13)=5,Daten!$B$24,IF(WEEKDAY(Z13)=6,Daten!$B$25,IF(WEEKDAY(Z13)=7,""))))))))</f>
        <v>9</v>
      </c>
      <c r="AC13" s="21"/>
      <c r="AD13" s="27"/>
      <c r="AE13" s="14">
        <v>46213</v>
      </c>
      <c r="AF13" s="15" t="str">
        <f>IF(AE13&lt;&gt;"",_xlfn.XLOOKUP(AE13,Daten!$D$5:$D$19,Daten!$A$5:$A$19,""),"")&amp;IF(WEEKDAY(AE13)=2," KW"&amp;_xlfn.ISOWEEKNUM(AE13),"")</f>
        <v/>
      </c>
      <c r="AG13" s="13">
        <f>_xlfn.XLOOKUP(AE13,Daten!$D$5:$D$19,Daten!$E$5:$E$19,IF(WEEKDAY(AE13)=1,"",IF(WEEKDAY(AE13)=2,Daten!$B$21,IF(WEEKDAY(AE13)=3,Daten!$B$22,IF(WEEKDAY(AE13)=4,Daten!$B$23,IF(WEEKDAY(AE13)=5,Daten!$B$24,IF(WEEKDAY(AE13)=6,Daten!$B$25,IF(WEEKDAY(AE13)=7,""))))))))</f>
        <v>5</v>
      </c>
      <c r="AH13" s="21"/>
      <c r="AI13" s="27"/>
      <c r="AJ13" s="14">
        <v>46244</v>
      </c>
      <c r="AK13" s="15" t="str">
        <f>IF(AJ13&lt;&gt;"",_xlfn.XLOOKUP(AJ13,Daten!$D$5:$D$19,Daten!$A$5:$A$19,""),"")&amp;IF(WEEKDAY(AJ13)=2," KW"&amp;_xlfn.ISOWEEKNUM(AJ13),"")</f>
        <v xml:space="preserve"> KW33</v>
      </c>
      <c r="AL13" s="13">
        <f>_xlfn.XLOOKUP(AJ13,Daten!$D$5:$D$19,Daten!$E$5:$E$19,IF(WEEKDAY(AJ13)=1,"",IF(WEEKDAY(AJ13)=2,Daten!$B$21,IF(WEEKDAY(AJ13)=3,Daten!$B$22,IF(WEEKDAY(AJ13)=4,Daten!$B$23,IF(WEEKDAY(AJ13)=5,Daten!$B$24,IF(WEEKDAY(AJ13)=6,Daten!$B$25,IF(WEEKDAY(AJ13)=7,""))))))))</f>
        <v>9</v>
      </c>
      <c r="AM13" s="21"/>
      <c r="AN13" s="27"/>
      <c r="AO13" s="14">
        <v>46275</v>
      </c>
      <c r="AP13" s="15" t="str">
        <f>IF(AO13&lt;&gt;"",_xlfn.XLOOKUP(AO13,Daten!$D$5:$D$19,Daten!$A$5:$A$19,""),"")&amp;IF(WEEKDAY(AO13)=2," KW"&amp;_xlfn.ISOWEEKNUM(AO13),"")</f>
        <v/>
      </c>
      <c r="AQ13" s="13">
        <f>_xlfn.XLOOKUP(AO13,Daten!$D$5:$D$19,Daten!$E$5:$E$19,IF(WEEKDAY(AO13)=1,"",IF(WEEKDAY(AO13)=2,Daten!$B$21,IF(WEEKDAY(AO13)=3,Daten!$B$22,IF(WEEKDAY(AO13)=4,Daten!$B$23,IF(WEEKDAY(AO13)=5,Daten!$B$24,IF(WEEKDAY(AO13)=6,Daten!$B$25,IF(WEEKDAY(AO13)=7,""))))))))</f>
        <v>8.5</v>
      </c>
      <c r="AR13" s="21"/>
      <c r="AS13" s="27"/>
      <c r="AT13" s="14">
        <v>46305</v>
      </c>
      <c r="AU13" s="15" t="str">
        <f>IF(AT13&lt;&gt;"",_xlfn.XLOOKUP(AT13,Daten!$D$5:$D$19,Daten!$A$5:$A$19,""),"")&amp;IF(WEEKDAY(AT13)=2," KW"&amp;_xlfn.ISOWEEKNUM(AT13),"")</f>
        <v/>
      </c>
      <c r="AV13" s="13" t="str">
        <f>_xlfn.XLOOKUP(AT13,Daten!$D$5:$D$19,Daten!$E$5:$E$19,IF(WEEKDAY(AT13)=1,"",IF(WEEKDAY(AT13)=2,Daten!$B$21,IF(WEEKDAY(AT13)=3,Daten!$B$22,IF(WEEKDAY(AT13)=4,Daten!$B$23,IF(WEEKDAY(AT13)=5,Daten!$B$24,IF(WEEKDAY(AT13)=6,Daten!$B$25,IF(WEEKDAY(AT13)=7,""))))))))</f>
        <v/>
      </c>
      <c r="AW13" s="21"/>
      <c r="AX13" s="27"/>
      <c r="AY13" s="14">
        <v>46336</v>
      </c>
      <c r="AZ13" s="15" t="str">
        <f>IF(AY13&lt;&gt;"",_xlfn.XLOOKUP(AY13,Daten!$D$5:$D$19,Daten!$A$5:$A$19,""),"")&amp;IF(WEEKDAY(AY13)=2," KW"&amp;_xlfn.ISOWEEKNUM(AY13),"")</f>
        <v/>
      </c>
      <c r="BA13" s="13">
        <f>_xlfn.XLOOKUP(AY13,Daten!$D$5:$D$19,Daten!$E$5:$E$19,IF(WEEKDAY(AY13)=1,"",IF(WEEKDAY(AY13)=2,Daten!$B$21,IF(WEEKDAY(AY13)=3,Daten!$B$22,IF(WEEKDAY(AY13)=4,Daten!$B$23,IF(WEEKDAY(AY13)=5,Daten!$B$24,IF(WEEKDAY(AY13)=6,Daten!$B$25,IF(WEEKDAY(AY13)=7,""))))))))</f>
        <v>9</v>
      </c>
      <c r="BB13" s="21"/>
      <c r="BC13" s="27"/>
      <c r="BD13" s="14">
        <v>46366</v>
      </c>
      <c r="BE13" s="15" t="str">
        <f>IF(BD13&lt;&gt;"",_xlfn.XLOOKUP(BD13,Daten!$D$5:$D$19,Daten!$A$5:$A$19,""),"")&amp;IF(WEEKDAY(BD13)=2," KW"&amp;_xlfn.ISOWEEKNUM(BD13),"")</f>
        <v/>
      </c>
      <c r="BF13" s="13">
        <f>_xlfn.XLOOKUP(BD13,Daten!$D$5:$D$19,Daten!$E$5:$E$19,IF(WEEKDAY(BD13)=1,"",IF(WEEKDAY(BD13)=2,Daten!$B$21,IF(WEEKDAY(BD13)=3,Daten!$B$22,IF(WEEKDAY(BD13)=4,Daten!$B$23,IF(WEEKDAY(BD13)=5,Daten!$B$24,IF(WEEKDAY(BD13)=6,Daten!$B$25,IF(WEEKDAY(BD13)=7,""))))))))</f>
        <v>8.5</v>
      </c>
      <c r="BG13" s="21"/>
      <c r="BH13" s="27"/>
    </row>
    <row r="14" spans="1:60" ht="21.75" customHeight="1" x14ac:dyDescent="0.25">
      <c r="A14" s="14">
        <v>46033</v>
      </c>
      <c r="B14" s="15" t="str">
        <f>IF(A14&lt;&gt;"",_xlfn.XLOOKUP(A14,Daten!$D$5:$D$19,Daten!$A$5:$A$19,""),"")&amp;IF(WEEKDAY(A14)=2," KW"&amp;_xlfn.ISOWEEKNUM(A14),"")</f>
        <v/>
      </c>
      <c r="C14" s="13">
        <f>_xlfn.IFNA(VLOOKUP(A14,Daten!$D$4:$E$19,2,FALSE),VLOOKUP(TEXT(A14,"TTTT"),Daten!$A$17:$B$33,2,FALSE))</f>
        <v>0</v>
      </c>
      <c r="D14" s="21"/>
      <c r="E14" s="27"/>
      <c r="F14" s="14">
        <v>46064</v>
      </c>
      <c r="G14" s="15" t="str">
        <f>IF(F14&lt;&gt;"",_xlfn.XLOOKUP(F14,Daten!$D$5:$D$19,Daten!$A$5:$A$19,""),"")&amp;IF(WEEKDAY(F14)=2," KW"&amp;_xlfn.ISOWEEKNUM(F14),"")</f>
        <v/>
      </c>
      <c r="H14" s="13">
        <f>_xlfn.IFNA(VLOOKUP(F14,Daten!$D$4:$E$19,2,FALSE),VLOOKUP(TEXT(F14,"TTTT"),Daten!$A$17:$B$33,2,FALSE))</f>
        <v>9</v>
      </c>
      <c r="I14" s="21"/>
      <c r="J14" s="27"/>
      <c r="K14" s="14">
        <v>46092</v>
      </c>
      <c r="L14" s="15" t="str">
        <f>IF(K14&lt;&gt;"",_xlfn.XLOOKUP(K14,Daten!$D$5:$D$19,Daten!$A$5:$A$19,""),"")&amp;IF(WEEKDAY(K14)=2," KW"&amp;_xlfn.ISOWEEKNUM(K14),"")</f>
        <v/>
      </c>
      <c r="M14" s="13">
        <f>_xlfn.IFNA(VLOOKUP(K14,Daten!$D$4:$E$19,2,FALSE),VLOOKUP(TEXT(K14,"TTTT"),Daten!$A$17:$B$33,2,FALSE))</f>
        <v>9</v>
      </c>
      <c r="N14" s="21"/>
      <c r="O14" s="27"/>
      <c r="P14" s="14">
        <v>46123</v>
      </c>
      <c r="Q14" s="15" t="str">
        <f>IF(P14&lt;&gt;"",_xlfn.XLOOKUP(P14,Daten!$D$5:$D$19,Daten!$A$5:$A$19,""),"")&amp;IF(WEEKDAY(P14)=2," KW"&amp;_xlfn.ISOWEEKNUM(P14),"")</f>
        <v/>
      </c>
      <c r="R14" s="13" t="str">
        <f>_xlfn.XLOOKUP(P14,Daten!$D$5:$D$19,Daten!$E$5:$E$19,IF(WEEKDAY(P14)=1,"",IF(WEEKDAY(P14)=2,Daten!$B$21,IF(WEEKDAY(P14)=3,Daten!$B$22,IF(WEEKDAY(P14)=4,Daten!$B$23,IF(WEEKDAY(P14)=5,Daten!$B$24,IF(WEEKDAY(P14)=6,Daten!$B$25,IF(WEEKDAY(P14)=7,""))))))))</f>
        <v/>
      </c>
      <c r="S14" s="21"/>
      <c r="T14" s="27"/>
      <c r="U14" s="14">
        <v>46153</v>
      </c>
      <c r="V14" s="15" t="str">
        <f>IF(U14&lt;&gt;"",_xlfn.XLOOKUP(U14,Daten!$D$5:$D$19,Daten!$A$5:$A$19,""),"")&amp;IF(WEEKDAY(U14)=2," KW"&amp;_xlfn.ISOWEEKNUM(U14),"")</f>
        <v xml:space="preserve"> KW20</v>
      </c>
      <c r="W14" s="13">
        <f>_xlfn.XLOOKUP(U14,Daten!$D$5:$D$19,Daten!$E$5:$E$19,IF(WEEKDAY(U14)=1,"",IF(WEEKDAY(U14)=2,Daten!$B$21,IF(WEEKDAY(U14)=3,Daten!$B$22,IF(WEEKDAY(U14)=4,Daten!$B$23,IF(WEEKDAY(U14)=5,Daten!$B$24,IF(WEEKDAY(U14)=6,Daten!$B$25,IF(WEEKDAY(U14)=7,""))))))))</f>
        <v>9</v>
      </c>
      <c r="X14" s="21"/>
      <c r="Y14" s="27"/>
      <c r="Z14" s="14">
        <v>46184</v>
      </c>
      <c r="AA14" s="15" t="str">
        <f>IF(Z14&lt;&gt;"",_xlfn.XLOOKUP(Z14,Daten!$D$5:$D$19,Daten!$A$5:$A$19,""),"")&amp;IF(WEEKDAY(Z14)=2," KW"&amp;_xlfn.ISOWEEKNUM(Z14),"")</f>
        <v/>
      </c>
      <c r="AB14" s="13">
        <f>_xlfn.XLOOKUP(Z14,Daten!$D$5:$D$19,Daten!$E$5:$E$19,IF(WEEKDAY(Z14)=1,"",IF(WEEKDAY(Z14)=2,Daten!$B$21,IF(WEEKDAY(Z14)=3,Daten!$B$22,IF(WEEKDAY(Z14)=4,Daten!$B$23,IF(WEEKDAY(Z14)=5,Daten!$B$24,IF(WEEKDAY(Z14)=6,Daten!$B$25,IF(WEEKDAY(Z14)=7,""))))))))</f>
        <v>8.5</v>
      </c>
      <c r="AC14" s="21"/>
      <c r="AD14" s="27"/>
      <c r="AE14" s="14">
        <v>46214</v>
      </c>
      <c r="AF14" s="15" t="str">
        <f>IF(AE14&lt;&gt;"",_xlfn.XLOOKUP(AE14,Daten!$D$5:$D$19,Daten!$A$5:$A$19,""),"")&amp;IF(WEEKDAY(AE14)=2," KW"&amp;_xlfn.ISOWEEKNUM(AE14),"")</f>
        <v/>
      </c>
      <c r="AG14" s="13" t="str">
        <f>_xlfn.XLOOKUP(AE14,Daten!$D$5:$D$19,Daten!$E$5:$E$19,IF(WEEKDAY(AE14)=1,"",IF(WEEKDAY(AE14)=2,Daten!$B$21,IF(WEEKDAY(AE14)=3,Daten!$B$22,IF(WEEKDAY(AE14)=4,Daten!$B$23,IF(WEEKDAY(AE14)=5,Daten!$B$24,IF(WEEKDAY(AE14)=6,Daten!$B$25,IF(WEEKDAY(AE14)=7,""))))))))</f>
        <v/>
      </c>
      <c r="AH14" s="21"/>
      <c r="AI14" s="27"/>
      <c r="AJ14" s="14">
        <v>46245</v>
      </c>
      <c r="AK14" s="15" t="str">
        <f>IF(AJ14&lt;&gt;"",_xlfn.XLOOKUP(AJ14,Daten!$D$5:$D$19,Daten!$A$5:$A$19,""),"")&amp;IF(WEEKDAY(AJ14)=2," KW"&amp;_xlfn.ISOWEEKNUM(AJ14),"")</f>
        <v/>
      </c>
      <c r="AL14" s="13">
        <f>_xlfn.XLOOKUP(AJ14,Daten!$D$5:$D$19,Daten!$E$5:$E$19,IF(WEEKDAY(AJ14)=1,"",IF(WEEKDAY(AJ14)=2,Daten!$B$21,IF(WEEKDAY(AJ14)=3,Daten!$B$22,IF(WEEKDAY(AJ14)=4,Daten!$B$23,IF(WEEKDAY(AJ14)=5,Daten!$B$24,IF(WEEKDAY(AJ14)=6,Daten!$B$25,IF(WEEKDAY(AJ14)=7,""))))))))</f>
        <v>9</v>
      </c>
      <c r="AM14" s="21"/>
      <c r="AN14" s="27"/>
      <c r="AO14" s="14">
        <v>46276</v>
      </c>
      <c r="AP14" s="15" t="str">
        <f>IF(AO14&lt;&gt;"",_xlfn.XLOOKUP(AO14,Daten!$D$5:$D$19,Daten!$A$5:$A$19,""),"")&amp;IF(WEEKDAY(AO14)=2," KW"&amp;_xlfn.ISOWEEKNUM(AO14),"")</f>
        <v/>
      </c>
      <c r="AQ14" s="13">
        <f>_xlfn.XLOOKUP(AO14,Daten!$D$5:$D$19,Daten!$E$5:$E$19,IF(WEEKDAY(AO14)=1,"",IF(WEEKDAY(AO14)=2,Daten!$B$21,IF(WEEKDAY(AO14)=3,Daten!$B$22,IF(WEEKDAY(AO14)=4,Daten!$B$23,IF(WEEKDAY(AO14)=5,Daten!$B$24,IF(WEEKDAY(AO14)=6,Daten!$B$25,IF(WEEKDAY(AO14)=7,""))))))))</f>
        <v>5</v>
      </c>
      <c r="AR14" s="21"/>
      <c r="AS14" s="27"/>
      <c r="AT14" s="14">
        <v>46306</v>
      </c>
      <c r="AU14" s="15" t="str">
        <f>IF(AT14&lt;&gt;"",_xlfn.XLOOKUP(AT14,Daten!$D$5:$D$19,Daten!$A$5:$A$19,""),"")&amp;IF(WEEKDAY(AT14)=2," KW"&amp;_xlfn.ISOWEEKNUM(AT14),"")</f>
        <v/>
      </c>
      <c r="AV14" s="13" t="str">
        <f>_xlfn.XLOOKUP(AT14,Daten!$D$5:$D$19,Daten!$E$5:$E$19,IF(WEEKDAY(AT14)=1,"",IF(WEEKDAY(AT14)=2,Daten!$B$21,IF(WEEKDAY(AT14)=3,Daten!$B$22,IF(WEEKDAY(AT14)=4,Daten!$B$23,IF(WEEKDAY(AT14)=5,Daten!$B$24,IF(WEEKDAY(AT14)=6,Daten!$B$25,IF(WEEKDAY(AT14)=7,""))))))))</f>
        <v/>
      </c>
      <c r="AW14" s="21"/>
      <c r="AX14" s="27"/>
      <c r="AY14" s="14">
        <v>46337</v>
      </c>
      <c r="AZ14" s="15" t="str">
        <f>IF(AY14&lt;&gt;"",_xlfn.XLOOKUP(AY14,Daten!$D$5:$D$19,Daten!$A$5:$A$19,""),"")&amp;IF(WEEKDAY(AY14)=2," KW"&amp;_xlfn.ISOWEEKNUM(AY14),"")</f>
        <v/>
      </c>
      <c r="BA14" s="13">
        <f>_xlfn.XLOOKUP(AY14,Daten!$D$5:$D$19,Daten!$E$5:$E$19,IF(WEEKDAY(AY14)=1,"",IF(WEEKDAY(AY14)=2,Daten!$B$21,IF(WEEKDAY(AY14)=3,Daten!$B$22,IF(WEEKDAY(AY14)=4,Daten!$B$23,IF(WEEKDAY(AY14)=5,Daten!$B$24,IF(WEEKDAY(AY14)=6,Daten!$B$25,IF(WEEKDAY(AY14)=7,""))))))))</f>
        <v>9</v>
      </c>
      <c r="BB14" s="21"/>
      <c r="BC14" s="27"/>
      <c r="BD14" s="14">
        <v>46367</v>
      </c>
      <c r="BE14" s="15" t="str">
        <f>IF(BD14&lt;&gt;"",_xlfn.XLOOKUP(BD14,Daten!$D$5:$D$19,Daten!$A$5:$A$19,""),"")&amp;IF(WEEKDAY(BD14)=2," KW"&amp;_xlfn.ISOWEEKNUM(BD14),"")</f>
        <v/>
      </c>
      <c r="BF14" s="13">
        <f>_xlfn.XLOOKUP(BD14,Daten!$D$5:$D$19,Daten!$E$5:$E$19,IF(WEEKDAY(BD14)=1,"",IF(WEEKDAY(BD14)=2,Daten!$B$21,IF(WEEKDAY(BD14)=3,Daten!$B$22,IF(WEEKDAY(BD14)=4,Daten!$B$23,IF(WEEKDAY(BD14)=5,Daten!$B$24,IF(WEEKDAY(BD14)=6,Daten!$B$25,IF(WEEKDAY(BD14)=7,""))))))))</f>
        <v>5</v>
      </c>
      <c r="BG14" s="21"/>
      <c r="BH14" s="27"/>
    </row>
    <row r="15" spans="1:60" ht="21.75" customHeight="1" x14ac:dyDescent="0.25">
      <c r="A15" s="14">
        <v>46034</v>
      </c>
      <c r="B15" s="15" t="str">
        <f>IF(A15&lt;&gt;"",_xlfn.XLOOKUP(A15,Daten!$D$5:$D$19,Daten!$A$5:$A$19,""),"")&amp;IF(WEEKDAY(A15)=2," KW"&amp;_xlfn.ISOWEEKNUM(A15),"")</f>
        <v xml:space="preserve"> KW3</v>
      </c>
      <c r="C15" s="13">
        <f>_xlfn.IFNA(VLOOKUP(A15,Daten!$D$4:$E$19,2,FALSE),VLOOKUP(TEXT(A15,"TTTT"),Daten!$A$17:$B$33,2,FALSE))</f>
        <v>9</v>
      </c>
      <c r="D15" s="21">
        <v>9</v>
      </c>
      <c r="E15" s="27" t="s">
        <v>36</v>
      </c>
      <c r="F15" s="14">
        <v>46065</v>
      </c>
      <c r="G15" s="15" t="str">
        <f>IF(F15&lt;&gt;"",_xlfn.XLOOKUP(F15,Daten!$D$5:$D$19,Daten!$A$5:$A$19,""),"")&amp;IF(WEEKDAY(F15)=2," KW"&amp;_xlfn.ISOWEEKNUM(F15),"")</f>
        <v/>
      </c>
      <c r="H15" s="13">
        <f>_xlfn.IFNA(VLOOKUP(F15,Daten!$D$4:$E$19,2,FALSE),VLOOKUP(TEXT(F15,"TTTT"),Daten!$A$17:$B$33,2,FALSE))</f>
        <v>8.5</v>
      </c>
      <c r="I15" s="21"/>
      <c r="J15" s="27"/>
      <c r="K15" s="14">
        <v>46093</v>
      </c>
      <c r="L15" s="15" t="str">
        <f>IF(K15&lt;&gt;"",_xlfn.XLOOKUP(K15,Daten!$D$5:$D$19,Daten!$A$5:$A$19,""),"")&amp;IF(WEEKDAY(K15)=2," KW"&amp;_xlfn.ISOWEEKNUM(K15),"")</f>
        <v/>
      </c>
      <c r="M15" s="13">
        <f>_xlfn.IFNA(VLOOKUP(K15,Daten!$D$4:$E$19,2,FALSE),VLOOKUP(TEXT(K15,"TTTT"),Daten!$A$17:$B$33,2,FALSE))</f>
        <v>8.5</v>
      </c>
      <c r="N15" s="21"/>
      <c r="O15" s="27"/>
      <c r="P15" s="14">
        <v>46124</v>
      </c>
      <c r="Q15" s="15" t="str">
        <f>IF(P15&lt;&gt;"",_xlfn.XLOOKUP(P15,Daten!$D$5:$D$19,Daten!$A$5:$A$19,""),"")&amp;IF(WEEKDAY(P15)=2," KW"&amp;_xlfn.ISOWEEKNUM(P15),"")</f>
        <v/>
      </c>
      <c r="R15" s="13" t="str">
        <f>_xlfn.XLOOKUP(P15,Daten!$D$5:$D$19,Daten!$E$5:$E$19,IF(WEEKDAY(P15)=1,"",IF(WEEKDAY(P15)=2,Daten!$B$21,IF(WEEKDAY(P15)=3,Daten!$B$22,IF(WEEKDAY(P15)=4,Daten!$B$23,IF(WEEKDAY(P15)=5,Daten!$B$24,IF(WEEKDAY(P15)=6,Daten!$B$25,IF(WEEKDAY(P15)=7,""))))))))</f>
        <v/>
      </c>
      <c r="S15" s="21"/>
      <c r="T15" s="27"/>
      <c r="U15" s="14">
        <v>46154</v>
      </c>
      <c r="V15" s="15" t="str">
        <f>IF(U15&lt;&gt;"",_xlfn.XLOOKUP(U15,Daten!$D$5:$D$19,Daten!$A$5:$A$19,""),"")&amp;IF(WEEKDAY(U15)=2," KW"&amp;_xlfn.ISOWEEKNUM(U15),"")</f>
        <v/>
      </c>
      <c r="W15" s="13">
        <f>_xlfn.XLOOKUP(U15,Daten!$D$5:$D$19,Daten!$E$5:$E$19,IF(WEEKDAY(U15)=1,"",IF(WEEKDAY(U15)=2,Daten!$B$21,IF(WEEKDAY(U15)=3,Daten!$B$22,IF(WEEKDAY(U15)=4,Daten!$B$23,IF(WEEKDAY(U15)=5,Daten!$B$24,IF(WEEKDAY(U15)=6,Daten!$B$25,IF(WEEKDAY(U15)=7,""))))))))</f>
        <v>9</v>
      </c>
      <c r="X15" s="21"/>
      <c r="Y15" s="27"/>
      <c r="Z15" s="14">
        <v>46185</v>
      </c>
      <c r="AA15" s="15" t="str">
        <f>IF(Z15&lt;&gt;"",_xlfn.XLOOKUP(Z15,Daten!$D$5:$D$19,Daten!$A$5:$A$19,""),"")&amp;IF(WEEKDAY(Z15)=2," KW"&amp;_xlfn.ISOWEEKNUM(Z15),"")</f>
        <v/>
      </c>
      <c r="AB15" s="13">
        <f>_xlfn.XLOOKUP(Z15,Daten!$D$5:$D$19,Daten!$E$5:$E$19,IF(WEEKDAY(Z15)=1,"",IF(WEEKDAY(Z15)=2,Daten!$B$21,IF(WEEKDAY(Z15)=3,Daten!$B$22,IF(WEEKDAY(Z15)=4,Daten!$B$23,IF(WEEKDAY(Z15)=5,Daten!$B$24,IF(WEEKDAY(Z15)=6,Daten!$B$25,IF(WEEKDAY(Z15)=7,""))))))))</f>
        <v>5</v>
      </c>
      <c r="AC15" s="21"/>
      <c r="AD15" s="27"/>
      <c r="AE15" s="14">
        <v>46215</v>
      </c>
      <c r="AF15" s="15" t="str">
        <f>IF(AE15&lt;&gt;"",_xlfn.XLOOKUP(AE15,Daten!$D$5:$D$19,Daten!$A$5:$A$19,""),"")&amp;IF(WEEKDAY(AE15)=2," KW"&amp;_xlfn.ISOWEEKNUM(AE15),"")</f>
        <v/>
      </c>
      <c r="AG15" s="13" t="str">
        <f>_xlfn.XLOOKUP(AE15,Daten!$D$5:$D$19,Daten!$E$5:$E$19,IF(WEEKDAY(AE15)=1,"",IF(WEEKDAY(AE15)=2,Daten!$B$21,IF(WEEKDAY(AE15)=3,Daten!$B$22,IF(WEEKDAY(AE15)=4,Daten!$B$23,IF(WEEKDAY(AE15)=5,Daten!$B$24,IF(WEEKDAY(AE15)=6,Daten!$B$25,IF(WEEKDAY(AE15)=7,""))))))))</f>
        <v/>
      </c>
      <c r="AH15" s="21"/>
      <c r="AI15" s="27"/>
      <c r="AJ15" s="14">
        <v>46246</v>
      </c>
      <c r="AK15" s="15" t="str">
        <f>IF(AJ15&lt;&gt;"",_xlfn.XLOOKUP(AJ15,Daten!$D$5:$D$19,Daten!$A$5:$A$19,""),"")&amp;IF(WEEKDAY(AJ15)=2," KW"&amp;_xlfn.ISOWEEKNUM(AJ15),"")</f>
        <v/>
      </c>
      <c r="AL15" s="13">
        <f>_xlfn.XLOOKUP(AJ15,Daten!$D$5:$D$19,Daten!$E$5:$E$19,IF(WEEKDAY(AJ15)=1,"",IF(WEEKDAY(AJ15)=2,Daten!$B$21,IF(WEEKDAY(AJ15)=3,Daten!$B$22,IF(WEEKDAY(AJ15)=4,Daten!$B$23,IF(WEEKDAY(AJ15)=5,Daten!$B$24,IF(WEEKDAY(AJ15)=6,Daten!$B$25,IF(WEEKDAY(AJ15)=7,""))))))))</f>
        <v>9</v>
      </c>
      <c r="AM15" s="21"/>
      <c r="AN15" s="27"/>
      <c r="AO15" s="14">
        <v>46277</v>
      </c>
      <c r="AP15" s="15" t="str">
        <f>IF(AO15&lt;&gt;"",_xlfn.XLOOKUP(AO15,Daten!$D$5:$D$19,Daten!$A$5:$A$19,""),"")&amp;IF(WEEKDAY(AO15)=2," KW"&amp;_xlfn.ISOWEEKNUM(AO15),"")</f>
        <v/>
      </c>
      <c r="AQ15" s="13" t="str">
        <f>_xlfn.XLOOKUP(AO15,Daten!$D$5:$D$19,Daten!$E$5:$E$19,IF(WEEKDAY(AO15)=1,"",IF(WEEKDAY(AO15)=2,Daten!$B$21,IF(WEEKDAY(AO15)=3,Daten!$B$22,IF(WEEKDAY(AO15)=4,Daten!$B$23,IF(WEEKDAY(AO15)=5,Daten!$B$24,IF(WEEKDAY(AO15)=6,Daten!$B$25,IF(WEEKDAY(AO15)=7,""))))))))</f>
        <v/>
      </c>
      <c r="AR15" s="21"/>
      <c r="AS15" s="27"/>
      <c r="AT15" s="14">
        <v>46307</v>
      </c>
      <c r="AU15" s="15" t="str">
        <f>IF(AT15&lt;&gt;"",_xlfn.XLOOKUP(AT15,Daten!$D$5:$D$19,Daten!$A$5:$A$19,""),"")&amp;IF(WEEKDAY(AT15)=2," KW"&amp;_xlfn.ISOWEEKNUM(AT15),"")</f>
        <v xml:space="preserve"> KW42</v>
      </c>
      <c r="AV15" s="13">
        <f>_xlfn.XLOOKUP(AT15,Daten!$D$5:$D$19,Daten!$E$5:$E$19,IF(WEEKDAY(AT15)=1,"",IF(WEEKDAY(AT15)=2,Daten!$B$21,IF(WEEKDAY(AT15)=3,Daten!$B$22,IF(WEEKDAY(AT15)=4,Daten!$B$23,IF(WEEKDAY(AT15)=5,Daten!$B$24,IF(WEEKDAY(AT15)=6,Daten!$B$25,IF(WEEKDAY(AT15)=7,""))))))))</f>
        <v>9</v>
      </c>
      <c r="AW15" s="21"/>
      <c r="AX15" s="27"/>
      <c r="AY15" s="14">
        <v>46338</v>
      </c>
      <c r="AZ15" s="15" t="str">
        <f>IF(AY15&lt;&gt;"",_xlfn.XLOOKUP(AY15,Daten!$D$5:$D$19,Daten!$A$5:$A$19,""),"")&amp;IF(WEEKDAY(AY15)=2," KW"&amp;_xlfn.ISOWEEKNUM(AY15),"")</f>
        <v/>
      </c>
      <c r="BA15" s="13">
        <f>_xlfn.XLOOKUP(AY15,Daten!$D$5:$D$19,Daten!$E$5:$E$19,IF(WEEKDAY(AY15)=1,"",IF(WEEKDAY(AY15)=2,Daten!$B$21,IF(WEEKDAY(AY15)=3,Daten!$B$22,IF(WEEKDAY(AY15)=4,Daten!$B$23,IF(WEEKDAY(AY15)=5,Daten!$B$24,IF(WEEKDAY(AY15)=6,Daten!$B$25,IF(WEEKDAY(AY15)=7,""))))))))</f>
        <v>8.5</v>
      </c>
      <c r="BB15" s="21"/>
      <c r="BC15" s="27"/>
      <c r="BD15" s="14">
        <v>46368</v>
      </c>
      <c r="BE15" s="15" t="str">
        <f>IF(BD15&lt;&gt;"",_xlfn.XLOOKUP(BD15,Daten!$D$5:$D$19,Daten!$A$5:$A$19,""),"")&amp;IF(WEEKDAY(BD15)=2," KW"&amp;_xlfn.ISOWEEKNUM(BD15),"")</f>
        <v/>
      </c>
      <c r="BF15" s="13" t="str">
        <f>_xlfn.XLOOKUP(BD15,Daten!$D$5:$D$19,Daten!$E$5:$E$19,IF(WEEKDAY(BD15)=1,"",IF(WEEKDAY(BD15)=2,Daten!$B$21,IF(WEEKDAY(BD15)=3,Daten!$B$22,IF(WEEKDAY(BD15)=4,Daten!$B$23,IF(WEEKDAY(BD15)=5,Daten!$B$24,IF(WEEKDAY(BD15)=6,Daten!$B$25,IF(WEEKDAY(BD15)=7,""))))))))</f>
        <v/>
      </c>
      <c r="BG15" s="21"/>
      <c r="BH15" s="27"/>
    </row>
    <row r="16" spans="1:60" ht="21.75" customHeight="1" x14ac:dyDescent="0.25">
      <c r="A16" s="14">
        <v>46035</v>
      </c>
      <c r="B16" s="15" t="str">
        <f>IF(A16&lt;&gt;"",_xlfn.XLOOKUP(A16,Daten!$D$5:$D$19,Daten!$A$5:$A$19,""),"")&amp;IF(WEEKDAY(A16)=2," KW"&amp;_xlfn.ISOWEEKNUM(A16),"")</f>
        <v/>
      </c>
      <c r="C16" s="13">
        <f>_xlfn.IFNA(VLOOKUP(A16,Daten!$D$4:$E$19,2,FALSE),VLOOKUP(TEXT(A16,"TTTT"),Daten!$A$17:$B$33,2,FALSE))</f>
        <v>9</v>
      </c>
      <c r="D16" s="21">
        <v>9</v>
      </c>
      <c r="E16" s="27" t="s">
        <v>36</v>
      </c>
      <c r="F16" s="14">
        <v>46066</v>
      </c>
      <c r="G16" s="15" t="str">
        <f>IF(F16&lt;&gt;"",_xlfn.XLOOKUP(F16,Daten!$D$5:$D$19,Daten!$A$5:$A$19,""),"")&amp;IF(WEEKDAY(F16)=2," KW"&amp;_xlfn.ISOWEEKNUM(F16),"")</f>
        <v/>
      </c>
      <c r="H16" s="13">
        <f>_xlfn.IFNA(VLOOKUP(F16,Daten!$D$4:$E$19,2,FALSE),VLOOKUP(TEXT(F16,"TTTT"),Daten!$A$17:$B$33,2,FALSE))</f>
        <v>5</v>
      </c>
      <c r="I16" s="21"/>
      <c r="J16" s="27"/>
      <c r="K16" s="14">
        <v>46094</v>
      </c>
      <c r="L16" s="15" t="str">
        <f>IF(K16&lt;&gt;"",_xlfn.XLOOKUP(K16,Daten!$D$5:$D$19,Daten!$A$5:$A$19,""),"")&amp;IF(WEEKDAY(K16)=2," KW"&amp;_xlfn.ISOWEEKNUM(K16),"")</f>
        <v/>
      </c>
      <c r="M16" s="13">
        <f>_xlfn.IFNA(VLOOKUP(K16,Daten!$D$4:$E$19,2,FALSE),VLOOKUP(TEXT(K16,"TTTT"),Daten!$A$17:$B$33,2,FALSE))</f>
        <v>5</v>
      </c>
      <c r="N16" s="21"/>
      <c r="O16" s="27"/>
      <c r="P16" s="14">
        <v>46125</v>
      </c>
      <c r="Q16" s="15" t="str">
        <f>IF(P16&lt;&gt;"",_xlfn.XLOOKUP(P16,Daten!$D$5:$D$19,Daten!$A$5:$A$19,""),"")&amp;IF(WEEKDAY(P16)=2," KW"&amp;_xlfn.ISOWEEKNUM(P16),"")</f>
        <v xml:space="preserve"> KW16</v>
      </c>
      <c r="R16" s="13">
        <f>_xlfn.XLOOKUP(P16,Daten!$D$5:$D$19,Daten!$E$5:$E$19,IF(WEEKDAY(P16)=1,"",IF(WEEKDAY(P16)=2,Daten!$B$21,IF(WEEKDAY(P16)=3,Daten!$B$22,IF(WEEKDAY(P16)=4,Daten!$B$23,IF(WEEKDAY(P16)=5,Daten!$B$24,IF(WEEKDAY(P16)=6,Daten!$B$25,IF(WEEKDAY(P16)=7,""))))))))</f>
        <v>9</v>
      </c>
      <c r="S16" s="21"/>
      <c r="T16" s="27"/>
      <c r="U16" s="14">
        <v>46155</v>
      </c>
      <c r="V16" s="15" t="str">
        <f>IF(U16&lt;&gt;"",_xlfn.XLOOKUP(U16,Daten!$D$5:$D$19,Daten!$A$5:$A$19,""),"")&amp;IF(WEEKDAY(U16)=2," KW"&amp;_xlfn.ISOWEEKNUM(U16),"")</f>
        <v/>
      </c>
      <c r="W16" s="13">
        <f>_xlfn.XLOOKUP(U16,Daten!$D$5:$D$19,Daten!$E$5:$E$19,IF(WEEKDAY(U16)=1,"",IF(WEEKDAY(U16)=2,Daten!$B$21,IF(WEEKDAY(U16)=3,Daten!$B$22,IF(WEEKDAY(U16)=4,Daten!$B$23,IF(WEEKDAY(U16)=5,Daten!$B$24,IF(WEEKDAY(U16)=6,Daten!$B$25,IF(WEEKDAY(U16)=7,""))))))))</f>
        <v>9</v>
      </c>
      <c r="X16" s="21"/>
      <c r="Y16" s="27"/>
      <c r="Z16" s="14">
        <v>46186</v>
      </c>
      <c r="AA16" s="15" t="str">
        <f>IF(Z16&lt;&gt;"",_xlfn.XLOOKUP(Z16,Daten!$D$5:$D$19,Daten!$A$5:$A$19,""),"")&amp;IF(WEEKDAY(Z16)=2," KW"&amp;_xlfn.ISOWEEKNUM(Z16),"")</f>
        <v/>
      </c>
      <c r="AB16" s="13" t="str">
        <f>_xlfn.XLOOKUP(Z16,Daten!$D$5:$D$19,Daten!$E$5:$E$19,IF(WEEKDAY(Z16)=1,"",IF(WEEKDAY(Z16)=2,Daten!$B$21,IF(WEEKDAY(Z16)=3,Daten!$B$22,IF(WEEKDAY(Z16)=4,Daten!$B$23,IF(WEEKDAY(Z16)=5,Daten!$B$24,IF(WEEKDAY(Z16)=6,Daten!$B$25,IF(WEEKDAY(Z16)=7,""))))))))</f>
        <v/>
      </c>
      <c r="AC16" s="21"/>
      <c r="AD16" s="27"/>
      <c r="AE16" s="14">
        <v>46216</v>
      </c>
      <c r="AF16" s="15" t="str">
        <f>IF(AE16&lt;&gt;"",_xlfn.XLOOKUP(AE16,Daten!$D$5:$D$19,Daten!$A$5:$A$19,""),"")&amp;IF(WEEKDAY(AE16)=2," KW"&amp;_xlfn.ISOWEEKNUM(AE16),"")</f>
        <v xml:space="preserve"> KW29</v>
      </c>
      <c r="AG16" s="13">
        <f>_xlfn.XLOOKUP(AE16,Daten!$D$5:$D$19,Daten!$E$5:$E$19,IF(WEEKDAY(AE16)=1,"",IF(WEEKDAY(AE16)=2,Daten!$B$21,IF(WEEKDAY(AE16)=3,Daten!$B$22,IF(WEEKDAY(AE16)=4,Daten!$B$23,IF(WEEKDAY(AE16)=5,Daten!$B$24,IF(WEEKDAY(AE16)=6,Daten!$B$25,IF(WEEKDAY(AE16)=7,""))))))))</f>
        <v>9</v>
      </c>
      <c r="AH16" s="21"/>
      <c r="AI16" s="27"/>
      <c r="AJ16" s="14">
        <v>46247</v>
      </c>
      <c r="AK16" s="15" t="str">
        <f>IF(AJ16&lt;&gt;"",_xlfn.XLOOKUP(AJ16,Daten!$D$5:$D$19,Daten!$A$5:$A$19,""),"")&amp;IF(WEEKDAY(AJ16)=2," KW"&amp;_xlfn.ISOWEEKNUM(AJ16),"")</f>
        <v/>
      </c>
      <c r="AL16" s="13">
        <f>_xlfn.XLOOKUP(AJ16,Daten!$D$5:$D$19,Daten!$E$5:$E$19,IF(WEEKDAY(AJ16)=1,"",IF(WEEKDAY(AJ16)=2,Daten!$B$21,IF(WEEKDAY(AJ16)=3,Daten!$B$22,IF(WEEKDAY(AJ16)=4,Daten!$B$23,IF(WEEKDAY(AJ16)=5,Daten!$B$24,IF(WEEKDAY(AJ16)=6,Daten!$B$25,IF(WEEKDAY(AJ16)=7,""))))))))</f>
        <v>8.5</v>
      </c>
      <c r="AM16" s="21"/>
      <c r="AN16" s="27"/>
      <c r="AO16" s="14">
        <v>46278</v>
      </c>
      <c r="AP16" s="15" t="str">
        <f>IF(AO16&lt;&gt;"",_xlfn.XLOOKUP(AO16,Daten!$D$5:$D$19,Daten!$A$5:$A$19,""),"")&amp;IF(WEEKDAY(AO16)=2," KW"&amp;_xlfn.ISOWEEKNUM(AO16),"")</f>
        <v/>
      </c>
      <c r="AQ16" s="13" t="str">
        <f>_xlfn.XLOOKUP(AO16,Daten!$D$5:$D$19,Daten!$E$5:$E$19,IF(WEEKDAY(AO16)=1,"",IF(WEEKDAY(AO16)=2,Daten!$B$21,IF(WEEKDAY(AO16)=3,Daten!$B$22,IF(WEEKDAY(AO16)=4,Daten!$B$23,IF(WEEKDAY(AO16)=5,Daten!$B$24,IF(WEEKDAY(AO16)=6,Daten!$B$25,IF(WEEKDAY(AO16)=7,""))))))))</f>
        <v/>
      </c>
      <c r="AR16" s="21"/>
      <c r="AS16" s="27"/>
      <c r="AT16" s="14">
        <v>46308</v>
      </c>
      <c r="AU16" s="15" t="str">
        <f>IF(AT16&lt;&gt;"",_xlfn.XLOOKUP(AT16,Daten!$D$5:$D$19,Daten!$A$5:$A$19,""),"")&amp;IF(WEEKDAY(AT16)=2," KW"&amp;_xlfn.ISOWEEKNUM(AT16),"")</f>
        <v/>
      </c>
      <c r="AV16" s="13">
        <f>_xlfn.XLOOKUP(AT16,Daten!$D$5:$D$19,Daten!$E$5:$E$19,IF(WEEKDAY(AT16)=1,"",IF(WEEKDAY(AT16)=2,Daten!$B$21,IF(WEEKDAY(AT16)=3,Daten!$B$22,IF(WEEKDAY(AT16)=4,Daten!$B$23,IF(WEEKDAY(AT16)=5,Daten!$B$24,IF(WEEKDAY(AT16)=6,Daten!$B$25,IF(WEEKDAY(AT16)=7,""))))))))</f>
        <v>9</v>
      </c>
      <c r="AW16" s="21"/>
      <c r="AX16" s="27"/>
      <c r="AY16" s="14">
        <v>46339</v>
      </c>
      <c r="AZ16" s="15" t="str">
        <f>IF(AY16&lt;&gt;"",_xlfn.XLOOKUP(AY16,Daten!$D$5:$D$19,Daten!$A$5:$A$19,""),"")&amp;IF(WEEKDAY(AY16)=2," KW"&amp;_xlfn.ISOWEEKNUM(AY16),"")</f>
        <v/>
      </c>
      <c r="BA16" s="13">
        <f>_xlfn.XLOOKUP(AY16,Daten!$D$5:$D$19,Daten!$E$5:$E$19,IF(WEEKDAY(AY16)=1,"",IF(WEEKDAY(AY16)=2,Daten!$B$21,IF(WEEKDAY(AY16)=3,Daten!$B$22,IF(WEEKDAY(AY16)=4,Daten!$B$23,IF(WEEKDAY(AY16)=5,Daten!$B$24,IF(WEEKDAY(AY16)=6,Daten!$B$25,IF(WEEKDAY(AY16)=7,""))))))))</f>
        <v>5</v>
      </c>
      <c r="BB16" s="21"/>
      <c r="BC16" s="27"/>
      <c r="BD16" s="14">
        <v>46369</v>
      </c>
      <c r="BE16" s="15" t="str">
        <f>IF(BD16&lt;&gt;"",_xlfn.XLOOKUP(BD16,Daten!$D$5:$D$19,Daten!$A$5:$A$19,""),"")&amp;IF(WEEKDAY(BD16)=2," KW"&amp;_xlfn.ISOWEEKNUM(BD16),"")</f>
        <v/>
      </c>
      <c r="BF16" s="13" t="str">
        <f>_xlfn.XLOOKUP(BD16,Daten!$D$5:$D$19,Daten!$E$5:$E$19,IF(WEEKDAY(BD16)=1,"",IF(WEEKDAY(BD16)=2,Daten!$B$21,IF(WEEKDAY(BD16)=3,Daten!$B$22,IF(WEEKDAY(BD16)=4,Daten!$B$23,IF(WEEKDAY(BD16)=5,Daten!$B$24,IF(WEEKDAY(BD16)=6,Daten!$B$25,IF(WEEKDAY(BD16)=7,""))))))))</f>
        <v/>
      </c>
      <c r="BG16" s="21"/>
      <c r="BH16" s="27"/>
    </row>
    <row r="17" spans="1:60" ht="21.75" customHeight="1" x14ac:dyDescent="0.25">
      <c r="A17" s="14">
        <v>46036</v>
      </c>
      <c r="B17" s="15" t="str">
        <f>IF(A17&lt;&gt;"",_xlfn.XLOOKUP(A17,Daten!$D$5:$D$19,Daten!$A$5:$A$19,""),"")&amp;IF(WEEKDAY(A17)=2," KW"&amp;_xlfn.ISOWEEKNUM(A17),"")</f>
        <v/>
      </c>
      <c r="C17" s="13">
        <f>_xlfn.IFNA(VLOOKUP(A17,Daten!$D$4:$E$19,2,FALSE),VLOOKUP(TEXT(A17,"TTTT"),Daten!$A$17:$B$33,2,FALSE))</f>
        <v>9</v>
      </c>
      <c r="D17" s="21">
        <v>9</v>
      </c>
      <c r="E17" s="27" t="s">
        <v>36</v>
      </c>
      <c r="F17" s="14">
        <v>46067</v>
      </c>
      <c r="G17" s="15" t="str">
        <f>IF(F17&lt;&gt;"",_xlfn.XLOOKUP(F17,Daten!$D$5:$D$19,Daten!$A$5:$A$19,""),"")&amp;IF(WEEKDAY(F17)=2," KW"&amp;_xlfn.ISOWEEKNUM(F17),"")</f>
        <v/>
      </c>
      <c r="H17" s="13">
        <f>_xlfn.IFNA(VLOOKUP(F17,Daten!$D$4:$E$19,2,FALSE),VLOOKUP(TEXT(F17,"TTTT"),Daten!$A$17:$B$33,2,FALSE))</f>
        <v>0</v>
      </c>
      <c r="I17" s="21"/>
      <c r="J17" s="27"/>
      <c r="K17" s="14">
        <v>46095</v>
      </c>
      <c r="L17" s="15" t="str">
        <f>IF(K17&lt;&gt;"",_xlfn.XLOOKUP(K17,Daten!$D$5:$D$19,Daten!$A$5:$A$19,""),"")&amp;IF(WEEKDAY(K17)=2," KW"&amp;_xlfn.ISOWEEKNUM(K17),"")</f>
        <v/>
      </c>
      <c r="M17" s="13">
        <f>_xlfn.IFNA(VLOOKUP(K17,Daten!$D$4:$E$19,2,FALSE),VLOOKUP(TEXT(K17,"TTTT"),Daten!$A$17:$B$33,2,FALSE))</f>
        <v>0</v>
      </c>
      <c r="N17" s="21"/>
      <c r="O17" s="27"/>
      <c r="P17" s="14">
        <v>46126</v>
      </c>
      <c r="Q17" s="15" t="str">
        <f>IF(P17&lt;&gt;"",_xlfn.XLOOKUP(P17,Daten!$D$5:$D$19,Daten!$A$5:$A$19,""),"")&amp;IF(WEEKDAY(P17)=2," KW"&amp;_xlfn.ISOWEEKNUM(P17),"")</f>
        <v/>
      </c>
      <c r="R17" s="13">
        <f>_xlfn.XLOOKUP(P17,Daten!$D$5:$D$19,Daten!$E$5:$E$19,IF(WEEKDAY(P17)=1,"",IF(WEEKDAY(P17)=2,Daten!$B$21,IF(WEEKDAY(P17)=3,Daten!$B$22,IF(WEEKDAY(P17)=4,Daten!$B$23,IF(WEEKDAY(P17)=5,Daten!$B$24,IF(WEEKDAY(P17)=6,Daten!$B$25,IF(WEEKDAY(P17)=7,""))))))))</f>
        <v>9</v>
      </c>
      <c r="S17" s="21"/>
      <c r="T17" s="27"/>
      <c r="U17" s="14">
        <v>46156</v>
      </c>
      <c r="V17" s="15" t="str">
        <f>IF(U17&lt;&gt;"",_xlfn.XLOOKUP(U17,Daten!$D$5:$D$19,Daten!$A$5:$A$19,""),"")&amp;IF(WEEKDAY(U17)=2," KW"&amp;_xlfn.ISOWEEKNUM(U17),"")</f>
        <v>Christi Himmelfahrt</v>
      </c>
      <c r="W17" s="13" t="str">
        <f>_xlfn.XLOOKUP(U17,Daten!$D$5:$D$19,Daten!$E$5:$E$19,IF(WEEKDAY(U17)=1,"",IF(WEEKDAY(U17)=2,Daten!$B$21,IF(WEEKDAY(U17)=3,Daten!$B$22,IF(WEEKDAY(U17)=4,Daten!$B$23,IF(WEEKDAY(U17)=5,Daten!$B$24,IF(WEEKDAY(U17)=6,Daten!$B$25,IF(WEEKDAY(U17)=7,""))))))))</f>
        <v>8,0</v>
      </c>
      <c r="X17" s="21"/>
      <c r="Y17" s="27"/>
      <c r="Z17" s="14">
        <v>46187</v>
      </c>
      <c r="AA17" s="15" t="str">
        <f>IF(Z17&lt;&gt;"",_xlfn.XLOOKUP(Z17,Daten!$D$5:$D$19,Daten!$A$5:$A$19,""),"")&amp;IF(WEEKDAY(Z17)=2," KW"&amp;_xlfn.ISOWEEKNUM(Z17),"")</f>
        <v/>
      </c>
      <c r="AB17" s="13" t="str">
        <f>_xlfn.XLOOKUP(Z17,Daten!$D$5:$D$19,Daten!$E$5:$E$19,IF(WEEKDAY(Z17)=1,"",IF(WEEKDAY(Z17)=2,Daten!$B$21,IF(WEEKDAY(Z17)=3,Daten!$B$22,IF(WEEKDAY(Z17)=4,Daten!$B$23,IF(WEEKDAY(Z17)=5,Daten!$B$24,IF(WEEKDAY(Z17)=6,Daten!$B$25,IF(WEEKDAY(Z17)=7,""))))))))</f>
        <v/>
      </c>
      <c r="AC17" s="21"/>
      <c r="AD17" s="27"/>
      <c r="AE17" s="14">
        <v>46217</v>
      </c>
      <c r="AF17" s="15" t="str">
        <f>IF(AE17&lt;&gt;"",_xlfn.XLOOKUP(AE17,Daten!$D$5:$D$19,Daten!$A$5:$A$19,""),"")&amp;IF(WEEKDAY(AE17)=2," KW"&amp;_xlfn.ISOWEEKNUM(AE17),"")</f>
        <v/>
      </c>
      <c r="AG17" s="13">
        <f>_xlfn.XLOOKUP(AE17,Daten!$D$5:$D$19,Daten!$E$5:$E$19,IF(WEEKDAY(AE17)=1,"",IF(WEEKDAY(AE17)=2,Daten!$B$21,IF(WEEKDAY(AE17)=3,Daten!$B$22,IF(WEEKDAY(AE17)=4,Daten!$B$23,IF(WEEKDAY(AE17)=5,Daten!$B$24,IF(WEEKDAY(AE17)=6,Daten!$B$25,IF(WEEKDAY(AE17)=7,""))))))))</f>
        <v>9</v>
      </c>
      <c r="AH17" s="21"/>
      <c r="AI17" s="27"/>
      <c r="AJ17" s="14">
        <v>46248</v>
      </c>
      <c r="AK17" s="15" t="str">
        <f>IF(AJ17&lt;&gt;"",_xlfn.XLOOKUP(AJ17,Daten!$D$5:$D$19,Daten!$A$5:$A$19,""),"")&amp;IF(WEEKDAY(AJ17)=2," KW"&amp;_xlfn.ISOWEEKNUM(AJ17),"")</f>
        <v/>
      </c>
      <c r="AL17" s="13">
        <f>_xlfn.XLOOKUP(AJ17,Daten!$D$5:$D$19,Daten!$E$5:$E$19,IF(WEEKDAY(AJ17)=1,"",IF(WEEKDAY(AJ17)=2,Daten!$B$21,IF(WEEKDAY(AJ17)=3,Daten!$B$22,IF(WEEKDAY(AJ17)=4,Daten!$B$23,IF(WEEKDAY(AJ17)=5,Daten!$B$24,IF(WEEKDAY(AJ17)=6,Daten!$B$25,IF(WEEKDAY(AJ17)=7,""))))))))</f>
        <v>5</v>
      </c>
      <c r="AM17" s="21"/>
      <c r="AN17" s="27"/>
      <c r="AO17" s="14">
        <v>46279</v>
      </c>
      <c r="AP17" s="15" t="str">
        <f>IF(AO17&lt;&gt;"",_xlfn.XLOOKUP(AO17,Daten!$D$5:$D$19,Daten!$A$5:$A$19,""),"")&amp;IF(WEEKDAY(AO17)=2," KW"&amp;_xlfn.ISOWEEKNUM(AO17),"")</f>
        <v xml:space="preserve"> KW38</v>
      </c>
      <c r="AQ17" s="13">
        <f>_xlfn.XLOOKUP(AO17,Daten!$D$5:$D$19,Daten!$E$5:$E$19,IF(WEEKDAY(AO17)=1,"",IF(WEEKDAY(AO17)=2,Daten!$B$21,IF(WEEKDAY(AO17)=3,Daten!$B$22,IF(WEEKDAY(AO17)=4,Daten!$B$23,IF(WEEKDAY(AO17)=5,Daten!$B$24,IF(WEEKDAY(AO17)=6,Daten!$B$25,IF(WEEKDAY(AO17)=7,""))))))))</f>
        <v>9</v>
      </c>
      <c r="AR17" s="21"/>
      <c r="AS17" s="27"/>
      <c r="AT17" s="14">
        <v>46309</v>
      </c>
      <c r="AU17" s="15" t="str">
        <f>IF(AT17&lt;&gt;"",_xlfn.XLOOKUP(AT17,Daten!$D$5:$D$19,Daten!$A$5:$A$19,""),"")&amp;IF(WEEKDAY(AT17)=2," KW"&amp;_xlfn.ISOWEEKNUM(AT17),"")</f>
        <v/>
      </c>
      <c r="AV17" s="13">
        <f>_xlfn.XLOOKUP(AT17,Daten!$D$5:$D$19,Daten!$E$5:$E$19,IF(WEEKDAY(AT17)=1,"",IF(WEEKDAY(AT17)=2,Daten!$B$21,IF(WEEKDAY(AT17)=3,Daten!$B$22,IF(WEEKDAY(AT17)=4,Daten!$B$23,IF(WEEKDAY(AT17)=5,Daten!$B$24,IF(WEEKDAY(AT17)=6,Daten!$B$25,IF(WEEKDAY(AT17)=7,""))))))))</f>
        <v>9</v>
      </c>
      <c r="AW17" s="21"/>
      <c r="AX17" s="27"/>
      <c r="AY17" s="14">
        <v>46340</v>
      </c>
      <c r="AZ17" s="15" t="str">
        <f>IF(AY17&lt;&gt;"",_xlfn.XLOOKUP(AY17,Daten!$D$5:$D$19,Daten!$A$5:$A$19,""),"")&amp;IF(WEEKDAY(AY17)=2," KW"&amp;_xlfn.ISOWEEKNUM(AY17),"")</f>
        <v/>
      </c>
      <c r="BA17" s="13" t="str">
        <f>_xlfn.XLOOKUP(AY17,Daten!$D$5:$D$19,Daten!$E$5:$E$19,IF(WEEKDAY(AY17)=1,"",IF(WEEKDAY(AY17)=2,Daten!$B$21,IF(WEEKDAY(AY17)=3,Daten!$B$22,IF(WEEKDAY(AY17)=4,Daten!$B$23,IF(WEEKDAY(AY17)=5,Daten!$B$24,IF(WEEKDAY(AY17)=6,Daten!$B$25,IF(WEEKDAY(AY17)=7,""))))))))</f>
        <v/>
      </c>
      <c r="BB17" s="21"/>
      <c r="BC17" s="27"/>
      <c r="BD17" s="14">
        <v>46370</v>
      </c>
      <c r="BE17" s="15" t="str">
        <f>IF(BD17&lt;&gt;"",_xlfn.XLOOKUP(BD17,Daten!$D$5:$D$19,Daten!$A$5:$A$19,""),"")&amp;IF(WEEKDAY(BD17)=2," KW"&amp;_xlfn.ISOWEEKNUM(BD17),"")</f>
        <v xml:space="preserve"> KW51</v>
      </c>
      <c r="BF17" s="13">
        <f>_xlfn.XLOOKUP(BD17,Daten!$D$5:$D$19,Daten!$E$5:$E$19,IF(WEEKDAY(BD17)=1,"",IF(WEEKDAY(BD17)=2,Daten!$B$21,IF(WEEKDAY(BD17)=3,Daten!$B$22,IF(WEEKDAY(BD17)=4,Daten!$B$23,IF(WEEKDAY(BD17)=5,Daten!$B$24,IF(WEEKDAY(BD17)=6,Daten!$B$25,IF(WEEKDAY(BD17)=7,""))))))))</f>
        <v>9</v>
      </c>
      <c r="BG17" s="21"/>
      <c r="BH17" s="27"/>
    </row>
    <row r="18" spans="1:60" ht="21.75" customHeight="1" x14ac:dyDescent="0.25">
      <c r="A18" s="14">
        <v>46037</v>
      </c>
      <c r="B18" s="15" t="str">
        <f>IF(A18&lt;&gt;"",_xlfn.XLOOKUP(A18,Daten!$D$5:$D$19,Daten!$A$5:$A$19,""),"")&amp;IF(WEEKDAY(A18)=2," KW"&amp;_xlfn.ISOWEEKNUM(A18),"")</f>
        <v/>
      </c>
      <c r="C18" s="13">
        <f>_xlfn.IFNA(VLOOKUP(A18,Daten!$D$4:$E$19,2,FALSE),VLOOKUP(TEXT(A18,"TTTT"),Daten!$A$17:$B$33,2,FALSE))</f>
        <v>8.5</v>
      </c>
      <c r="D18" s="21">
        <v>8.5</v>
      </c>
      <c r="E18" s="27" t="s">
        <v>36</v>
      </c>
      <c r="F18" s="14">
        <v>46068</v>
      </c>
      <c r="G18" s="15" t="str">
        <f>IF(F18&lt;&gt;"",_xlfn.XLOOKUP(F18,Daten!$D$5:$D$19,Daten!$A$5:$A$19,""),"")&amp;IF(WEEKDAY(F18)=2," KW"&amp;_xlfn.ISOWEEKNUM(F18),"")</f>
        <v/>
      </c>
      <c r="H18" s="13">
        <f>_xlfn.IFNA(VLOOKUP(F18,Daten!$D$4:$E$19,2,FALSE),VLOOKUP(TEXT(F18,"TTTT"),Daten!$A$17:$B$33,2,FALSE))</f>
        <v>0</v>
      </c>
      <c r="I18" s="21"/>
      <c r="J18" s="27"/>
      <c r="K18" s="14">
        <v>46096</v>
      </c>
      <c r="L18" s="15" t="str">
        <f>IF(K18&lt;&gt;"",_xlfn.XLOOKUP(K18,Daten!$D$5:$D$19,Daten!$A$5:$A$19,""),"")&amp;IF(WEEKDAY(K18)=2," KW"&amp;_xlfn.ISOWEEKNUM(K18),"")</f>
        <v/>
      </c>
      <c r="M18" s="13">
        <f>_xlfn.IFNA(VLOOKUP(K18,Daten!$D$4:$E$19,2,FALSE),VLOOKUP(TEXT(K18,"TTTT"),Daten!$A$17:$B$33,2,FALSE))</f>
        <v>0</v>
      </c>
      <c r="N18" s="21"/>
      <c r="O18" s="27"/>
      <c r="P18" s="14">
        <v>46127</v>
      </c>
      <c r="Q18" s="15" t="str">
        <f>IF(P18&lt;&gt;"",_xlfn.XLOOKUP(P18,Daten!$D$5:$D$19,Daten!$A$5:$A$19,""),"")&amp;IF(WEEKDAY(P18)=2," KW"&amp;_xlfn.ISOWEEKNUM(P18),"")</f>
        <v/>
      </c>
      <c r="R18" s="13">
        <f>_xlfn.XLOOKUP(P18,Daten!$D$5:$D$19,Daten!$E$5:$E$19,IF(WEEKDAY(P18)=1,"",IF(WEEKDAY(P18)=2,Daten!$B$21,IF(WEEKDAY(P18)=3,Daten!$B$22,IF(WEEKDAY(P18)=4,Daten!$B$23,IF(WEEKDAY(P18)=5,Daten!$B$24,IF(WEEKDAY(P18)=6,Daten!$B$25,IF(WEEKDAY(P18)=7,""))))))))</f>
        <v>9</v>
      </c>
      <c r="S18" s="21"/>
      <c r="T18" s="27"/>
      <c r="U18" s="14">
        <v>46157</v>
      </c>
      <c r="V18" s="15" t="str">
        <f>IF(U18&lt;&gt;"",_xlfn.XLOOKUP(U18,Daten!$D$5:$D$19,Daten!$A$5:$A$19,""),"")&amp;IF(WEEKDAY(U18)=2," KW"&amp;_xlfn.ISOWEEKNUM(U18),"")</f>
        <v/>
      </c>
      <c r="W18" s="13">
        <f>_xlfn.XLOOKUP(U18,Daten!$D$5:$D$19,Daten!$E$5:$E$19,IF(WEEKDAY(U18)=1,"",IF(WEEKDAY(U18)=2,Daten!$B$21,IF(WEEKDAY(U18)=3,Daten!$B$22,IF(WEEKDAY(U18)=4,Daten!$B$23,IF(WEEKDAY(U18)=5,Daten!$B$24,IF(WEEKDAY(U18)=6,Daten!$B$25,IF(WEEKDAY(U18)=7,""))))))))</f>
        <v>5</v>
      </c>
      <c r="X18" s="21"/>
      <c r="Y18" s="27"/>
      <c r="Z18" s="14">
        <v>46188</v>
      </c>
      <c r="AA18" s="15" t="str">
        <f>IF(Z18&lt;&gt;"",_xlfn.XLOOKUP(Z18,Daten!$D$5:$D$19,Daten!$A$5:$A$19,""),"")&amp;IF(WEEKDAY(Z18)=2," KW"&amp;_xlfn.ISOWEEKNUM(Z18),"")</f>
        <v xml:space="preserve"> KW25</v>
      </c>
      <c r="AB18" s="13">
        <f>_xlfn.XLOOKUP(Z18,Daten!$D$5:$D$19,Daten!$E$5:$E$19,IF(WEEKDAY(Z18)=1,"",IF(WEEKDAY(Z18)=2,Daten!$B$21,IF(WEEKDAY(Z18)=3,Daten!$B$22,IF(WEEKDAY(Z18)=4,Daten!$B$23,IF(WEEKDAY(Z18)=5,Daten!$B$24,IF(WEEKDAY(Z18)=6,Daten!$B$25,IF(WEEKDAY(Z18)=7,""))))))))</f>
        <v>9</v>
      </c>
      <c r="AC18" s="21"/>
      <c r="AD18" s="27"/>
      <c r="AE18" s="14">
        <v>46218</v>
      </c>
      <c r="AF18" s="15" t="str">
        <f>IF(AE18&lt;&gt;"",_xlfn.XLOOKUP(AE18,Daten!$D$5:$D$19,Daten!$A$5:$A$19,""),"")&amp;IF(WEEKDAY(AE18)=2," KW"&amp;_xlfn.ISOWEEKNUM(AE18),"")</f>
        <v/>
      </c>
      <c r="AG18" s="13">
        <f>_xlfn.XLOOKUP(AE18,Daten!$D$5:$D$19,Daten!$E$5:$E$19,IF(WEEKDAY(AE18)=1,"",IF(WEEKDAY(AE18)=2,Daten!$B$21,IF(WEEKDAY(AE18)=3,Daten!$B$22,IF(WEEKDAY(AE18)=4,Daten!$B$23,IF(WEEKDAY(AE18)=5,Daten!$B$24,IF(WEEKDAY(AE18)=6,Daten!$B$25,IF(WEEKDAY(AE18)=7,""))))))))</f>
        <v>9</v>
      </c>
      <c r="AH18" s="21"/>
      <c r="AI18" s="27"/>
      <c r="AJ18" s="14">
        <v>46249</v>
      </c>
      <c r="AK18" s="15" t="str">
        <f>IF(AJ18&lt;&gt;"",_xlfn.XLOOKUP(AJ18,Daten!$D$5:$D$19,Daten!$A$5:$A$19,""),"")&amp;IF(WEEKDAY(AJ18)=2," KW"&amp;_xlfn.ISOWEEKNUM(AJ18),"")</f>
        <v>Mariä Himmelfahrt</v>
      </c>
      <c r="AL18" s="13" t="str">
        <f>_xlfn.XLOOKUP(AJ18,Daten!$D$5:$D$19,Daten!$E$5:$E$19,IF(WEEKDAY(AJ18)=1,"",IF(WEEKDAY(AJ18)=2,Daten!$B$21,IF(WEEKDAY(AJ18)=3,Daten!$B$22,IF(WEEKDAY(AJ18)=4,Daten!$B$23,IF(WEEKDAY(AJ18)=5,Daten!$B$24,IF(WEEKDAY(AJ18)=6,Daten!$B$25,IF(WEEKDAY(AJ18)=7,""))))))))</f>
        <v/>
      </c>
      <c r="AM18" s="21"/>
      <c r="AN18" s="27"/>
      <c r="AO18" s="14">
        <v>46280</v>
      </c>
      <c r="AP18" s="15" t="str">
        <f>IF(AO18&lt;&gt;"",_xlfn.XLOOKUP(AO18,Daten!$D$5:$D$19,Daten!$A$5:$A$19,""),"")&amp;IF(WEEKDAY(AO18)=2," KW"&amp;_xlfn.ISOWEEKNUM(AO18),"")</f>
        <v/>
      </c>
      <c r="AQ18" s="13">
        <f>_xlfn.XLOOKUP(AO18,Daten!$D$5:$D$19,Daten!$E$5:$E$19,IF(WEEKDAY(AO18)=1,"",IF(WEEKDAY(AO18)=2,Daten!$B$21,IF(WEEKDAY(AO18)=3,Daten!$B$22,IF(WEEKDAY(AO18)=4,Daten!$B$23,IF(WEEKDAY(AO18)=5,Daten!$B$24,IF(WEEKDAY(AO18)=6,Daten!$B$25,IF(WEEKDAY(AO18)=7,""))))))))</f>
        <v>9</v>
      </c>
      <c r="AR18" s="21"/>
      <c r="AS18" s="27"/>
      <c r="AT18" s="14">
        <v>46310</v>
      </c>
      <c r="AU18" s="15" t="str">
        <f>IF(AT18&lt;&gt;"",_xlfn.XLOOKUP(AT18,Daten!$D$5:$D$19,Daten!$A$5:$A$19,""),"")&amp;IF(WEEKDAY(AT18)=2," KW"&amp;_xlfn.ISOWEEKNUM(AT18),"")</f>
        <v/>
      </c>
      <c r="AV18" s="13">
        <f>_xlfn.XLOOKUP(AT18,Daten!$D$5:$D$19,Daten!$E$5:$E$19,IF(WEEKDAY(AT18)=1,"",IF(WEEKDAY(AT18)=2,Daten!$B$21,IF(WEEKDAY(AT18)=3,Daten!$B$22,IF(WEEKDAY(AT18)=4,Daten!$B$23,IF(WEEKDAY(AT18)=5,Daten!$B$24,IF(WEEKDAY(AT18)=6,Daten!$B$25,IF(WEEKDAY(AT18)=7,""))))))))</f>
        <v>8.5</v>
      </c>
      <c r="AW18" s="21"/>
      <c r="AX18" s="27"/>
      <c r="AY18" s="14">
        <v>46341</v>
      </c>
      <c r="AZ18" s="15" t="str">
        <f>IF(AY18&lt;&gt;"",_xlfn.XLOOKUP(AY18,Daten!$D$5:$D$19,Daten!$A$5:$A$19,""),"")&amp;IF(WEEKDAY(AY18)=2," KW"&amp;_xlfn.ISOWEEKNUM(AY18),"")</f>
        <v/>
      </c>
      <c r="BA18" s="13" t="str">
        <f>_xlfn.XLOOKUP(AY18,Daten!$D$5:$D$19,Daten!$E$5:$E$19,IF(WEEKDAY(AY18)=1,"",IF(WEEKDAY(AY18)=2,Daten!$B$21,IF(WEEKDAY(AY18)=3,Daten!$B$22,IF(WEEKDAY(AY18)=4,Daten!$B$23,IF(WEEKDAY(AY18)=5,Daten!$B$24,IF(WEEKDAY(AY18)=6,Daten!$B$25,IF(WEEKDAY(AY18)=7,""))))))))</f>
        <v/>
      </c>
      <c r="BB18" s="21"/>
      <c r="BC18" s="27"/>
      <c r="BD18" s="14">
        <v>46371</v>
      </c>
      <c r="BE18" s="15" t="str">
        <f>IF(BD18&lt;&gt;"",_xlfn.XLOOKUP(BD18,Daten!$D$5:$D$19,Daten!$A$5:$A$19,""),"")&amp;IF(WEEKDAY(BD18)=2," KW"&amp;_xlfn.ISOWEEKNUM(BD18),"")</f>
        <v/>
      </c>
      <c r="BF18" s="13">
        <f>_xlfn.XLOOKUP(BD18,Daten!$D$5:$D$19,Daten!$E$5:$E$19,IF(WEEKDAY(BD18)=1,"",IF(WEEKDAY(BD18)=2,Daten!$B$21,IF(WEEKDAY(BD18)=3,Daten!$B$22,IF(WEEKDAY(BD18)=4,Daten!$B$23,IF(WEEKDAY(BD18)=5,Daten!$B$24,IF(WEEKDAY(BD18)=6,Daten!$B$25,IF(WEEKDAY(BD18)=7,""))))))))</f>
        <v>9</v>
      </c>
      <c r="BG18" s="21"/>
      <c r="BH18" s="27"/>
    </row>
    <row r="19" spans="1:60" ht="21.75" customHeight="1" x14ac:dyDescent="0.25">
      <c r="A19" s="14">
        <v>46038</v>
      </c>
      <c r="B19" s="15" t="str">
        <f>IF(A19&lt;&gt;"",_xlfn.XLOOKUP(A19,Daten!$D$5:$D$19,Daten!$A$5:$A$19,""),"")&amp;IF(WEEKDAY(A19)=2," KW"&amp;_xlfn.ISOWEEKNUM(A19),"")</f>
        <v/>
      </c>
      <c r="C19" s="13">
        <f>_xlfn.IFNA(VLOOKUP(A19,Daten!$D$4:$E$19,2,FALSE),VLOOKUP(TEXT(A19,"TTTT"),Daten!$A$17:$B$33,2,FALSE))</f>
        <v>5</v>
      </c>
      <c r="D19" s="21">
        <v>5</v>
      </c>
      <c r="E19" s="27" t="s">
        <v>36</v>
      </c>
      <c r="F19" s="14">
        <v>46069</v>
      </c>
      <c r="G19" s="15" t="str">
        <f>IF(F19&lt;&gt;"",_xlfn.XLOOKUP(F19,Daten!$D$5:$D$19,Daten!$A$5:$A$19,""),"")&amp;IF(WEEKDAY(F19)=2," KW"&amp;_xlfn.ISOWEEKNUM(F19),"")</f>
        <v xml:space="preserve"> KW8</v>
      </c>
      <c r="H19" s="13">
        <f>_xlfn.IFNA(VLOOKUP(F19,Daten!$D$4:$E$19,2,FALSE),VLOOKUP(TEXT(F19,"TTTT"),Daten!$A$17:$B$33,2,FALSE))</f>
        <v>9</v>
      </c>
      <c r="I19" s="21"/>
      <c r="J19" s="27"/>
      <c r="K19" s="14">
        <v>46097</v>
      </c>
      <c r="L19" s="15" t="str">
        <f>IF(K19&lt;&gt;"",_xlfn.XLOOKUP(K19,Daten!$D$5:$D$19,Daten!$A$5:$A$19,""),"")&amp;IF(WEEKDAY(K19)=2," KW"&amp;_xlfn.ISOWEEKNUM(K19),"")</f>
        <v xml:space="preserve"> KW12</v>
      </c>
      <c r="M19" s="13">
        <f>_xlfn.IFNA(VLOOKUP(K19,Daten!$D$4:$E$19,2,FALSE),VLOOKUP(TEXT(K19,"TTTT"),Daten!$A$17:$B$33,2,FALSE))</f>
        <v>9</v>
      </c>
      <c r="N19" s="21"/>
      <c r="O19" s="27"/>
      <c r="P19" s="14">
        <v>46128</v>
      </c>
      <c r="Q19" s="15" t="str">
        <f>IF(P19&lt;&gt;"",_xlfn.XLOOKUP(P19,Daten!$D$5:$D$19,Daten!$A$5:$A$19,""),"")&amp;IF(WEEKDAY(P19)=2," KW"&amp;_xlfn.ISOWEEKNUM(P19),"")</f>
        <v/>
      </c>
      <c r="R19" s="13">
        <f>_xlfn.XLOOKUP(P19,Daten!$D$5:$D$19,Daten!$E$5:$E$19,IF(WEEKDAY(P19)=1,"",IF(WEEKDAY(P19)=2,Daten!$B$21,IF(WEEKDAY(P19)=3,Daten!$B$22,IF(WEEKDAY(P19)=4,Daten!$B$23,IF(WEEKDAY(P19)=5,Daten!$B$24,IF(WEEKDAY(P19)=6,Daten!$B$25,IF(WEEKDAY(P19)=7,""))))))))</f>
        <v>8.5</v>
      </c>
      <c r="S19" s="21"/>
      <c r="T19" s="27"/>
      <c r="U19" s="14">
        <v>46158</v>
      </c>
      <c r="V19" s="15" t="str">
        <f>IF(U19&lt;&gt;"",_xlfn.XLOOKUP(U19,Daten!$D$5:$D$19,Daten!$A$5:$A$19,""),"")&amp;IF(WEEKDAY(U19)=2," KW"&amp;_xlfn.ISOWEEKNUM(U19),"")</f>
        <v/>
      </c>
      <c r="W19" s="13" t="str">
        <f>_xlfn.XLOOKUP(U19,Daten!$D$5:$D$19,Daten!$E$5:$E$19,IF(WEEKDAY(U19)=1,"",IF(WEEKDAY(U19)=2,Daten!$B$21,IF(WEEKDAY(U19)=3,Daten!$B$22,IF(WEEKDAY(U19)=4,Daten!$B$23,IF(WEEKDAY(U19)=5,Daten!$B$24,IF(WEEKDAY(U19)=6,Daten!$B$25,IF(WEEKDAY(U19)=7,""))))))))</f>
        <v/>
      </c>
      <c r="X19" s="21"/>
      <c r="Y19" s="27"/>
      <c r="Z19" s="14">
        <v>46189</v>
      </c>
      <c r="AA19" s="15" t="str">
        <f>IF(Z19&lt;&gt;"",_xlfn.XLOOKUP(Z19,Daten!$D$5:$D$19,Daten!$A$5:$A$19,""),"")&amp;IF(WEEKDAY(Z19)=2," KW"&amp;_xlfn.ISOWEEKNUM(Z19),"")</f>
        <v/>
      </c>
      <c r="AB19" s="13">
        <f>_xlfn.XLOOKUP(Z19,Daten!$D$5:$D$19,Daten!$E$5:$E$19,IF(WEEKDAY(Z19)=1,"",IF(WEEKDAY(Z19)=2,Daten!$B$21,IF(WEEKDAY(Z19)=3,Daten!$B$22,IF(WEEKDAY(Z19)=4,Daten!$B$23,IF(WEEKDAY(Z19)=5,Daten!$B$24,IF(WEEKDAY(Z19)=6,Daten!$B$25,IF(WEEKDAY(Z19)=7,""))))))))</f>
        <v>9</v>
      </c>
      <c r="AC19" s="21"/>
      <c r="AD19" s="27"/>
      <c r="AE19" s="14">
        <v>46219</v>
      </c>
      <c r="AF19" s="15" t="str">
        <f>IF(AE19&lt;&gt;"",_xlfn.XLOOKUP(AE19,Daten!$D$5:$D$19,Daten!$A$5:$A$19,""),"")&amp;IF(WEEKDAY(AE19)=2," KW"&amp;_xlfn.ISOWEEKNUM(AE19),"")</f>
        <v/>
      </c>
      <c r="AG19" s="13">
        <f>_xlfn.XLOOKUP(AE19,Daten!$D$5:$D$19,Daten!$E$5:$E$19,IF(WEEKDAY(AE19)=1,"",IF(WEEKDAY(AE19)=2,Daten!$B$21,IF(WEEKDAY(AE19)=3,Daten!$B$22,IF(WEEKDAY(AE19)=4,Daten!$B$23,IF(WEEKDAY(AE19)=5,Daten!$B$24,IF(WEEKDAY(AE19)=6,Daten!$B$25,IF(WEEKDAY(AE19)=7,""))))))))</f>
        <v>8.5</v>
      </c>
      <c r="AH19" s="21"/>
      <c r="AI19" s="27"/>
      <c r="AJ19" s="14">
        <v>46250</v>
      </c>
      <c r="AK19" s="15" t="str">
        <f>IF(AJ19&lt;&gt;"",_xlfn.XLOOKUP(AJ19,Daten!$D$5:$D$19,Daten!$A$5:$A$19,""),"")&amp;IF(WEEKDAY(AJ19)=2," KW"&amp;_xlfn.ISOWEEKNUM(AJ19),"")</f>
        <v/>
      </c>
      <c r="AL19" s="13" t="str">
        <f>_xlfn.XLOOKUP(AJ19,Daten!$D$5:$D$19,Daten!$E$5:$E$19,IF(WEEKDAY(AJ19)=1,"",IF(WEEKDAY(AJ19)=2,Daten!$B$21,IF(WEEKDAY(AJ19)=3,Daten!$B$22,IF(WEEKDAY(AJ19)=4,Daten!$B$23,IF(WEEKDAY(AJ19)=5,Daten!$B$24,IF(WEEKDAY(AJ19)=6,Daten!$B$25,IF(WEEKDAY(AJ19)=7,""))))))))</f>
        <v/>
      </c>
      <c r="AM19" s="21"/>
      <c r="AN19" s="27"/>
      <c r="AO19" s="14">
        <v>46281</v>
      </c>
      <c r="AP19" s="15" t="str">
        <f>IF(AO19&lt;&gt;"",_xlfn.XLOOKUP(AO19,Daten!$D$5:$D$19,Daten!$A$5:$A$19,""),"")&amp;IF(WEEKDAY(AO19)=2," KW"&amp;_xlfn.ISOWEEKNUM(AO19),"")</f>
        <v/>
      </c>
      <c r="AQ19" s="13">
        <f>_xlfn.XLOOKUP(AO19,Daten!$D$5:$D$19,Daten!$E$5:$E$19,IF(WEEKDAY(AO19)=1,"",IF(WEEKDAY(AO19)=2,Daten!$B$21,IF(WEEKDAY(AO19)=3,Daten!$B$22,IF(WEEKDAY(AO19)=4,Daten!$B$23,IF(WEEKDAY(AO19)=5,Daten!$B$24,IF(WEEKDAY(AO19)=6,Daten!$B$25,IF(WEEKDAY(AO19)=7,""))))))))</f>
        <v>9</v>
      </c>
      <c r="AR19" s="21"/>
      <c r="AS19" s="27"/>
      <c r="AT19" s="14">
        <v>46311</v>
      </c>
      <c r="AU19" s="15" t="str">
        <f>IF(AT19&lt;&gt;"",_xlfn.XLOOKUP(AT19,Daten!$D$5:$D$19,Daten!$A$5:$A$19,""),"")&amp;IF(WEEKDAY(AT19)=2," KW"&amp;_xlfn.ISOWEEKNUM(AT19),"")</f>
        <v/>
      </c>
      <c r="AV19" s="13">
        <f>_xlfn.XLOOKUP(AT19,Daten!$D$5:$D$19,Daten!$E$5:$E$19,IF(WEEKDAY(AT19)=1,"",IF(WEEKDAY(AT19)=2,Daten!$B$21,IF(WEEKDAY(AT19)=3,Daten!$B$22,IF(WEEKDAY(AT19)=4,Daten!$B$23,IF(WEEKDAY(AT19)=5,Daten!$B$24,IF(WEEKDAY(AT19)=6,Daten!$B$25,IF(WEEKDAY(AT19)=7,""))))))))</f>
        <v>5</v>
      </c>
      <c r="AW19" s="21"/>
      <c r="AX19" s="27"/>
      <c r="AY19" s="14">
        <v>46342</v>
      </c>
      <c r="AZ19" s="15" t="str">
        <f>IF(AY19&lt;&gt;"",_xlfn.XLOOKUP(AY19,Daten!$D$5:$D$19,Daten!$A$5:$A$19,""),"")&amp;IF(WEEKDAY(AY19)=2," KW"&amp;_xlfn.ISOWEEKNUM(AY19),"")</f>
        <v xml:space="preserve"> KW47</v>
      </c>
      <c r="BA19" s="13">
        <f>_xlfn.XLOOKUP(AY19,Daten!$D$5:$D$19,Daten!$E$5:$E$19,IF(WEEKDAY(AY19)=1,"",IF(WEEKDAY(AY19)=2,Daten!$B$21,IF(WEEKDAY(AY19)=3,Daten!$B$22,IF(WEEKDAY(AY19)=4,Daten!$B$23,IF(WEEKDAY(AY19)=5,Daten!$B$24,IF(WEEKDAY(AY19)=6,Daten!$B$25,IF(WEEKDAY(AY19)=7,""))))))))</f>
        <v>9</v>
      </c>
      <c r="BB19" s="21"/>
      <c r="BC19" s="27"/>
      <c r="BD19" s="14">
        <v>46372</v>
      </c>
      <c r="BE19" s="15" t="str">
        <f>IF(BD19&lt;&gt;"",_xlfn.XLOOKUP(BD19,Daten!$D$5:$D$19,Daten!$A$5:$A$19,""),"")&amp;IF(WEEKDAY(BD19)=2," KW"&amp;_xlfn.ISOWEEKNUM(BD19),"")</f>
        <v/>
      </c>
      <c r="BF19" s="13">
        <f>_xlfn.XLOOKUP(BD19,Daten!$D$5:$D$19,Daten!$E$5:$E$19,IF(WEEKDAY(BD19)=1,"",IF(WEEKDAY(BD19)=2,Daten!$B$21,IF(WEEKDAY(BD19)=3,Daten!$B$22,IF(WEEKDAY(BD19)=4,Daten!$B$23,IF(WEEKDAY(BD19)=5,Daten!$B$24,IF(WEEKDAY(BD19)=6,Daten!$B$25,IF(WEEKDAY(BD19)=7,""))))))))</f>
        <v>9</v>
      </c>
      <c r="BG19" s="21"/>
      <c r="BH19" s="27"/>
    </row>
    <row r="20" spans="1:60" ht="21.75" customHeight="1" x14ac:dyDescent="0.25">
      <c r="A20" s="14">
        <v>46039</v>
      </c>
      <c r="B20" s="15" t="str">
        <f>IF(A20&lt;&gt;"",_xlfn.XLOOKUP(A20,Daten!$D$5:$D$19,Daten!$A$5:$A$19,""),"")&amp;IF(WEEKDAY(A20)=2," KW"&amp;_xlfn.ISOWEEKNUM(A20),"")</f>
        <v/>
      </c>
      <c r="C20" s="13">
        <f>_xlfn.IFNA(VLOOKUP(A20,Daten!$D$4:$E$19,2,FALSE),VLOOKUP(TEXT(A20,"TTTT"),Daten!$A$17:$B$33,2,FALSE))</f>
        <v>0</v>
      </c>
      <c r="D20" s="21"/>
      <c r="E20" s="27"/>
      <c r="F20" s="14">
        <v>46070</v>
      </c>
      <c r="G20" s="15" t="str">
        <f>IF(F20&lt;&gt;"",_xlfn.XLOOKUP(F20,Daten!$D$5:$D$19,Daten!$A$5:$A$19,""),"")&amp;IF(WEEKDAY(F20)=2," KW"&amp;_xlfn.ISOWEEKNUM(F20),"")</f>
        <v/>
      </c>
      <c r="H20" s="13">
        <f>_xlfn.IFNA(VLOOKUP(F20,Daten!$D$4:$E$19,2,FALSE),VLOOKUP(TEXT(F20,"TTTT"),Daten!$A$17:$B$33,2,FALSE))</f>
        <v>9</v>
      </c>
      <c r="I20" s="21"/>
      <c r="J20" s="27"/>
      <c r="K20" s="14">
        <v>46098</v>
      </c>
      <c r="L20" s="15" t="str">
        <f>IF(K20&lt;&gt;"",_xlfn.XLOOKUP(K20,Daten!$D$5:$D$19,Daten!$A$5:$A$19,""),"")&amp;IF(WEEKDAY(K20)=2," KW"&amp;_xlfn.ISOWEEKNUM(K20),"")</f>
        <v/>
      </c>
      <c r="M20" s="13">
        <f>_xlfn.IFNA(VLOOKUP(K20,Daten!$D$4:$E$19,2,FALSE),VLOOKUP(TEXT(K20,"TTTT"),Daten!$A$17:$B$33,2,FALSE))</f>
        <v>9</v>
      </c>
      <c r="N20" s="21"/>
      <c r="O20" s="27"/>
      <c r="P20" s="14">
        <v>46129</v>
      </c>
      <c r="Q20" s="15" t="str">
        <f>IF(P20&lt;&gt;"",_xlfn.XLOOKUP(P20,Daten!$D$5:$D$19,Daten!$A$5:$A$19,""),"")&amp;IF(WEEKDAY(P20)=2," KW"&amp;_xlfn.ISOWEEKNUM(P20),"")</f>
        <v/>
      </c>
      <c r="R20" s="13">
        <f>_xlfn.XLOOKUP(P20,Daten!$D$5:$D$19,Daten!$E$5:$E$19,IF(WEEKDAY(P20)=1,"",IF(WEEKDAY(P20)=2,Daten!$B$21,IF(WEEKDAY(P20)=3,Daten!$B$22,IF(WEEKDAY(P20)=4,Daten!$B$23,IF(WEEKDAY(P20)=5,Daten!$B$24,IF(WEEKDAY(P20)=6,Daten!$B$25,IF(WEEKDAY(P20)=7,""))))))))</f>
        <v>5</v>
      </c>
      <c r="S20" s="21"/>
      <c r="T20" s="27"/>
      <c r="U20" s="14">
        <v>46159</v>
      </c>
      <c r="V20" s="15" t="str">
        <f>IF(U20&lt;&gt;"",_xlfn.XLOOKUP(U20,Daten!$D$5:$D$19,Daten!$A$5:$A$19,""),"")&amp;IF(WEEKDAY(U20)=2," KW"&amp;_xlfn.ISOWEEKNUM(U20),"")</f>
        <v/>
      </c>
      <c r="W20" s="13" t="str">
        <f>_xlfn.XLOOKUP(U20,Daten!$D$5:$D$19,Daten!$E$5:$E$19,IF(WEEKDAY(U20)=1,"",IF(WEEKDAY(U20)=2,Daten!$B$21,IF(WEEKDAY(U20)=3,Daten!$B$22,IF(WEEKDAY(U20)=4,Daten!$B$23,IF(WEEKDAY(U20)=5,Daten!$B$24,IF(WEEKDAY(U20)=6,Daten!$B$25,IF(WEEKDAY(U20)=7,""))))))))</f>
        <v/>
      </c>
      <c r="X20" s="21"/>
      <c r="Y20" s="27"/>
      <c r="Z20" s="14">
        <v>46190</v>
      </c>
      <c r="AA20" s="15" t="str">
        <f>IF(Z20&lt;&gt;"",_xlfn.XLOOKUP(Z20,Daten!$D$5:$D$19,Daten!$A$5:$A$19,""),"")&amp;IF(WEEKDAY(Z20)=2," KW"&amp;_xlfn.ISOWEEKNUM(Z20),"")</f>
        <v/>
      </c>
      <c r="AB20" s="13">
        <f>_xlfn.XLOOKUP(Z20,Daten!$D$5:$D$19,Daten!$E$5:$E$19,IF(WEEKDAY(Z20)=1,"",IF(WEEKDAY(Z20)=2,Daten!$B$21,IF(WEEKDAY(Z20)=3,Daten!$B$22,IF(WEEKDAY(Z20)=4,Daten!$B$23,IF(WEEKDAY(Z20)=5,Daten!$B$24,IF(WEEKDAY(Z20)=6,Daten!$B$25,IF(WEEKDAY(Z20)=7,""))))))))</f>
        <v>9</v>
      </c>
      <c r="AC20" s="21"/>
      <c r="AD20" s="27"/>
      <c r="AE20" s="14">
        <v>46220</v>
      </c>
      <c r="AF20" s="15" t="str">
        <f>IF(AE20&lt;&gt;"",_xlfn.XLOOKUP(AE20,Daten!$D$5:$D$19,Daten!$A$5:$A$19,""),"")&amp;IF(WEEKDAY(AE20)=2," KW"&amp;_xlfn.ISOWEEKNUM(AE20),"")</f>
        <v/>
      </c>
      <c r="AG20" s="13">
        <f>_xlfn.XLOOKUP(AE20,Daten!$D$5:$D$19,Daten!$E$5:$E$19,IF(WEEKDAY(AE20)=1,"",IF(WEEKDAY(AE20)=2,Daten!$B$21,IF(WEEKDAY(AE20)=3,Daten!$B$22,IF(WEEKDAY(AE20)=4,Daten!$B$23,IF(WEEKDAY(AE20)=5,Daten!$B$24,IF(WEEKDAY(AE20)=6,Daten!$B$25,IF(WEEKDAY(AE20)=7,""))))))))</f>
        <v>5</v>
      </c>
      <c r="AH20" s="21"/>
      <c r="AI20" s="27"/>
      <c r="AJ20" s="14">
        <v>46251</v>
      </c>
      <c r="AK20" s="15" t="str">
        <f>IF(AJ20&lt;&gt;"",_xlfn.XLOOKUP(AJ20,Daten!$D$5:$D$19,Daten!$A$5:$A$19,""),"")&amp;IF(WEEKDAY(AJ20)=2," KW"&amp;_xlfn.ISOWEEKNUM(AJ20),"")</f>
        <v xml:space="preserve"> KW34</v>
      </c>
      <c r="AL20" s="13">
        <f>_xlfn.XLOOKUP(AJ20,Daten!$D$5:$D$19,Daten!$E$5:$E$19,IF(WEEKDAY(AJ20)=1,"",IF(WEEKDAY(AJ20)=2,Daten!$B$21,IF(WEEKDAY(AJ20)=3,Daten!$B$22,IF(WEEKDAY(AJ20)=4,Daten!$B$23,IF(WEEKDAY(AJ20)=5,Daten!$B$24,IF(WEEKDAY(AJ20)=6,Daten!$B$25,IF(WEEKDAY(AJ20)=7,""))))))))</f>
        <v>9</v>
      </c>
      <c r="AM20" s="21"/>
      <c r="AN20" s="27"/>
      <c r="AO20" s="14">
        <v>46282</v>
      </c>
      <c r="AP20" s="15" t="str">
        <f>IF(AO20&lt;&gt;"",_xlfn.XLOOKUP(AO20,Daten!$D$5:$D$19,Daten!$A$5:$A$19,""),"")&amp;IF(WEEKDAY(AO20)=2," KW"&amp;_xlfn.ISOWEEKNUM(AO20),"")</f>
        <v/>
      </c>
      <c r="AQ20" s="13">
        <f>_xlfn.XLOOKUP(AO20,Daten!$D$5:$D$19,Daten!$E$5:$E$19,IF(WEEKDAY(AO20)=1,"",IF(WEEKDAY(AO20)=2,Daten!$B$21,IF(WEEKDAY(AO20)=3,Daten!$B$22,IF(WEEKDAY(AO20)=4,Daten!$B$23,IF(WEEKDAY(AO20)=5,Daten!$B$24,IF(WEEKDAY(AO20)=6,Daten!$B$25,IF(WEEKDAY(AO20)=7,""))))))))</f>
        <v>8.5</v>
      </c>
      <c r="AR20" s="21"/>
      <c r="AS20" s="27"/>
      <c r="AT20" s="14">
        <v>46312</v>
      </c>
      <c r="AU20" s="15" t="str">
        <f>IF(AT20&lt;&gt;"",_xlfn.XLOOKUP(AT20,Daten!$D$5:$D$19,Daten!$A$5:$A$19,""),"")&amp;IF(WEEKDAY(AT20)=2," KW"&amp;_xlfn.ISOWEEKNUM(AT20),"")</f>
        <v/>
      </c>
      <c r="AV20" s="13" t="str">
        <f>_xlfn.XLOOKUP(AT20,Daten!$D$5:$D$19,Daten!$E$5:$E$19,IF(WEEKDAY(AT20)=1,"",IF(WEEKDAY(AT20)=2,Daten!$B$21,IF(WEEKDAY(AT20)=3,Daten!$B$22,IF(WEEKDAY(AT20)=4,Daten!$B$23,IF(WEEKDAY(AT20)=5,Daten!$B$24,IF(WEEKDAY(AT20)=6,Daten!$B$25,IF(WEEKDAY(AT20)=7,""))))))))</f>
        <v/>
      </c>
      <c r="AW20" s="21"/>
      <c r="AX20" s="27"/>
      <c r="AY20" s="14">
        <v>46343</v>
      </c>
      <c r="AZ20" s="15" t="str">
        <f>IF(AY20&lt;&gt;"",_xlfn.XLOOKUP(AY20,Daten!$D$5:$D$19,Daten!$A$5:$A$19,""),"")&amp;IF(WEEKDAY(AY20)=2," KW"&amp;_xlfn.ISOWEEKNUM(AY20),"")</f>
        <v/>
      </c>
      <c r="BA20" s="13">
        <f>_xlfn.XLOOKUP(AY20,Daten!$D$5:$D$19,Daten!$E$5:$E$19,IF(WEEKDAY(AY20)=1,"",IF(WEEKDAY(AY20)=2,Daten!$B$21,IF(WEEKDAY(AY20)=3,Daten!$B$22,IF(WEEKDAY(AY20)=4,Daten!$B$23,IF(WEEKDAY(AY20)=5,Daten!$B$24,IF(WEEKDAY(AY20)=6,Daten!$B$25,IF(WEEKDAY(AY20)=7,""))))))))</f>
        <v>9</v>
      </c>
      <c r="BB20" s="21"/>
      <c r="BC20" s="27"/>
      <c r="BD20" s="14">
        <v>46373</v>
      </c>
      <c r="BE20" s="15" t="str">
        <f>IF(BD20&lt;&gt;"",_xlfn.XLOOKUP(BD20,Daten!$D$5:$D$19,Daten!$A$5:$A$19,""),"")&amp;IF(WEEKDAY(BD20)=2," KW"&amp;_xlfn.ISOWEEKNUM(BD20),"")</f>
        <v/>
      </c>
      <c r="BF20" s="13">
        <f>_xlfn.XLOOKUP(BD20,Daten!$D$5:$D$19,Daten!$E$5:$E$19,IF(WEEKDAY(BD20)=1,"",IF(WEEKDAY(BD20)=2,Daten!$B$21,IF(WEEKDAY(BD20)=3,Daten!$B$22,IF(WEEKDAY(BD20)=4,Daten!$B$23,IF(WEEKDAY(BD20)=5,Daten!$B$24,IF(WEEKDAY(BD20)=6,Daten!$B$25,IF(WEEKDAY(BD20)=7,""))))))))</f>
        <v>8.5</v>
      </c>
      <c r="BG20" s="21"/>
      <c r="BH20" s="27"/>
    </row>
    <row r="21" spans="1:60" ht="21.75" customHeight="1" x14ac:dyDescent="0.25">
      <c r="A21" s="14">
        <v>46040</v>
      </c>
      <c r="B21" s="15" t="str">
        <f>IF(A21&lt;&gt;"",_xlfn.XLOOKUP(A21,Daten!$D$5:$D$19,Daten!$A$5:$A$19,""),"")&amp;IF(WEEKDAY(A21)=2," KW"&amp;_xlfn.ISOWEEKNUM(A21),"")</f>
        <v/>
      </c>
      <c r="C21" s="13">
        <f>_xlfn.IFNA(VLOOKUP(A21,Daten!$D$4:$E$19,2,FALSE),VLOOKUP(TEXT(A21,"TTTT"),Daten!$A$17:$B$33,2,FALSE))</f>
        <v>0</v>
      </c>
      <c r="D21" s="21"/>
      <c r="E21" s="27"/>
      <c r="F21" s="14">
        <v>46071</v>
      </c>
      <c r="G21" s="15" t="str">
        <f>IF(F21&lt;&gt;"",_xlfn.XLOOKUP(F21,Daten!$D$5:$D$19,Daten!$A$5:$A$19,""),"")&amp;IF(WEEKDAY(F21)=2," KW"&amp;_xlfn.ISOWEEKNUM(F21),"")</f>
        <v/>
      </c>
      <c r="H21" s="13">
        <f>_xlfn.IFNA(VLOOKUP(F21,Daten!$D$4:$E$19,2,FALSE),VLOOKUP(TEXT(F21,"TTTT"),Daten!$A$17:$B$33,2,FALSE))</f>
        <v>9</v>
      </c>
      <c r="I21" s="21"/>
      <c r="J21" s="27"/>
      <c r="K21" s="14">
        <v>46099</v>
      </c>
      <c r="L21" s="15" t="str">
        <f>IF(K21&lt;&gt;"",_xlfn.XLOOKUP(K21,Daten!$D$5:$D$19,Daten!$A$5:$A$19,""),"")&amp;IF(WEEKDAY(K21)=2," KW"&amp;_xlfn.ISOWEEKNUM(K21),"")</f>
        <v/>
      </c>
      <c r="M21" s="13">
        <f>_xlfn.IFNA(VLOOKUP(K21,Daten!$D$4:$E$19,2,FALSE),VLOOKUP(TEXT(K21,"TTTT"),Daten!$A$17:$B$33,2,FALSE))</f>
        <v>9</v>
      </c>
      <c r="N21" s="21"/>
      <c r="O21" s="27"/>
      <c r="P21" s="14">
        <v>46130</v>
      </c>
      <c r="Q21" s="15" t="str">
        <f>IF(P21&lt;&gt;"",_xlfn.XLOOKUP(P21,Daten!$D$5:$D$19,Daten!$A$5:$A$19,""),"")&amp;IF(WEEKDAY(P21)=2," KW"&amp;_xlfn.ISOWEEKNUM(P21),"")</f>
        <v/>
      </c>
      <c r="R21" s="13" t="str">
        <f>_xlfn.XLOOKUP(P21,Daten!$D$5:$D$19,Daten!$E$5:$E$19,IF(WEEKDAY(P21)=1,"",IF(WEEKDAY(P21)=2,Daten!$B$21,IF(WEEKDAY(P21)=3,Daten!$B$22,IF(WEEKDAY(P21)=4,Daten!$B$23,IF(WEEKDAY(P21)=5,Daten!$B$24,IF(WEEKDAY(P21)=6,Daten!$B$25,IF(WEEKDAY(P21)=7,""))))))))</f>
        <v/>
      </c>
      <c r="S21" s="21"/>
      <c r="T21" s="27"/>
      <c r="U21" s="14">
        <v>46160</v>
      </c>
      <c r="V21" s="15" t="str">
        <f>IF(U21&lt;&gt;"",_xlfn.XLOOKUP(U21,Daten!$D$5:$D$19,Daten!$A$5:$A$19,""),"")&amp;IF(WEEKDAY(U21)=2," KW"&amp;_xlfn.ISOWEEKNUM(U21),"")</f>
        <v xml:space="preserve"> KW21</v>
      </c>
      <c r="W21" s="13">
        <f>_xlfn.XLOOKUP(U21,Daten!$D$5:$D$19,Daten!$E$5:$E$19,IF(WEEKDAY(U21)=1,"",IF(WEEKDAY(U21)=2,Daten!$B$21,IF(WEEKDAY(U21)=3,Daten!$B$22,IF(WEEKDAY(U21)=4,Daten!$B$23,IF(WEEKDAY(U21)=5,Daten!$B$24,IF(WEEKDAY(U21)=6,Daten!$B$25,IF(WEEKDAY(U21)=7,""))))))))</f>
        <v>9</v>
      </c>
      <c r="X21" s="21"/>
      <c r="Y21" s="27"/>
      <c r="Z21" s="14">
        <v>46191</v>
      </c>
      <c r="AA21" s="15" t="str">
        <f>IF(Z21&lt;&gt;"",_xlfn.XLOOKUP(Z21,Daten!$D$5:$D$19,Daten!$A$5:$A$19,""),"")&amp;IF(WEEKDAY(Z21)=2," KW"&amp;_xlfn.ISOWEEKNUM(Z21),"")</f>
        <v/>
      </c>
      <c r="AB21" s="13">
        <f>_xlfn.XLOOKUP(Z21,Daten!$D$5:$D$19,Daten!$E$5:$E$19,IF(WEEKDAY(Z21)=1,"",IF(WEEKDAY(Z21)=2,Daten!$B$21,IF(WEEKDAY(Z21)=3,Daten!$B$22,IF(WEEKDAY(Z21)=4,Daten!$B$23,IF(WEEKDAY(Z21)=5,Daten!$B$24,IF(WEEKDAY(Z21)=6,Daten!$B$25,IF(WEEKDAY(Z21)=7,""))))))))</f>
        <v>8.5</v>
      </c>
      <c r="AC21" s="21"/>
      <c r="AD21" s="27"/>
      <c r="AE21" s="14">
        <v>46221</v>
      </c>
      <c r="AF21" s="15" t="str">
        <f>IF(AE21&lt;&gt;"",_xlfn.XLOOKUP(AE21,Daten!$D$5:$D$19,Daten!$A$5:$A$19,""),"")&amp;IF(WEEKDAY(AE21)=2," KW"&amp;_xlfn.ISOWEEKNUM(AE21),"")</f>
        <v/>
      </c>
      <c r="AG21" s="13" t="str">
        <f>_xlfn.XLOOKUP(AE21,Daten!$D$5:$D$19,Daten!$E$5:$E$19,IF(WEEKDAY(AE21)=1,"",IF(WEEKDAY(AE21)=2,Daten!$B$21,IF(WEEKDAY(AE21)=3,Daten!$B$22,IF(WEEKDAY(AE21)=4,Daten!$B$23,IF(WEEKDAY(AE21)=5,Daten!$B$24,IF(WEEKDAY(AE21)=6,Daten!$B$25,IF(WEEKDAY(AE21)=7,""))))))))</f>
        <v/>
      </c>
      <c r="AH21" s="21"/>
      <c r="AI21" s="27"/>
      <c r="AJ21" s="14">
        <v>46252</v>
      </c>
      <c r="AK21" s="15" t="str">
        <f>IF(AJ21&lt;&gt;"",_xlfn.XLOOKUP(AJ21,Daten!$D$5:$D$19,Daten!$A$5:$A$19,""),"")&amp;IF(WEEKDAY(AJ21)=2," KW"&amp;_xlfn.ISOWEEKNUM(AJ21),"")</f>
        <v/>
      </c>
      <c r="AL21" s="13">
        <f>_xlfn.XLOOKUP(AJ21,Daten!$D$5:$D$19,Daten!$E$5:$E$19,IF(WEEKDAY(AJ21)=1,"",IF(WEEKDAY(AJ21)=2,Daten!$B$21,IF(WEEKDAY(AJ21)=3,Daten!$B$22,IF(WEEKDAY(AJ21)=4,Daten!$B$23,IF(WEEKDAY(AJ21)=5,Daten!$B$24,IF(WEEKDAY(AJ21)=6,Daten!$B$25,IF(WEEKDAY(AJ21)=7,""))))))))</f>
        <v>9</v>
      </c>
      <c r="AM21" s="21"/>
      <c r="AN21" s="27"/>
      <c r="AO21" s="14">
        <v>46283</v>
      </c>
      <c r="AP21" s="15" t="str">
        <f>IF(AO21&lt;&gt;"",_xlfn.XLOOKUP(AO21,Daten!$D$5:$D$19,Daten!$A$5:$A$19,""),"")&amp;IF(WEEKDAY(AO21)=2," KW"&amp;_xlfn.ISOWEEKNUM(AO21),"")</f>
        <v/>
      </c>
      <c r="AQ21" s="13">
        <f>_xlfn.XLOOKUP(AO21,Daten!$D$5:$D$19,Daten!$E$5:$E$19,IF(WEEKDAY(AO21)=1,"",IF(WEEKDAY(AO21)=2,Daten!$B$21,IF(WEEKDAY(AO21)=3,Daten!$B$22,IF(WEEKDAY(AO21)=4,Daten!$B$23,IF(WEEKDAY(AO21)=5,Daten!$B$24,IF(WEEKDAY(AO21)=6,Daten!$B$25,IF(WEEKDAY(AO21)=7,""))))))))</f>
        <v>5</v>
      </c>
      <c r="AR21" s="21"/>
      <c r="AS21" s="27"/>
      <c r="AT21" s="14">
        <v>46313</v>
      </c>
      <c r="AU21" s="15" t="str">
        <f>IF(AT21&lt;&gt;"",_xlfn.XLOOKUP(AT21,Daten!$D$5:$D$19,Daten!$A$5:$A$19,""),"")&amp;IF(WEEKDAY(AT21)=2," KW"&amp;_xlfn.ISOWEEKNUM(AT21),"")</f>
        <v/>
      </c>
      <c r="AV21" s="13" t="str">
        <f>_xlfn.XLOOKUP(AT21,Daten!$D$5:$D$19,Daten!$E$5:$E$19,IF(WEEKDAY(AT21)=1,"",IF(WEEKDAY(AT21)=2,Daten!$B$21,IF(WEEKDAY(AT21)=3,Daten!$B$22,IF(WEEKDAY(AT21)=4,Daten!$B$23,IF(WEEKDAY(AT21)=5,Daten!$B$24,IF(WEEKDAY(AT21)=6,Daten!$B$25,IF(WEEKDAY(AT21)=7,""))))))))</f>
        <v/>
      </c>
      <c r="AW21" s="21"/>
      <c r="AX21" s="27"/>
      <c r="AY21" s="14">
        <v>46344</v>
      </c>
      <c r="AZ21" s="15" t="str">
        <f>IF(AY21&lt;&gt;"",_xlfn.XLOOKUP(AY21,Daten!$D$5:$D$19,Daten!$A$5:$A$19,""),"")&amp;IF(WEEKDAY(AY21)=2," KW"&amp;_xlfn.ISOWEEKNUM(AY21),"")</f>
        <v/>
      </c>
      <c r="BA21" s="13">
        <f>_xlfn.XLOOKUP(AY21,Daten!$D$5:$D$19,Daten!$E$5:$E$19,IF(WEEKDAY(AY21)=1,"",IF(WEEKDAY(AY21)=2,Daten!$B$21,IF(WEEKDAY(AY21)=3,Daten!$B$22,IF(WEEKDAY(AY21)=4,Daten!$B$23,IF(WEEKDAY(AY21)=5,Daten!$B$24,IF(WEEKDAY(AY21)=6,Daten!$B$25,IF(WEEKDAY(AY21)=7,""))))))))</f>
        <v>9</v>
      </c>
      <c r="BB21" s="21"/>
      <c r="BC21" s="27"/>
      <c r="BD21" s="14">
        <v>46374</v>
      </c>
      <c r="BE21" s="15" t="str">
        <f>IF(BD21&lt;&gt;"",_xlfn.XLOOKUP(BD21,Daten!$D$5:$D$19,Daten!$A$5:$A$19,""),"")&amp;IF(WEEKDAY(BD21)=2," KW"&amp;_xlfn.ISOWEEKNUM(BD21),"")</f>
        <v/>
      </c>
      <c r="BF21" s="13">
        <f>_xlfn.XLOOKUP(BD21,Daten!$D$5:$D$19,Daten!$E$5:$E$19,IF(WEEKDAY(BD21)=1,"",IF(WEEKDAY(BD21)=2,Daten!$B$21,IF(WEEKDAY(BD21)=3,Daten!$B$22,IF(WEEKDAY(BD21)=4,Daten!$B$23,IF(WEEKDAY(BD21)=5,Daten!$B$24,IF(WEEKDAY(BD21)=6,Daten!$B$25,IF(WEEKDAY(BD21)=7,""))))))))</f>
        <v>5</v>
      </c>
      <c r="BG21" s="21"/>
      <c r="BH21" s="27"/>
    </row>
    <row r="22" spans="1:60" ht="21.75" customHeight="1" x14ac:dyDescent="0.25">
      <c r="A22" s="14">
        <v>46041</v>
      </c>
      <c r="B22" s="15" t="str">
        <f>IF(A22&lt;&gt;"",_xlfn.XLOOKUP(A22,Daten!$D$5:$D$19,Daten!$A$5:$A$19,""),"")&amp;IF(WEEKDAY(A22)=2," KW"&amp;_xlfn.ISOWEEKNUM(A22),"")</f>
        <v xml:space="preserve"> KW4</v>
      </c>
      <c r="C22" s="13">
        <f>_xlfn.IFNA(VLOOKUP(A22,Daten!$D$4:$E$19,2,FALSE),VLOOKUP(TEXT(A22,"TTTT"),Daten!$A$17:$B$33,2,FALSE))</f>
        <v>9</v>
      </c>
      <c r="D22" s="21"/>
      <c r="E22" s="27"/>
      <c r="F22" s="14">
        <v>46072</v>
      </c>
      <c r="G22" s="15" t="str">
        <f>IF(F22&lt;&gt;"",_xlfn.XLOOKUP(F22,Daten!$D$5:$D$19,Daten!$A$5:$A$19,""),"")&amp;IF(WEEKDAY(F22)=2," KW"&amp;_xlfn.ISOWEEKNUM(F22),"")</f>
        <v/>
      </c>
      <c r="H22" s="13">
        <f>_xlfn.IFNA(VLOOKUP(F22,Daten!$D$4:$E$19,2,FALSE),VLOOKUP(TEXT(F22,"TTTT"),Daten!$A$17:$B$33,2,FALSE))</f>
        <v>8.5</v>
      </c>
      <c r="I22" s="21"/>
      <c r="J22" s="27"/>
      <c r="K22" s="14">
        <v>46100</v>
      </c>
      <c r="L22" s="15" t="str">
        <f>IF(K22&lt;&gt;"",_xlfn.XLOOKUP(K22,Daten!$D$5:$D$19,Daten!$A$5:$A$19,""),"")&amp;IF(WEEKDAY(K22)=2," KW"&amp;_xlfn.ISOWEEKNUM(K22),"")</f>
        <v/>
      </c>
      <c r="M22" s="13">
        <f>_xlfn.IFNA(VLOOKUP(K22,Daten!$D$4:$E$19,2,FALSE),VLOOKUP(TEXT(K22,"TTTT"),Daten!$A$17:$B$33,2,FALSE))</f>
        <v>8.5</v>
      </c>
      <c r="N22" s="21"/>
      <c r="O22" s="27"/>
      <c r="P22" s="14">
        <v>46131</v>
      </c>
      <c r="Q22" s="15" t="str">
        <f>IF(P22&lt;&gt;"",_xlfn.XLOOKUP(P22,Daten!$D$5:$D$19,Daten!$A$5:$A$19,""),"")&amp;IF(WEEKDAY(P22)=2," KW"&amp;_xlfn.ISOWEEKNUM(P22),"")</f>
        <v/>
      </c>
      <c r="R22" s="13" t="str">
        <f>_xlfn.XLOOKUP(P22,Daten!$D$5:$D$19,Daten!$E$5:$E$19,IF(WEEKDAY(P22)=1,"",IF(WEEKDAY(P22)=2,Daten!$B$21,IF(WEEKDAY(P22)=3,Daten!$B$22,IF(WEEKDAY(P22)=4,Daten!$B$23,IF(WEEKDAY(P22)=5,Daten!$B$24,IF(WEEKDAY(P22)=6,Daten!$B$25,IF(WEEKDAY(P22)=7,""))))))))</f>
        <v/>
      </c>
      <c r="S22" s="21"/>
      <c r="T22" s="27"/>
      <c r="U22" s="14">
        <v>46161</v>
      </c>
      <c r="V22" s="15" t="str">
        <f>IF(U22&lt;&gt;"",_xlfn.XLOOKUP(U22,Daten!$D$5:$D$19,Daten!$A$5:$A$19,""),"")&amp;IF(WEEKDAY(U22)=2," KW"&amp;_xlfn.ISOWEEKNUM(U22),"")</f>
        <v/>
      </c>
      <c r="W22" s="13">
        <f>_xlfn.XLOOKUP(U22,Daten!$D$5:$D$19,Daten!$E$5:$E$19,IF(WEEKDAY(U22)=1,"",IF(WEEKDAY(U22)=2,Daten!$B$21,IF(WEEKDAY(U22)=3,Daten!$B$22,IF(WEEKDAY(U22)=4,Daten!$B$23,IF(WEEKDAY(U22)=5,Daten!$B$24,IF(WEEKDAY(U22)=6,Daten!$B$25,IF(WEEKDAY(U22)=7,""))))))))</f>
        <v>9</v>
      </c>
      <c r="X22" s="21"/>
      <c r="Y22" s="27"/>
      <c r="Z22" s="14">
        <v>46192</v>
      </c>
      <c r="AA22" s="15" t="str">
        <f>IF(Z22&lt;&gt;"",_xlfn.XLOOKUP(Z22,Daten!$D$5:$D$19,Daten!$A$5:$A$19,""),"")&amp;IF(WEEKDAY(Z22)=2," KW"&amp;_xlfn.ISOWEEKNUM(Z22),"")</f>
        <v/>
      </c>
      <c r="AB22" s="13">
        <f>_xlfn.XLOOKUP(Z22,Daten!$D$5:$D$19,Daten!$E$5:$E$19,IF(WEEKDAY(Z22)=1,"",IF(WEEKDAY(Z22)=2,Daten!$B$21,IF(WEEKDAY(Z22)=3,Daten!$B$22,IF(WEEKDAY(Z22)=4,Daten!$B$23,IF(WEEKDAY(Z22)=5,Daten!$B$24,IF(WEEKDAY(Z22)=6,Daten!$B$25,IF(WEEKDAY(Z22)=7,""))))))))</f>
        <v>5</v>
      </c>
      <c r="AC22" s="21"/>
      <c r="AD22" s="27"/>
      <c r="AE22" s="14">
        <v>46222</v>
      </c>
      <c r="AF22" s="15" t="str">
        <f>IF(AE22&lt;&gt;"",_xlfn.XLOOKUP(AE22,Daten!$D$5:$D$19,Daten!$A$5:$A$19,""),"")&amp;IF(WEEKDAY(AE22)=2," KW"&amp;_xlfn.ISOWEEKNUM(AE22),"")</f>
        <v/>
      </c>
      <c r="AG22" s="13" t="str">
        <f>_xlfn.XLOOKUP(AE22,Daten!$D$5:$D$19,Daten!$E$5:$E$19,IF(WEEKDAY(AE22)=1,"",IF(WEEKDAY(AE22)=2,Daten!$B$21,IF(WEEKDAY(AE22)=3,Daten!$B$22,IF(WEEKDAY(AE22)=4,Daten!$B$23,IF(WEEKDAY(AE22)=5,Daten!$B$24,IF(WEEKDAY(AE22)=6,Daten!$B$25,IF(WEEKDAY(AE22)=7,""))))))))</f>
        <v/>
      </c>
      <c r="AH22" s="21"/>
      <c r="AI22" s="27"/>
      <c r="AJ22" s="14">
        <v>46253</v>
      </c>
      <c r="AK22" s="15" t="str">
        <f>IF(AJ22&lt;&gt;"",_xlfn.XLOOKUP(AJ22,Daten!$D$5:$D$19,Daten!$A$5:$A$19,""),"")&amp;IF(WEEKDAY(AJ22)=2," KW"&amp;_xlfn.ISOWEEKNUM(AJ22),"")</f>
        <v/>
      </c>
      <c r="AL22" s="13">
        <f>_xlfn.XLOOKUP(AJ22,Daten!$D$5:$D$19,Daten!$E$5:$E$19,IF(WEEKDAY(AJ22)=1,"",IF(WEEKDAY(AJ22)=2,Daten!$B$21,IF(WEEKDAY(AJ22)=3,Daten!$B$22,IF(WEEKDAY(AJ22)=4,Daten!$B$23,IF(WEEKDAY(AJ22)=5,Daten!$B$24,IF(WEEKDAY(AJ22)=6,Daten!$B$25,IF(WEEKDAY(AJ22)=7,""))))))))</f>
        <v>9</v>
      </c>
      <c r="AM22" s="21"/>
      <c r="AN22" s="27"/>
      <c r="AO22" s="14">
        <v>46284</v>
      </c>
      <c r="AP22" s="15" t="str">
        <f>IF(AO22&lt;&gt;"",_xlfn.XLOOKUP(AO22,Daten!$D$5:$D$19,Daten!$A$5:$A$19,""),"")&amp;IF(WEEKDAY(AO22)=2," KW"&amp;_xlfn.ISOWEEKNUM(AO22),"")</f>
        <v/>
      </c>
      <c r="AQ22" s="13" t="str">
        <f>_xlfn.XLOOKUP(AO22,Daten!$D$5:$D$19,Daten!$E$5:$E$19,IF(WEEKDAY(AO22)=1,"",IF(WEEKDAY(AO22)=2,Daten!$B$21,IF(WEEKDAY(AO22)=3,Daten!$B$22,IF(WEEKDAY(AO22)=4,Daten!$B$23,IF(WEEKDAY(AO22)=5,Daten!$B$24,IF(WEEKDAY(AO22)=6,Daten!$B$25,IF(WEEKDAY(AO22)=7,""))))))))</f>
        <v/>
      </c>
      <c r="AR22" s="21"/>
      <c r="AS22" s="27"/>
      <c r="AT22" s="14">
        <v>46314</v>
      </c>
      <c r="AU22" s="15" t="str">
        <f>IF(AT22&lt;&gt;"",_xlfn.XLOOKUP(AT22,Daten!$D$5:$D$19,Daten!$A$5:$A$19,""),"")&amp;IF(WEEKDAY(AT22)=2," KW"&amp;_xlfn.ISOWEEKNUM(AT22),"")</f>
        <v xml:space="preserve"> KW43</v>
      </c>
      <c r="AV22" s="13">
        <f>_xlfn.XLOOKUP(AT22,Daten!$D$5:$D$19,Daten!$E$5:$E$19,IF(WEEKDAY(AT22)=1,"",IF(WEEKDAY(AT22)=2,Daten!$B$21,IF(WEEKDAY(AT22)=3,Daten!$B$22,IF(WEEKDAY(AT22)=4,Daten!$B$23,IF(WEEKDAY(AT22)=5,Daten!$B$24,IF(WEEKDAY(AT22)=6,Daten!$B$25,IF(WEEKDAY(AT22)=7,""))))))))</f>
        <v>9</v>
      </c>
      <c r="AW22" s="21"/>
      <c r="AX22" s="27"/>
      <c r="AY22" s="14">
        <v>46345</v>
      </c>
      <c r="AZ22" s="15" t="str">
        <f>IF(AY22&lt;&gt;"",_xlfn.XLOOKUP(AY22,Daten!$D$5:$D$19,Daten!$A$5:$A$19,""),"")&amp;IF(WEEKDAY(AY22)=2," KW"&amp;_xlfn.ISOWEEKNUM(AY22),"")</f>
        <v/>
      </c>
      <c r="BA22" s="13">
        <f>_xlfn.XLOOKUP(AY22,Daten!$D$5:$D$19,Daten!$E$5:$E$19,IF(WEEKDAY(AY22)=1,"",IF(WEEKDAY(AY22)=2,Daten!$B$21,IF(WEEKDAY(AY22)=3,Daten!$B$22,IF(WEEKDAY(AY22)=4,Daten!$B$23,IF(WEEKDAY(AY22)=5,Daten!$B$24,IF(WEEKDAY(AY22)=6,Daten!$B$25,IF(WEEKDAY(AY22)=7,""))))))))</f>
        <v>8.5</v>
      </c>
      <c r="BB22" s="21"/>
      <c r="BC22" s="27"/>
      <c r="BD22" s="14">
        <v>46375</v>
      </c>
      <c r="BE22" s="15" t="str">
        <f>IF(BD22&lt;&gt;"",_xlfn.XLOOKUP(BD22,Daten!$D$5:$D$19,Daten!$A$5:$A$19,""),"")&amp;IF(WEEKDAY(BD22)=2," KW"&amp;_xlfn.ISOWEEKNUM(BD22),"")</f>
        <v/>
      </c>
      <c r="BF22" s="13" t="str">
        <f>_xlfn.XLOOKUP(BD22,Daten!$D$5:$D$19,Daten!$E$5:$E$19,IF(WEEKDAY(BD22)=1,"",IF(WEEKDAY(BD22)=2,Daten!$B$21,IF(WEEKDAY(BD22)=3,Daten!$B$22,IF(WEEKDAY(BD22)=4,Daten!$B$23,IF(WEEKDAY(BD22)=5,Daten!$B$24,IF(WEEKDAY(BD22)=6,Daten!$B$25,IF(WEEKDAY(BD22)=7,""))))))))</f>
        <v/>
      </c>
      <c r="BG22" s="21"/>
      <c r="BH22" s="27"/>
    </row>
    <row r="23" spans="1:60" ht="21.75" customHeight="1" x14ac:dyDescent="0.25">
      <c r="A23" s="14">
        <v>46042</v>
      </c>
      <c r="B23" s="15" t="str">
        <f>IF(A23&lt;&gt;"",_xlfn.XLOOKUP(A23,Daten!$D$5:$D$19,Daten!$A$5:$A$19,""),"")&amp;IF(WEEKDAY(A23)=2," KW"&amp;_xlfn.ISOWEEKNUM(A23),"")</f>
        <v/>
      </c>
      <c r="C23" s="13">
        <f>_xlfn.IFNA(VLOOKUP(A23,Daten!$D$4:$E$19,2,FALSE),VLOOKUP(TEXT(A23,"TTTT"),Daten!$A$17:$B$33,2,FALSE))</f>
        <v>9</v>
      </c>
      <c r="D23" s="21"/>
      <c r="E23" s="27"/>
      <c r="F23" s="14">
        <v>46073</v>
      </c>
      <c r="G23" s="15" t="str">
        <f>IF(F23&lt;&gt;"",_xlfn.XLOOKUP(F23,Daten!$D$5:$D$19,Daten!$A$5:$A$19,""),"")&amp;IF(WEEKDAY(F23)=2," KW"&amp;_xlfn.ISOWEEKNUM(F23),"")</f>
        <v/>
      </c>
      <c r="H23" s="13">
        <f>_xlfn.IFNA(VLOOKUP(F23,Daten!$D$4:$E$19,2,FALSE),VLOOKUP(TEXT(F23,"TTTT"),Daten!$A$17:$B$33,2,FALSE))</f>
        <v>5</v>
      </c>
      <c r="I23" s="21"/>
      <c r="J23" s="27"/>
      <c r="K23" s="14">
        <v>46101</v>
      </c>
      <c r="L23" s="15" t="str">
        <f>IF(K23&lt;&gt;"",_xlfn.XLOOKUP(K23,Daten!$D$5:$D$19,Daten!$A$5:$A$19,""),"")&amp;IF(WEEKDAY(K23)=2," KW"&amp;_xlfn.ISOWEEKNUM(K23),"")</f>
        <v/>
      </c>
      <c r="M23" s="13">
        <f>_xlfn.IFNA(VLOOKUP(K23,Daten!$D$4:$E$19,2,FALSE),VLOOKUP(TEXT(K23,"TTTT"),Daten!$A$17:$B$33,2,FALSE))</f>
        <v>5</v>
      </c>
      <c r="N23" s="21"/>
      <c r="O23" s="27"/>
      <c r="P23" s="14">
        <v>46132</v>
      </c>
      <c r="Q23" s="15" t="str">
        <f>IF(P23&lt;&gt;"",_xlfn.XLOOKUP(P23,Daten!$D$5:$D$19,Daten!$A$5:$A$19,""),"")&amp;IF(WEEKDAY(P23)=2," KW"&amp;_xlfn.ISOWEEKNUM(P23),"")</f>
        <v xml:space="preserve"> KW17</v>
      </c>
      <c r="R23" s="13">
        <f>_xlfn.XLOOKUP(P23,Daten!$D$5:$D$19,Daten!$E$5:$E$19,IF(WEEKDAY(P23)=1,"",IF(WEEKDAY(P23)=2,Daten!$B$21,IF(WEEKDAY(P23)=3,Daten!$B$22,IF(WEEKDAY(P23)=4,Daten!$B$23,IF(WEEKDAY(P23)=5,Daten!$B$24,IF(WEEKDAY(P23)=6,Daten!$B$25,IF(WEEKDAY(P23)=7,""))))))))</f>
        <v>9</v>
      </c>
      <c r="S23" s="21"/>
      <c r="T23" s="27"/>
      <c r="U23" s="14">
        <v>46162</v>
      </c>
      <c r="V23" s="15" t="str">
        <f>IF(U23&lt;&gt;"",_xlfn.XLOOKUP(U23,Daten!$D$5:$D$19,Daten!$A$5:$A$19,""),"")&amp;IF(WEEKDAY(U23)=2," KW"&amp;_xlfn.ISOWEEKNUM(U23),"")</f>
        <v/>
      </c>
      <c r="W23" s="13">
        <f>_xlfn.XLOOKUP(U23,Daten!$D$5:$D$19,Daten!$E$5:$E$19,IF(WEEKDAY(U23)=1,"",IF(WEEKDAY(U23)=2,Daten!$B$21,IF(WEEKDAY(U23)=3,Daten!$B$22,IF(WEEKDAY(U23)=4,Daten!$B$23,IF(WEEKDAY(U23)=5,Daten!$B$24,IF(WEEKDAY(U23)=6,Daten!$B$25,IF(WEEKDAY(U23)=7,""))))))))</f>
        <v>9</v>
      </c>
      <c r="X23" s="21"/>
      <c r="Y23" s="27"/>
      <c r="Z23" s="14">
        <v>46193</v>
      </c>
      <c r="AA23" s="15" t="str">
        <f>IF(Z23&lt;&gt;"",_xlfn.XLOOKUP(Z23,Daten!$D$5:$D$19,Daten!$A$5:$A$19,""),"")&amp;IF(WEEKDAY(Z23)=2," KW"&amp;_xlfn.ISOWEEKNUM(Z23),"")</f>
        <v/>
      </c>
      <c r="AB23" s="13" t="str">
        <f>_xlfn.XLOOKUP(Z23,Daten!$D$5:$D$19,Daten!$E$5:$E$19,IF(WEEKDAY(Z23)=1,"",IF(WEEKDAY(Z23)=2,Daten!$B$21,IF(WEEKDAY(Z23)=3,Daten!$B$22,IF(WEEKDAY(Z23)=4,Daten!$B$23,IF(WEEKDAY(Z23)=5,Daten!$B$24,IF(WEEKDAY(Z23)=6,Daten!$B$25,IF(WEEKDAY(Z23)=7,""))))))))</f>
        <v/>
      </c>
      <c r="AC23" s="21"/>
      <c r="AD23" s="27"/>
      <c r="AE23" s="14">
        <v>46223</v>
      </c>
      <c r="AF23" s="15" t="str">
        <f>IF(AE23&lt;&gt;"",_xlfn.XLOOKUP(AE23,Daten!$D$5:$D$19,Daten!$A$5:$A$19,""),"")&amp;IF(WEEKDAY(AE23)=2," KW"&amp;_xlfn.ISOWEEKNUM(AE23),"")</f>
        <v xml:space="preserve"> KW30</v>
      </c>
      <c r="AG23" s="13">
        <f>_xlfn.XLOOKUP(AE23,Daten!$D$5:$D$19,Daten!$E$5:$E$19,IF(WEEKDAY(AE23)=1,"",IF(WEEKDAY(AE23)=2,Daten!$B$21,IF(WEEKDAY(AE23)=3,Daten!$B$22,IF(WEEKDAY(AE23)=4,Daten!$B$23,IF(WEEKDAY(AE23)=5,Daten!$B$24,IF(WEEKDAY(AE23)=6,Daten!$B$25,IF(WEEKDAY(AE23)=7,""))))))))</f>
        <v>9</v>
      </c>
      <c r="AH23" s="21"/>
      <c r="AI23" s="27"/>
      <c r="AJ23" s="14">
        <v>46254</v>
      </c>
      <c r="AK23" s="15" t="str">
        <f>IF(AJ23&lt;&gt;"",_xlfn.XLOOKUP(AJ23,Daten!$D$5:$D$19,Daten!$A$5:$A$19,""),"")&amp;IF(WEEKDAY(AJ23)=2," KW"&amp;_xlfn.ISOWEEKNUM(AJ23),"")</f>
        <v/>
      </c>
      <c r="AL23" s="13">
        <f>_xlfn.XLOOKUP(AJ23,Daten!$D$5:$D$19,Daten!$E$5:$E$19,IF(WEEKDAY(AJ23)=1,"",IF(WEEKDAY(AJ23)=2,Daten!$B$21,IF(WEEKDAY(AJ23)=3,Daten!$B$22,IF(WEEKDAY(AJ23)=4,Daten!$B$23,IF(WEEKDAY(AJ23)=5,Daten!$B$24,IF(WEEKDAY(AJ23)=6,Daten!$B$25,IF(WEEKDAY(AJ23)=7,""))))))))</f>
        <v>8.5</v>
      </c>
      <c r="AM23" s="21"/>
      <c r="AN23" s="27"/>
      <c r="AO23" s="14">
        <v>46285</v>
      </c>
      <c r="AP23" s="15" t="str">
        <f>IF(AO23&lt;&gt;"",_xlfn.XLOOKUP(AO23,Daten!$D$5:$D$19,Daten!$A$5:$A$19,""),"")&amp;IF(WEEKDAY(AO23)=2," KW"&amp;_xlfn.ISOWEEKNUM(AO23),"")</f>
        <v/>
      </c>
      <c r="AQ23" s="13" t="str">
        <f>_xlfn.XLOOKUP(AO23,Daten!$D$5:$D$19,Daten!$E$5:$E$19,IF(WEEKDAY(AO23)=1,"",IF(WEEKDAY(AO23)=2,Daten!$B$21,IF(WEEKDAY(AO23)=3,Daten!$B$22,IF(WEEKDAY(AO23)=4,Daten!$B$23,IF(WEEKDAY(AO23)=5,Daten!$B$24,IF(WEEKDAY(AO23)=6,Daten!$B$25,IF(WEEKDAY(AO23)=7,""))))))))</f>
        <v/>
      </c>
      <c r="AR23" s="21"/>
      <c r="AS23" s="27"/>
      <c r="AT23" s="14">
        <v>46315</v>
      </c>
      <c r="AU23" s="15" t="str">
        <f>IF(AT23&lt;&gt;"",_xlfn.XLOOKUP(AT23,Daten!$D$5:$D$19,Daten!$A$5:$A$19,""),"")&amp;IF(WEEKDAY(AT23)=2," KW"&amp;_xlfn.ISOWEEKNUM(AT23),"")</f>
        <v/>
      </c>
      <c r="AV23" s="13">
        <f>_xlfn.XLOOKUP(AT23,Daten!$D$5:$D$19,Daten!$E$5:$E$19,IF(WEEKDAY(AT23)=1,"",IF(WEEKDAY(AT23)=2,Daten!$B$21,IF(WEEKDAY(AT23)=3,Daten!$B$22,IF(WEEKDAY(AT23)=4,Daten!$B$23,IF(WEEKDAY(AT23)=5,Daten!$B$24,IF(WEEKDAY(AT23)=6,Daten!$B$25,IF(WEEKDAY(AT23)=7,""))))))))</f>
        <v>9</v>
      </c>
      <c r="AW23" s="21"/>
      <c r="AX23" s="27"/>
      <c r="AY23" s="14">
        <v>46346</v>
      </c>
      <c r="AZ23" s="15" t="str">
        <f>IF(AY23&lt;&gt;"",_xlfn.XLOOKUP(AY23,Daten!$D$5:$D$19,Daten!$A$5:$A$19,""),"")&amp;IF(WEEKDAY(AY23)=2," KW"&amp;_xlfn.ISOWEEKNUM(AY23),"")</f>
        <v/>
      </c>
      <c r="BA23" s="13">
        <f>_xlfn.XLOOKUP(AY23,Daten!$D$5:$D$19,Daten!$E$5:$E$19,IF(WEEKDAY(AY23)=1,"",IF(WEEKDAY(AY23)=2,Daten!$B$21,IF(WEEKDAY(AY23)=3,Daten!$B$22,IF(WEEKDAY(AY23)=4,Daten!$B$23,IF(WEEKDAY(AY23)=5,Daten!$B$24,IF(WEEKDAY(AY23)=6,Daten!$B$25,IF(WEEKDAY(AY23)=7,""))))))))</f>
        <v>5</v>
      </c>
      <c r="BB23" s="21"/>
      <c r="BC23" s="27"/>
      <c r="BD23" s="14">
        <v>46376</v>
      </c>
      <c r="BE23" s="15" t="str">
        <f>IF(BD23&lt;&gt;"",_xlfn.XLOOKUP(BD23,Daten!$D$5:$D$19,Daten!$A$5:$A$19,""),"")&amp;IF(WEEKDAY(BD23)=2," KW"&amp;_xlfn.ISOWEEKNUM(BD23),"")</f>
        <v/>
      </c>
      <c r="BF23" s="13" t="str">
        <f>_xlfn.XLOOKUP(BD23,Daten!$D$5:$D$19,Daten!$E$5:$E$19,IF(WEEKDAY(BD23)=1,"",IF(WEEKDAY(BD23)=2,Daten!$B$21,IF(WEEKDAY(BD23)=3,Daten!$B$22,IF(WEEKDAY(BD23)=4,Daten!$B$23,IF(WEEKDAY(BD23)=5,Daten!$B$24,IF(WEEKDAY(BD23)=6,Daten!$B$25,IF(WEEKDAY(BD23)=7,""))))))))</f>
        <v/>
      </c>
      <c r="BG23" s="21"/>
      <c r="BH23" s="27"/>
    </row>
    <row r="24" spans="1:60" ht="21.75" customHeight="1" x14ac:dyDescent="0.25">
      <c r="A24" s="14">
        <v>46043</v>
      </c>
      <c r="B24" s="15" t="str">
        <f>IF(A24&lt;&gt;"",_xlfn.XLOOKUP(A24,Daten!$D$5:$D$19,Daten!$A$5:$A$19,""),"")&amp;IF(WEEKDAY(A24)=2," KW"&amp;_xlfn.ISOWEEKNUM(A24),"")</f>
        <v/>
      </c>
      <c r="C24" s="13">
        <f>_xlfn.IFNA(VLOOKUP(A24,Daten!$D$4:$E$19,2,FALSE),VLOOKUP(TEXT(A24,"TTTT"),Daten!$A$17:$B$33,2,FALSE))</f>
        <v>9</v>
      </c>
      <c r="D24" s="21"/>
      <c r="E24" s="27"/>
      <c r="F24" s="14">
        <v>46074</v>
      </c>
      <c r="G24" s="15" t="str">
        <f>IF(F24&lt;&gt;"",_xlfn.XLOOKUP(F24,Daten!$D$5:$D$19,Daten!$A$5:$A$19,""),"")&amp;IF(WEEKDAY(F24)=2," KW"&amp;_xlfn.ISOWEEKNUM(F24),"")</f>
        <v/>
      </c>
      <c r="H24" s="13">
        <f>_xlfn.IFNA(VLOOKUP(F24,Daten!$D$4:$E$19,2,FALSE),VLOOKUP(TEXT(F24,"TTTT"),Daten!$A$17:$B$33,2,FALSE))</f>
        <v>0</v>
      </c>
      <c r="I24" s="21"/>
      <c r="J24" s="27"/>
      <c r="K24" s="14">
        <v>46102</v>
      </c>
      <c r="L24" s="15" t="str">
        <f>IF(K24&lt;&gt;"",_xlfn.XLOOKUP(K24,Daten!$D$5:$D$19,Daten!$A$5:$A$19,""),"")&amp;IF(WEEKDAY(K24)=2," KW"&amp;_xlfn.ISOWEEKNUM(K24),"")</f>
        <v/>
      </c>
      <c r="M24" s="13">
        <f>_xlfn.IFNA(VLOOKUP(K24,Daten!$D$4:$E$19,2,FALSE),VLOOKUP(TEXT(K24,"TTTT"),Daten!$A$17:$B$33,2,FALSE))</f>
        <v>0</v>
      </c>
      <c r="N24" s="21"/>
      <c r="O24" s="27"/>
      <c r="P24" s="14">
        <v>46133</v>
      </c>
      <c r="Q24" s="15" t="str">
        <f>IF(P24&lt;&gt;"",_xlfn.XLOOKUP(P24,Daten!$D$5:$D$19,Daten!$A$5:$A$19,""),"")&amp;IF(WEEKDAY(P24)=2," KW"&amp;_xlfn.ISOWEEKNUM(P24),"")</f>
        <v/>
      </c>
      <c r="R24" s="13">
        <f>_xlfn.XLOOKUP(P24,Daten!$D$5:$D$19,Daten!$E$5:$E$19,IF(WEEKDAY(P24)=1,"",IF(WEEKDAY(P24)=2,Daten!$B$21,IF(WEEKDAY(P24)=3,Daten!$B$22,IF(WEEKDAY(P24)=4,Daten!$B$23,IF(WEEKDAY(P24)=5,Daten!$B$24,IF(WEEKDAY(P24)=6,Daten!$B$25,IF(WEEKDAY(P24)=7,""))))))))</f>
        <v>9</v>
      </c>
      <c r="S24" s="21"/>
      <c r="T24" s="27"/>
      <c r="U24" s="14">
        <v>46163</v>
      </c>
      <c r="V24" s="15" t="str">
        <f>IF(U24&lt;&gt;"",_xlfn.XLOOKUP(U24,Daten!$D$5:$D$19,Daten!$A$5:$A$19,""),"")&amp;IF(WEEKDAY(U24)=2," KW"&amp;_xlfn.ISOWEEKNUM(U24),"")</f>
        <v/>
      </c>
      <c r="W24" s="13">
        <f>_xlfn.XLOOKUP(U24,Daten!$D$5:$D$19,Daten!$E$5:$E$19,IF(WEEKDAY(U24)=1,"",IF(WEEKDAY(U24)=2,Daten!$B$21,IF(WEEKDAY(U24)=3,Daten!$B$22,IF(WEEKDAY(U24)=4,Daten!$B$23,IF(WEEKDAY(U24)=5,Daten!$B$24,IF(WEEKDAY(U24)=6,Daten!$B$25,IF(WEEKDAY(U24)=7,""))))))))</f>
        <v>8.5</v>
      </c>
      <c r="X24" s="21"/>
      <c r="Y24" s="27"/>
      <c r="Z24" s="14">
        <v>46194</v>
      </c>
      <c r="AA24" s="15" t="str">
        <f>IF(Z24&lt;&gt;"",_xlfn.XLOOKUP(Z24,Daten!$D$5:$D$19,Daten!$A$5:$A$19,""),"")&amp;IF(WEEKDAY(Z24)=2," KW"&amp;_xlfn.ISOWEEKNUM(Z24),"")</f>
        <v/>
      </c>
      <c r="AB24" s="13" t="str">
        <f>_xlfn.XLOOKUP(Z24,Daten!$D$5:$D$19,Daten!$E$5:$E$19,IF(WEEKDAY(Z24)=1,"",IF(WEEKDAY(Z24)=2,Daten!$B$21,IF(WEEKDAY(Z24)=3,Daten!$B$22,IF(WEEKDAY(Z24)=4,Daten!$B$23,IF(WEEKDAY(Z24)=5,Daten!$B$24,IF(WEEKDAY(Z24)=6,Daten!$B$25,IF(WEEKDAY(Z24)=7,""))))))))</f>
        <v/>
      </c>
      <c r="AC24" s="21"/>
      <c r="AD24" s="27"/>
      <c r="AE24" s="14">
        <v>46224</v>
      </c>
      <c r="AF24" s="15" t="str">
        <f>IF(AE24&lt;&gt;"",_xlfn.XLOOKUP(AE24,Daten!$D$5:$D$19,Daten!$A$5:$A$19,""),"")&amp;IF(WEEKDAY(AE24)=2," KW"&amp;_xlfn.ISOWEEKNUM(AE24),"")</f>
        <v/>
      </c>
      <c r="AG24" s="13">
        <f>_xlfn.XLOOKUP(AE24,Daten!$D$5:$D$19,Daten!$E$5:$E$19,IF(WEEKDAY(AE24)=1,"",IF(WEEKDAY(AE24)=2,Daten!$B$21,IF(WEEKDAY(AE24)=3,Daten!$B$22,IF(WEEKDAY(AE24)=4,Daten!$B$23,IF(WEEKDAY(AE24)=5,Daten!$B$24,IF(WEEKDAY(AE24)=6,Daten!$B$25,IF(WEEKDAY(AE24)=7,""))))))))</f>
        <v>9</v>
      </c>
      <c r="AH24" s="21"/>
      <c r="AI24" s="27"/>
      <c r="AJ24" s="14">
        <v>46255</v>
      </c>
      <c r="AK24" s="15" t="str">
        <f>IF(AJ24&lt;&gt;"",_xlfn.XLOOKUP(AJ24,Daten!$D$5:$D$19,Daten!$A$5:$A$19,""),"")&amp;IF(WEEKDAY(AJ24)=2," KW"&amp;_xlfn.ISOWEEKNUM(AJ24),"")</f>
        <v/>
      </c>
      <c r="AL24" s="13">
        <f>_xlfn.XLOOKUP(AJ24,Daten!$D$5:$D$19,Daten!$E$5:$E$19,IF(WEEKDAY(AJ24)=1,"",IF(WEEKDAY(AJ24)=2,Daten!$B$21,IF(WEEKDAY(AJ24)=3,Daten!$B$22,IF(WEEKDAY(AJ24)=4,Daten!$B$23,IF(WEEKDAY(AJ24)=5,Daten!$B$24,IF(WEEKDAY(AJ24)=6,Daten!$B$25,IF(WEEKDAY(AJ24)=7,""))))))))</f>
        <v>5</v>
      </c>
      <c r="AM24" s="21"/>
      <c r="AN24" s="27"/>
      <c r="AO24" s="14">
        <v>46286</v>
      </c>
      <c r="AP24" s="15" t="str">
        <f>IF(AO24&lt;&gt;"",_xlfn.XLOOKUP(AO24,Daten!$D$5:$D$19,Daten!$A$5:$A$19,""),"")&amp;IF(WEEKDAY(AO24)=2," KW"&amp;_xlfn.ISOWEEKNUM(AO24),"")</f>
        <v xml:space="preserve"> KW39</v>
      </c>
      <c r="AQ24" s="13">
        <f>_xlfn.XLOOKUP(AO24,Daten!$D$5:$D$19,Daten!$E$5:$E$19,IF(WEEKDAY(AO24)=1,"",IF(WEEKDAY(AO24)=2,Daten!$B$21,IF(WEEKDAY(AO24)=3,Daten!$B$22,IF(WEEKDAY(AO24)=4,Daten!$B$23,IF(WEEKDAY(AO24)=5,Daten!$B$24,IF(WEEKDAY(AO24)=6,Daten!$B$25,IF(WEEKDAY(AO24)=7,""))))))))</f>
        <v>9</v>
      </c>
      <c r="AR24" s="21"/>
      <c r="AS24" s="27"/>
      <c r="AT24" s="14">
        <v>46316</v>
      </c>
      <c r="AU24" s="15" t="str">
        <f>IF(AT24&lt;&gt;"",_xlfn.XLOOKUP(AT24,Daten!$D$5:$D$19,Daten!$A$5:$A$19,""),"")&amp;IF(WEEKDAY(AT24)=2," KW"&amp;_xlfn.ISOWEEKNUM(AT24),"")</f>
        <v/>
      </c>
      <c r="AV24" s="13">
        <f>_xlfn.XLOOKUP(AT24,Daten!$D$5:$D$19,Daten!$E$5:$E$19,IF(WEEKDAY(AT24)=1,"",IF(WEEKDAY(AT24)=2,Daten!$B$21,IF(WEEKDAY(AT24)=3,Daten!$B$22,IF(WEEKDAY(AT24)=4,Daten!$B$23,IF(WEEKDAY(AT24)=5,Daten!$B$24,IF(WEEKDAY(AT24)=6,Daten!$B$25,IF(WEEKDAY(AT24)=7,""))))))))</f>
        <v>9</v>
      </c>
      <c r="AW24" s="21"/>
      <c r="AX24" s="27"/>
      <c r="AY24" s="14">
        <v>46347</v>
      </c>
      <c r="AZ24" s="15" t="str">
        <f>IF(AY24&lt;&gt;"",_xlfn.XLOOKUP(AY24,Daten!$D$5:$D$19,Daten!$A$5:$A$19,""),"")&amp;IF(WEEKDAY(AY24)=2," KW"&amp;_xlfn.ISOWEEKNUM(AY24),"")</f>
        <v/>
      </c>
      <c r="BA24" s="13" t="str">
        <f>_xlfn.XLOOKUP(AY24,Daten!$D$5:$D$19,Daten!$E$5:$E$19,IF(WEEKDAY(AY24)=1,"",IF(WEEKDAY(AY24)=2,Daten!$B$21,IF(WEEKDAY(AY24)=3,Daten!$B$22,IF(WEEKDAY(AY24)=4,Daten!$B$23,IF(WEEKDAY(AY24)=5,Daten!$B$24,IF(WEEKDAY(AY24)=6,Daten!$B$25,IF(WEEKDAY(AY24)=7,""))))))))</f>
        <v/>
      </c>
      <c r="BB24" s="21"/>
      <c r="BC24" s="27"/>
      <c r="BD24" s="14">
        <v>46377</v>
      </c>
      <c r="BE24" s="15" t="str">
        <f>IF(BD24&lt;&gt;"",_xlfn.XLOOKUP(BD24,Daten!$D$5:$D$19,Daten!$A$5:$A$19,""),"")&amp;IF(WEEKDAY(BD24)=2," KW"&amp;_xlfn.ISOWEEKNUM(BD24),"")</f>
        <v xml:space="preserve"> KW52</v>
      </c>
      <c r="BF24" s="13">
        <f>_xlfn.XLOOKUP(BD24,Daten!$D$5:$D$19,Daten!$E$5:$E$19,IF(WEEKDAY(BD24)=1,"",IF(WEEKDAY(BD24)=2,Daten!$B$21,IF(WEEKDAY(BD24)=3,Daten!$B$22,IF(WEEKDAY(BD24)=4,Daten!$B$23,IF(WEEKDAY(BD24)=5,Daten!$B$24,IF(WEEKDAY(BD24)=6,Daten!$B$25,IF(WEEKDAY(BD24)=7,""))))))))</f>
        <v>9</v>
      </c>
      <c r="BG24" s="21"/>
      <c r="BH24" s="27"/>
    </row>
    <row r="25" spans="1:60" ht="21.75" customHeight="1" x14ac:dyDescent="0.25">
      <c r="A25" s="14">
        <v>46044</v>
      </c>
      <c r="B25" s="15" t="str">
        <f>IF(A25&lt;&gt;"",_xlfn.XLOOKUP(A25,Daten!$D$5:$D$19,Daten!$A$5:$A$19,""),"")&amp;IF(WEEKDAY(A25)=2," KW"&amp;_xlfn.ISOWEEKNUM(A25),"")</f>
        <v/>
      </c>
      <c r="C25" s="13">
        <f>_xlfn.IFNA(VLOOKUP(A25,Daten!$D$4:$E$19,2,FALSE),VLOOKUP(TEXT(A25,"TTTT"),Daten!$A$17:$B$33,2,FALSE))</f>
        <v>8.5</v>
      </c>
      <c r="D25" s="21"/>
      <c r="E25" s="27"/>
      <c r="F25" s="14">
        <v>46075</v>
      </c>
      <c r="G25" s="15" t="str">
        <f>IF(F25&lt;&gt;"",_xlfn.XLOOKUP(F25,Daten!$D$5:$D$19,Daten!$A$5:$A$19,""),"")&amp;IF(WEEKDAY(F25)=2," KW"&amp;_xlfn.ISOWEEKNUM(F25),"")</f>
        <v/>
      </c>
      <c r="H25" s="13">
        <f>_xlfn.IFNA(VLOOKUP(F25,Daten!$D$4:$E$19,2,FALSE),VLOOKUP(TEXT(F25,"TTTT"),Daten!$A$17:$B$33,2,FALSE))</f>
        <v>0</v>
      </c>
      <c r="I25" s="21"/>
      <c r="J25" s="27"/>
      <c r="K25" s="14">
        <v>46103</v>
      </c>
      <c r="L25" s="15" t="str">
        <f>IF(K25&lt;&gt;"",_xlfn.XLOOKUP(K25,Daten!$D$5:$D$19,Daten!$A$5:$A$19,""),"")&amp;IF(WEEKDAY(K25)=2," KW"&amp;_xlfn.ISOWEEKNUM(K25),"")</f>
        <v/>
      </c>
      <c r="M25" s="13">
        <f>_xlfn.IFNA(VLOOKUP(K25,Daten!$D$4:$E$19,2,FALSE),VLOOKUP(TEXT(K25,"TTTT"),Daten!$A$17:$B$33,2,FALSE))</f>
        <v>0</v>
      </c>
      <c r="N25" s="21"/>
      <c r="O25" s="27"/>
      <c r="P25" s="14">
        <v>46134</v>
      </c>
      <c r="Q25" s="15" t="str">
        <f>IF(P25&lt;&gt;"",_xlfn.XLOOKUP(P25,Daten!$D$5:$D$19,Daten!$A$5:$A$19,""),"")&amp;IF(WEEKDAY(P25)=2," KW"&amp;_xlfn.ISOWEEKNUM(P25),"")</f>
        <v/>
      </c>
      <c r="R25" s="13">
        <f>_xlfn.XLOOKUP(P25,Daten!$D$5:$D$19,Daten!$E$5:$E$19,IF(WEEKDAY(P25)=1,"",IF(WEEKDAY(P25)=2,Daten!$B$21,IF(WEEKDAY(P25)=3,Daten!$B$22,IF(WEEKDAY(P25)=4,Daten!$B$23,IF(WEEKDAY(P25)=5,Daten!$B$24,IF(WEEKDAY(P25)=6,Daten!$B$25,IF(WEEKDAY(P25)=7,""))))))))</f>
        <v>9</v>
      </c>
      <c r="S25" s="21"/>
      <c r="T25" s="27"/>
      <c r="U25" s="14">
        <v>46164</v>
      </c>
      <c r="V25" s="15" t="str">
        <f>IF(U25&lt;&gt;"",_xlfn.XLOOKUP(U25,Daten!$D$5:$D$19,Daten!$A$5:$A$19,""),"")&amp;IF(WEEKDAY(U25)=2," KW"&amp;_xlfn.ISOWEEKNUM(U25),"")</f>
        <v/>
      </c>
      <c r="W25" s="13">
        <f>_xlfn.XLOOKUP(U25,Daten!$D$5:$D$19,Daten!$E$5:$E$19,IF(WEEKDAY(U25)=1,"",IF(WEEKDAY(U25)=2,Daten!$B$21,IF(WEEKDAY(U25)=3,Daten!$B$22,IF(WEEKDAY(U25)=4,Daten!$B$23,IF(WEEKDAY(U25)=5,Daten!$B$24,IF(WEEKDAY(U25)=6,Daten!$B$25,IF(WEEKDAY(U25)=7,""))))))))</f>
        <v>5</v>
      </c>
      <c r="X25" s="21"/>
      <c r="Y25" s="27"/>
      <c r="Z25" s="14">
        <v>46195</v>
      </c>
      <c r="AA25" s="15" t="str">
        <f>IF(Z25&lt;&gt;"",_xlfn.XLOOKUP(Z25,Daten!$D$5:$D$19,Daten!$A$5:$A$19,""),"")&amp;IF(WEEKDAY(Z25)=2," KW"&amp;_xlfn.ISOWEEKNUM(Z25),"")</f>
        <v xml:space="preserve"> KW26</v>
      </c>
      <c r="AB25" s="13">
        <f>_xlfn.XLOOKUP(Z25,Daten!$D$5:$D$19,Daten!$E$5:$E$19,IF(WEEKDAY(Z25)=1,"",IF(WEEKDAY(Z25)=2,Daten!$B$21,IF(WEEKDAY(Z25)=3,Daten!$B$22,IF(WEEKDAY(Z25)=4,Daten!$B$23,IF(WEEKDAY(Z25)=5,Daten!$B$24,IF(WEEKDAY(Z25)=6,Daten!$B$25,IF(WEEKDAY(Z25)=7,""))))))))</f>
        <v>9</v>
      </c>
      <c r="AC25" s="21"/>
      <c r="AD25" s="27"/>
      <c r="AE25" s="14">
        <v>46225</v>
      </c>
      <c r="AF25" s="15" t="str">
        <f>IF(AE25&lt;&gt;"",_xlfn.XLOOKUP(AE25,Daten!$D$5:$D$19,Daten!$A$5:$A$19,""),"")&amp;IF(WEEKDAY(AE25)=2," KW"&amp;_xlfn.ISOWEEKNUM(AE25),"")</f>
        <v/>
      </c>
      <c r="AG25" s="13">
        <f>_xlfn.XLOOKUP(AE25,Daten!$D$5:$D$19,Daten!$E$5:$E$19,IF(WEEKDAY(AE25)=1,"",IF(WEEKDAY(AE25)=2,Daten!$B$21,IF(WEEKDAY(AE25)=3,Daten!$B$22,IF(WEEKDAY(AE25)=4,Daten!$B$23,IF(WEEKDAY(AE25)=5,Daten!$B$24,IF(WEEKDAY(AE25)=6,Daten!$B$25,IF(WEEKDAY(AE25)=7,""))))))))</f>
        <v>9</v>
      </c>
      <c r="AH25" s="21"/>
      <c r="AI25" s="27"/>
      <c r="AJ25" s="14">
        <v>46256</v>
      </c>
      <c r="AK25" s="15" t="str">
        <f>IF(AJ25&lt;&gt;"",_xlfn.XLOOKUP(AJ25,Daten!$D$5:$D$19,Daten!$A$5:$A$19,""),"")&amp;IF(WEEKDAY(AJ25)=2," KW"&amp;_xlfn.ISOWEEKNUM(AJ25),"")</f>
        <v/>
      </c>
      <c r="AL25" s="13" t="str">
        <f>_xlfn.XLOOKUP(AJ25,Daten!$D$5:$D$19,Daten!$E$5:$E$19,IF(WEEKDAY(AJ25)=1,"",IF(WEEKDAY(AJ25)=2,Daten!$B$21,IF(WEEKDAY(AJ25)=3,Daten!$B$22,IF(WEEKDAY(AJ25)=4,Daten!$B$23,IF(WEEKDAY(AJ25)=5,Daten!$B$24,IF(WEEKDAY(AJ25)=6,Daten!$B$25,IF(WEEKDAY(AJ25)=7,""))))))))</f>
        <v/>
      </c>
      <c r="AM25" s="21"/>
      <c r="AN25" s="27"/>
      <c r="AO25" s="14">
        <v>46287</v>
      </c>
      <c r="AP25" s="15" t="str">
        <f>IF(AO25&lt;&gt;"",_xlfn.XLOOKUP(AO25,Daten!$D$5:$D$19,Daten!$A$5:$A$19,""),"")&amp;IF(WEEKDAY(AO25)=2," KW"&amp;_xlfn.ISOWEEKNUM(AO25),"")</f>
        <v/>
      </c>
      <c r="AQ25" s="13">
        <f>_xlfn.XLOOKUP(AO25,Daten!$D$5:$D$19,Daten!$E$5:$E$19,IF(WEEKDAY(AO25)=1,"",IF(WEEKDAY(AO25)=2,Daten!$B$21,IF(WEEKDAY(AO25)=3,Daten!$B$22,IF(WEEKDAY(AO25)=4,Daten!$B$23,IF(WEEKDAY(AO25)=5,Daten!$B$24,IF(WEEKDAY(AO25)=6,Daten!$B$25,IF(WEEKDAY(AO25)=7,""))))))))</f>
        <v>9</v>
      </c>
      <c r="AR25" s="21"/>
      <c r="AS25" s="27"/>
      <c r="AT25" s="14">
        <v>46317</v>
      </c>
      <c r="AU25" s="15" t="str">
        <f>IF(AT25&lt;&gt;"",_xlfn.XLOOKUP(AT25,Daten!$D$5:$D$19,Daten!$A$5:$A$19,""),"")&amp;IF(WEEKDAY(AT25)=2," KW"&amp;_xlfn.ISOWEEKNUM(AT25),"")</f>
        <v/>
      </c>
      <c r="AV25" s="13">
        <f>_xlfn.XLOOKUP(AT25,Daten!$D$5:$D$19,Daten!$E$5:$E$19,IF(WEEKDAY(AT25)=1,"",IF(WEEKDAY(AT25)=2,Daten!$B$21,IF(WEEKDAY(AT25)=3,Daten!$B$22,IF(WEEKDAY(AT25)=4,Daten!$B$23,IF(WEEKDAY(AT25)=5,Daten!$B$24,IF(WEEKDAY(AT25)=6,Daten!$B$25,IF(WEEKDAY(AT25)=7,""))))))))</f>
        <v>8.5</v>
      </c>
      <c r="AW25" s="21"/>
      <c r="AX25" s="27"/>
      <c r="AY25" s="14">
        <v>46348</v>
      </c>
      <c r="AZ25" s="15" t="str">
        <f>IF(AY25&lt;&gt;"",_xlfn.XLOOKUP(AY25,Daten!$D$5:$D$19,Daten!$A$5:$A$19,""),"")&amp;IF(WEEKDAY(AY25)=2," KW"&amp;_xlfn.ISOWEEKNUM(AY25),"")</f>
        <v/>
      </c>
      <c r="BA25" s="13" t="str">
        <f>_xlfn.XLOOKUP(AY25,Daten!$D$5:$D$19,Daten!$E$5:$E$19,IF(WEEKDAY(AY25)=1,"",IF(WEEKDAY(AY25)=2,Daten!$B$21,IF(WEEKDAY(AY25)=3,Daten!$B$22,IF(WEEKDAY(AY25)=4,Daten!$B$23,IF(WEEKDAY(AY25)=5,Daten!$B$24,IF(WEEKDAY(AY25)=6,Daten!$B$25,IF(WEEKDAY(AY25)=7,""))))))))</f>
        <v/>
      </c>
      <c r="BB25" s="21"/>
      <c r="BC25" s="27"/>
      <c r="BD25" s="14">
        <v>46378</v>
      </c>
      <c r="BE25" s="15" t="str">
        <f>IF(BD25&lt;&gt;"",_xlfn.XLOOKUP(BD25,Daten!$D$5:$D$19,Daten!$A$5:$A$19,""),"")&amp;IF(WEEKDAY(BD25)=2," KW"&amp;_xlfn.ISOWEEKNUM(BD25),"")</f>
        <v/>
      </c>
      <c r="BF25" s="13">
        <f>_xlfn.XLOOKUP(BD25,Daten!$D$5:$D$19,Daten!$E$5:$E$19,IF(WEEKDAY(BD25)=1,"",IF(WEEKDAY(BD25)=2,Daten!$B$21,IF(WEEKDAY(BD25)=3,Daten!$B$22,IF(WEEKDAY(BD25)=4,Daten!$B$23,IF(WEEKDAY(BD25)=5,Daten!$B$24,IF(WEEKDAY(BD25)=6,Daten!$B$25,IF(WEEKDAY(BD25)=7,""))))))))</f>
        <v>9</v>
      </c>
      <c r="BG25" s="21"/>
      <c r="BH25" s="27"/>
    </row>
    <row r="26" spans="1:60" ht="21.75" customHeight="1" x14ac:dyDescent="0.25">
      <c r="A26" s="14">
        <v>46045</v>
      </c>
      <c r="B26" s="15" t="str">
        <f>IF(A26&lt;&gt;"",_xlfn.XLOOKUP(A26,Daten!$D$5:$D$19,Daten!$A$5:$A$19,""),"")&amp;IF(WEEKDAY(A26)=2," KW"&amp;_xlfn.ISOWEEKNUM(A26),"")</f>
        <v/>
      </c>
      <c r="C26" s="13">
        <f>_xlfn.IFNA(VLOOKUP(A26,Daten!$D$4:$E$19,2,FALSE),VLOOKUP(TEXT(A26,"TTTT"),Daten!$A$17:$B$33,2,FALSE))</f>
        <v>5</v>
      </c>
      <c r="D26" s="21"/>
      <c r="E26" s="27"/>
      <c r="F26" s="14">
        <v>46076</v>
      </c>
      <c r="G26" s="15" t="str">
        <f>IF(F26&lt;&gt;"",_xlfn.XLOOKUP(F26,Daten!$D$5:$D$19,Daten!$A$5:$A$19,""),"")&amp;IF(WEEKDAY(F26)=2," KW"&amp;_xlfn.ISOWEEKNUM(F26),"")</f>
        <v xml:space="preserve"> KW9</v>
      </c>
      <c r="H26" s="13">
        <f>_xlfn.IFNA(VLOOKUP(F26,Daten!$D$4:$E$19,2,FALSE),VLOOKUP(TEXT(F26,"TTTT"),Daten!$A$17:$B$33,2,FALSE))</f>
        <v>9</v>
      </c>
      <c r="I26" s="21"/>
      <c r="J26" s="27"/>
      <c r="K26" s="14">
        <v>46104</v>
      </c>
      <c r="L26" s="15" t="str">
        <f>IF(K26&lt;&gt;"",_xlfn.XLOOKUP(K26,Daten!$D$5:$D$19,Daten!$A$5:$A$19,""),"")&amp;IF(WEEKDAY(K26)=2," KW"&amp;_xlfn.ISOWEEKNUM(K26),"")</f>
        <v xml:space="preserve"> KW13</v>
      </c>
      <c r="M26" s="13">
        <f>_xlfn.IFNA(VLOOKUP(K26,Daten!$D$4:$E$19,2,FALSE),VLOOKUP(TEXT(K26,"TTTT"),Daten!$A$17:$B$33,2,FALSE))</f>
        <v>9</v>
      </c>
      <c r="N26" s="21"/>
      <c r="O26" s="27"/>
      <c r="P26" s="14">
        <v>46135</v>
      </c>
      <c r="Q26" s="15" t="str">
        <f>IF(P26&lt;&gt;"",_xlfn.XLOOKUP(P26,Daten!$D$5:$D$19,Daten!$A$5:$A$19,""),"")&amp;IF(WEEKDAY(P26)=2," KW"&amp;_xlfn.ISOWEEKNUM(P26),"")</f>
        <v/>
      </c>
      <c r="R26" s="13">
        <f>_xlfn.XLOOKUP(P26,Daten!$D$5:$D$19,Daten!$E$5:$E$19,IF(WEEKDAY(P26)=1,"",IF(WEEKDAY(P26)=2,Daten!$B$21,IF(WEEKDAY(P26)=3,Daten!$B$22,IF(WEEKDAY(P26)=4,Daten!$B$23,IF(WEEKDAY(P26)=5,Daten!$B$24,IF(WEEKDAY(P26)=6,Daten!$B$25,IF(WEEKDAY(P26)=7,""))))))))</f>
        <v>8.5</v>
      </c>
      <c r="S26" s="21"/>
      <c r="T26" s="27"/>
      <c r="U26" s="14">
        <v>46165</v>
      </c>
      <c r="V26" s="15" t="str">
        <f>IF(U26&lt;&gt;"",_xlfn.XLOOKUP(U26,Daten!$D$5:$D$19,Daten!$A$5:$A$19,""),"")&amp;IF(WEEKDAY(U26)=2," KW"&amp;_xlfn.ISOWEEKNUM(U26),"")</f>
        <v/>
      </c>
      <c r="W26" s="13" t="str">
        <f>_xlfn.XLOOKUP(U26,Daten!$D$5:$D$19,Daten!$E$5:$E$19,IF(WEEKDAY(U26)=1,"",IF(WEEKDAY(U26)=2,Daten!$B$21,IF(WEEKDAY(U26)=3,Daten!$B$22,IF(WEEKDAY(U26)=4,Daten!$B$23,IF(WEEKDAY(U26)=5,Daten!$B$24,IF(WEEKDAY(U26)=6,Daten!$B$25,IF(WEEKDAY(U26)=7,""))))))))</f>
        <v/>
      </c>
      <c r="X26" s="21"/>
      <c r="Y26" s="27"/>
      <c r="Z26" s="14">
        <v>46196</v>
      </c>
      <c r="AA26" s="15" t="str">
        <f>IF(Z26&lt;&gt;"",_xlfn.XLOOKUP(Z26,Daten!$D$5:$D$19,Daten!$A$5:$A$19,""),"")&amp;IF(WEEKDAY(Z26)=2," KW"&amp;_xlfn.ISOWEEKNUM(Z26),"")</f>
        <v/>
      </c>
      <c r="AB26" s="13">
        <f>_xlfn.XLOOKUP(Z26,Daten!$D$5:$D$19,Daten!$E$5:$E$19,IF(WEEKDAY(Z26)=1,"",IF(WEEKDAY(Z26)=2,Daten!$B$21,IF(WEEKDAY(Z26)=3,Daten!$B$22,IF(WEEKDAY(Z26)=4,Daten!$B$23,IF(WEEKDAY(Z26)=5,Daten!$B$24,IF(WEEKDAY(Z26)=6,Daten!$B$25,IF(WEEKDAY(Z26)=7,""))))))))</f>
        <v>9</v>
      </c>
      <c r="AC26" s="21"/>
      <c r="AD26" s="27"/>
      <c r="AE26" s="14">
        <v>46226</v>
      </c>
      <c r="AF26" s="15" t="str">
        <f>IF(AE26&lt;&gt;"",_xlfn.XLOOKUP(AE26,Daten!$D$5:$D$19,Daten!$A$5:$A$19,""),"")&amp;IF(WEEKDAY(AE26)=2," KW"&amp;_xlfn.ISOWEEKNUM(AE26),"")</f>
        <v/>
      </c>
      <c r="AG26" s="13">
        <f>_xlfn.XLOOKUP(AE26,Daten!$D$5:$D$19,Daten!$E$5:$E$19,IF(WEEKDAY(AE26)=1,"",IF(WEEKDAY(AE26)=2,Daten!$B$21,IF(WEEKDAY(AE26)=3,Daten!$B$22,IF(WEEKDAY(AE26)=4,Daten!$B$23,IF(WEEKDAY(AE26)=5,Daten!$B$24,IF(WEEKDAY(AE26)=6,Daten!$B$25,IF(WEEKDAY(AE26)=7,""))))))))</f>
        <v>8.5</v>
      </c>
      <c r="AH26" s="21"/>
      <c r="AI26" s="27"/>
      <c r="AJ26" s="14">
        <v>46257</v>
      </c>
      <c r="AK26" s="15" t="str">
        <f>IF(AJ26&lt;&gt;"",_xlfn.XLOOKUP(AJ26,Daten!$D$5:$D$19,Daten!$A$5:$A$19,""),"")&amp;IF(WEEKDAY(AJ26)=2," KW"&amp;_xlfn.ISOWEEKNUM(AJ26),"")</f>
        <v/>
      </c>
      <c r="AL26" s="13" t="str">
        <f>_xlfn.XLOOKUP(AJ26,Daten!$D$5:$D$19,Daten!$E$5:$E$19,IF(WEEKDAY(AJ26)=1,"",IF(WEEKDAY(AJ26)=2,Daten!$B$21,IF(WEEKDAY(AJ26)=3,Daten!$B$22,IF(WEEKDAY(AJ26)=4,Daten!$B$23,IF(WEEKDAY(AJ26)=5,Daten!$B$24,IF(WEEKDAY(AJ26)=6,Daten!$B$25,IF(WEEKDAY(AJ26)=7,""))))))))</f>
        <v/>
      </c>
      <c r="AM26" s="21"/>
      <c r="AN26" s="27"/>
      <c r="AO26" s="14">
        <v>46288</v>
      </c>
      <c r="AP26" s="15" t="str">
        <f>IF(AO26&lt;&gt;"",_xlfn.XLOOKUP(AO26,Daten!$D$5:$D$19,Daten!$A$5:$A$19,""),"")&amp;IF(WEEKDAY(AO26)=2," KW"&amp;_xlfn.ISOWEEKNUM(AO26),"")</f>
        <v/>
      </c>
      <c r="AQ26" s="13">
        <f>_xlfn.XLOOKUP(AO26,Daten!$D$5:$D$19,Daten!$E$5:$E$19,IF(WEEKDAY(AO26)=1,"",IF(WEEKDAY(AO26)=2,Daten!$B$21,IF(WEEKDAY(AO26)=3,Daten!$B$22,IF(WEEKDAY(AO26)=4,Daten!$B$23,IF(WEEKDAY(AO26)=5,Daten!$B$24,IF(WEEKDAY(AO26)=6,Daten!$B$25,IF(WEEKDAY(AO26)=7,""))))))))</f>
        <v>9</v>
      </c>
      <c r="AR26" s="21"/>
      <c r="AS26" s="27"/>
      <c r="AT26" s="14">
        <v>46318</v>
      </c>
      <c r="AU26" s="15" t="str">
        <f>IF(AT26&lt;&gt;"",_xlfn.XLOOKUP(AT26,Daten!$D$5:$D$19,Daten!$A$5:$A$19,""),"")&amp;IF(WEEKDAY(AT26)=2," KW"&amp;_xlfn.ISOWEEKNUM(AT26),"")</f>
        <v/>
      </c>
      <c r="AV26" s="13">
        <f>_xlfn.XLOOKUP(AT26,Daten!$D$5:$D$19,Daten!$E$5:$E$19,IF(WEEKDAY(AT26)=1,"",IF(WEEKDAY(AT26)=2,Daten!$B$21,IF(WEEKDAY(AT26)=3,Daten!$B$22,IF(WEEKDAY(AT26)=4,Daten!$B$23,IF(WEEKDAY(AT26)=5,Daten!$B$24,IF(WEEKDAY(AT26)=6,Daten!$B$25,IF(WEEKDAY(AT26)=7,""))))))))</f>
        <v>5</v>
      </c>
      <c r="AW26" s="21"/>
      <c r="AX26" s="27"/>
      <c r="AY26" s="14">
        <v>46349</v>
      </c>
      <c r="AZ26" s="15" t="str">
        <f>IF(AY26&lt;&gt;"",_xlfn.XLOOKUP(AY26,Daten!$D$5:$D$19,Daten!$A$5:$A$19,""),"")&amp;IF(WEEKDAY(AY26)=2," KW"&amp;_xlfn.ISOWEEKNUM(AY26),"")</f>
        <v xml:space="preserve"> KW48</v>
      </c>
      <c r="BA26" s="13">
        <f>_xlfn.XLOOKUP(AY26,Daten!$D$5:$D$19,Daten!$E$5:$E$19,IF(WEEKDAY(AY26)=1,"",IF(WEEKDAY(AY26)=2,Daten!$B$21,IF(WEEKDAY(AY26)=3,Daten!$B$22,IF(WEEKDAY(AY26)=4,Daten!$B$23,IF(WEEKDAY(AY26)=5,Daten!$B$24,IF(WEEKDAY(AY26)=6,Daten!$B$25,IF(WEEKDAY(AY26)=7,""))))))))</f>
        <v>9</v>
      </c>
      <c r="BB26" s="21"/>
      <c r="BC26" s="27"/>
      <c r="BD26" s="14">
        <v>46379</v>
      </c>
      <c r="BE26" s="15" t="str">
        <f>IF(BD26&lt;&gt;"",_xlfn.XLOOKUP(BD26,Daten!$D$5:$D$19,Daten!$A$5:$A$19,""),"")&amp;IF(WEEKDAY(BD26)=2," KW"&amp;_xlfn.ISOWEEKNUM(BD26),"")</f>
        <v/>
      </c>
      <c r="BF26" s="13">
        <f>_xlfn.XLOOKUP(BD26,Daten!$D$5:$D$19,Daten!$E$5:$E$19,IF(WEEKDAY(BD26)=1,"",IF(WEEKDAY(BD26)=2,Daten!$B$21,IF(WEEKDAY(BD26)=3,Daten!$B$22,IF(WEEKDAY(BD26)=4,Daten!$B$23,IF(WEEKDAY(BD26)=5,Daten!$B$24,IF(WEEKDAY(BD26)=6,Daten!$B$25,IF(WEEKDAY(BD26)=7,""))))))))</f>
        <v>9</v>
      </c>
      <c r="BG26" s="21"/>
      <c r="BH26" s="27"/>
    </row>
    <row r="27" spans="1:60" ht="21.75" customHeight="1" x14ac:dyDescent="0.25">
      <c r="A27" s="14">
        <v>46046</v>
      </c>
      <c r="B27" s="15" t="str">
        <f>IF(A27&lt;&gt;"",_xlfn.XLOOKUP(A27,Daten!$D$5:$D$19,Daten!$A$5:$A$19,""),"")&amp;IF(WEEKDAY(A27)=2," KW"&amp;_xlfn.ISOWEEKNUM(A27),"")</f>
        <v/>
      </c>
      <c r="C27" s="13">
        <f>_xlfn.IFNA(VLOOKUP(A27,Daten!$D$4:$E$19,2,FALSE),VLOOKUP(TEXT(A27,"TTTT"),Daten!$A$17:$B$33,2,FALSE))</f>
        <v>0</v>
      </c>
      <c r="D27" s="21"/>
      <c r="E27" s="27"/>
      <c r="F27" s="14">
        <v>46077</v>
      </c>
      <c r="G27" s="15" t="str">
        <f>IF(F27&lt;&gt;"",_xlfn.XLOOKUP(F27,Daten!$D$5:$D$19,Daten!$A$5:$A$19,""),"")&amp;IF(WEEKDAY(F27)=2," KW"&amp;_xlfn.ISOWEEKNUM(F27),"")</f>
        <v/>
      </c>
      <c r="H27" s="13">
        <f>_xlfn.IFNA(VLOOKUP(F27,Daten!$D$4:$E$19,2,FALSE),VLOOKUP(TEXT(F27,"TTTT"),Daten!$A$17:$B$33,2,FALSE))</f>
        <v>9</v>
      </c>
      <c r="I27" s="21"/>
      <c r="J27" s="27"/>
      <c r="K27" s="14">
        <v>46105</v>
      </c>
      <c r="L27" s="15" t="str">
        <f>IF(K27&lt;&gt;"",_xlfn.XLOOKUP(K27,Daten!$D$5:$D$19,Daten!$A$5:$A$19,""),"")&amp;IF(WEEKDAY(K27)=2," KW"&amp;_xlfn.ISOWEEKNUM(K27),"")</f>
        <v/>
      </c>
      <c r="M27" s="13">
        <f>_xlfn.IFNA(VLOOKUP(K27,Daten!$D$4:$E$19,2,FALSE),VLOOKUP(TEXT(K27,"TTTT"),Daten!$A$17:$B$33,2,FALSE))</f>
        <v>9</v>
      </c>
      <c r="N27" s="21"/>
      <c r="O27" s="27"/>
      <c r="P27" s="14">
        <v>46136</v>
      </c>
      <c r="Q27" s="15" t="str">
        <f>IF(P27&lt;&gt;"",_xlfn.XLOOKUP(P27,Daten!$D$5:$D$19,Daten!$A$5:$A$19,""),"")&amp;IF(WEEKDAY(P27)=2," KW"&amp;_xlfn.ISOWEEKNUM(P27),"")</f>
        <v/>
      </c>
      <c r="R27" s="13">
        <f>_xlfn.XLOOKUP(P27,Daten!$D$5:$D$19,Daten!$E$5:$E$19,IF(WEEKDAY(P27)=1,"",IF(WEEKDAY(P27)=2,Daten!$B$21,IF(WEEKDAY(P27)=3,Daten!$B$22,IF(WEEKDAY(P27)=4,Daten!$B$23,IF(WEEKDAY(P27)=5,Daten!$B$24,IF(WEEKDAY(P27)=6,Daten!$B$25,IF(WEEKDAY(P27)=7,""))))))))</f>
        <v>5</v>
      </c>
      <c r="S27" s="21"/>
      <c r="T27" s="27"/>
      <c r="U27" s="14">
        <v>46166</v>
      </c>
      <c r="V27" s="15" t="str">
        <f>IF(U27&lt;&gt;"",_xlfn.XLOOKUP(U27,Daten!$D$5:$D$19,Daten!$A$5:$A$19,""),"")&amp;IF(WEEKDAY(U27)=2," KW"&amp;_xlfn.ISOWEEKNUM(U27),"")</f>
        <v>Pfingstsonntag</v>
      </c>
      <c r="W27" s="13" t="str">
        <f>_xlfn.XLOOKUP(U27,Daten!$D$5:$D$19,Daten!$E$5:$E$19,IF(WEEKDAY(U27)=1,"",IF(WEEKDAY(U27)=2,Daten!$B$21,IF(WEEKDAY(U27)=3,Daten!$B$22,IF(WEEKDAY(U27)=4,Daten!$B$23,IF(WEEKDAY(U27)=5,Daten!$B$24,IF(WEEKDAY(U27)=6,Daten!$B$25,IF(WEEKDAY(U27)=7,""))))))))</f>
        <v/>
      </c>
      <c r="X27" s="21"/>
      <c r="Y27" s="27"/>
      <c r="Z27" s="14">
        <v>46197</v>
      </c>
      <c r="AA27" s="15" t="str">
        <f>IF(Z27&lt;&gt;"",_xlfn.XLOOKUP(Z27,Daten!$D$5:$D$19,Daten!$A$5:$A$19,""),"")&amp;IF(WEEKDAY(Z27)=2," KW"&amp;_xlfn.ISOWEEKNUM(Z27),"")</f>
        <v/>
      </c>
      <c r="AB27" s="13">
        <f>_xlfn.XLOOKUP(Z27,Daten!$D$5:$D$19,Daten!$E$5:$E$19,IF(WEEKDAY(Z27)=1,"",IF(WEEKDAY(Z27)=2,Daten!$B$21,IF(WEEKDAY(Z27)=3,Daten!$B$22,IF(WEEKDAY(Z27)=4,Daten!$B$23,IF(WEEKDAY(Z27)=5,Daten!$B$24,IF(WEEKDAY(Z27)=6,Daten!$B$25,IF(WEEKDAY(Z27)=7,""))))))))</f>
        <v>9</v>
      </c>
      <c r="AC27" s="21"/>
      <c r="AD27" s="27"/>
      <c r="AE27" s="14">
        <v>46227</v>
      </c>
      <c r="AF27" s="15" t="str">
        <f>IF(AE27&lt;&gt;"",_xlfn.XLOOKUP(AE27,Daten!$D$5:$D$19,Daten!$A$5:$A$19,""),"")&amp;IF(WEEKDAY(AE27)=2," KW"&amp;_xlfn.ISOWEEKNUM(AE27),"")</f>
        <v/>
      </c>
      <c r="AG27" s="13">
        <f>_xlfn.XLOOKUP(AE27,Daten!$D$5:$D$19,Daten!$E$5:$E$19,IF(WEEKDAY(AE27)=1,"",IF(WEEKDAY(AE27)=2,Daten!$B$21,IF(WEEKDAY(AE27)=3,Daten!$B$22,IF(WEEKDAY(AE27)=4,Daten!$B$23,IF(WEEKDAY(AE27)=5,Daten!$B$24,IF(WEEKDAY(AE27)=6,Daten!$B$25,IF(WEEKDAY(AE27)=7,""))))))))</f>
        <v>5</v>
      </c>
      <c r="AH27" s="21"/>
      <c r="AI27" s="27"/>
      <c r="AJ27" s="14">
        <v>46258</v>
      </c>
      <c r="AK27" s="15" t="str">
        <f>IF(AJ27&lt;&gt;"",_xlfn.XLOOKUP(AJ27,Daten!$D$5:$D$19,Daten!$A$5:$A$19,""),"")&amp;IF(WEEKDAY(AJ27)=2," KW"&amp;_xlfn.ISOWEEKNUM(AJ27),"")</f>
        <v xml:space="preserve"> KW35</v>
      </c>
      <c r="AL27" s="13">
        <f>_xlfn.XLOOKUP(AJ27,Daten!$D$5:$D$19,Daten!$E$5:$E$19,IF(WEEKDAY(AJ27)=1,"",IF(WEEKDAY(AJ27)=2,Daten!$B$21,IF(WEEKDAY(AJ27)=3,Daten!$B$22,IF(WEEKDAY(AJ27)=4,Daten!$B$23,IF(WEEKDAY(AJ27)=5,Daten!$B$24,IF(WEEKDAY(AJ27)=6,Daten!$B$25,IF(WEEKDAY(AJ27)=7,""))))))))</f>
        <v>9</v>
      </c>
      <c r="AM27" s="21"/>
      <c r="AN27" s="27"/>
      <c r="AO27" s="14">
        <v>46289</v>
      </c>
      <c r="AP27" s="15" t="str">
        <f>IF(AO27&lt;&gt;"",_xlfn.XLOOKUP(AO27,Daten!$D$5:$D$19,Daten!$A$5:$A$19,""),"")&amp;IF(WEEKDAY(AO27)=2," KW"&amp;_xlfn.ISOWEEKNUM(AO27),"")</f>
        <v/>
      </c>
      <c r="AQ27" s="13">
        <f>_xlfn.XLOOKUP(AO27,Daten!$D$5:$D$19,Daten!$E$5:$E$19,IF(WEEKDAY(AO27)=1,"",IF(WEEKDAY(AO27)=2,Daten!$B$21,IF(WEEKDAY(AO27)=3,Daten!$B$22,IF(WEEKDAY(AO27)=4,Daten!$B$23,IF(WEEKDAY(AO27)=5,Daten!$B$24,IF(WEEKDAY(AO27)=6,Daten!$B$25,IF(WEEKDAY(AO27)=7,""))))))))</f>
        <v>8.5</v>
      </c>
      <c r="AR27" s="21"/>
      <c r="AS27" s="27"/>
      <c r="AT27" s="14">
        <v>46319</v>
      </c>
      <c r="AU27" s="15" t="str">
        <f>IF(AT27&lt;&gt;"",_xlfn.XLOOKUP(AT27,Daten!$D$5:$D$19,Daten!$A$5:$A$19,""),"")&amp;IF(WEEKDAY(AT27)=2," KW"&amp;_xlfn.ISOWEEKNUM(AT27),"")</f>
        <v/>
      </c>
      <c r="AV27" s="13" t="str">
        <f>_xlfn.XLOOKUP(AT27,Daten!$D$5:$D$19,Daten!$E$5:$E$19,IF(WEEKDAY(AT27)=1,"",IF(WEEKDAY(AT27)=2,Daten!$B$21,IF(WEEKDAY(AT27)=3,Daten!$B$22,IF(WEEKDAY(AT27)=4,Daten!$B$23,IF(WEEKDAY(AT27)=5,Daten!$B$24,IF(WEEKDAY(AT27)=6,Daten!$B$25,IF(WEEKDAY(AT27)=7,""))))))))</f>
        <v/>
      </c>
      <c r="AW27" s="21"/>
      <c r="AX27" s="27"/>
      <c r="AY27" s="14">
        <v>46350</v>
      </c>
      <c r="AZ27" s="15" t="str">
        <f>IF(AY27&lt;&gt;"",_xlfn.XLOOKUP(AY27,Daten!$D$5:$D$19,Daten!$A$5:$A$19,""),"")&amp;IF(WEEKDAY(AY27)=2," KW"&amp;_xlfn.ISOWEEKNUM(AY27),"")</f>
        <v/>
      </c>
      <c r="BA27" s="13">
        <f>_xlfn.XLOOKUP(AY27,Daten!$D$5:$D$19,Daten!$E$5:$E$19,IF(WEEKDAY(AY27)=1,"",IF(WEEKDAY(AY27)=2,Daten!$B$21,IF(WEEKDAY(AY27)=3,Daten!$B$22,IF(WEEKDAY(AY27)=4,Daten!$B$23,IF(WEEKDAY(AY27)=5,Daten!$B$24,IF(WEEKDAY(AY27)=6,Daten!$B$25,IF(WEEKDAY(AY27)=7,""))))))))</f>
        <v>9</v>
      </c>
      <c r="BB27" s="21"/>
      <c r="BC27" s="27"/>
      <c r="BD27" s="14">
        <v>46380</v>
      </c>
      <c r="BE27" s="15" t="str">
        <f>IF(BD27&lt;&gt;"",_xlfn.XLOOKUP(BD27,Daten!$D$5:$D$19,Daten!$A$5:$A$19,""),"")&amp;IF(WEEKDAY(BD27)=2," KW"&amp;_xlfn.ISOWEEKNUM(BD27),"")</f>
        <v/>
      </c>
      <c r="BF27" s="13">
        <f>_xlfn.XLOOKUP(BD27,Daten!$D$5:$D$19,Daten!$E$5:$E$19,IF(WEEKDAY(BD27)=1,"",IF(WEEKDAY(BD27)=2,Daten!$B$21,IF(WEEKDAY(BD27)=3,Daten!$B$22,IF(WEEKDAY(BD27)=4,Daten!$B$23,IF(WEEKDAY(BD27)=5,Daten!$B$24,IF(WEEKDAY(BD27)=6,Daten!$B$25,IF(WEEKDAY(BD27)=7,""))))))))</f>
        <v>8.5</v>
      </c>
      <c r="BG27" s="21"/>
      <c r="BH27" s="27"/>
    </row>
    <row r="28" spans="1:60" ht="21.75" customHeight="1" x14ac:dyDescent="0.25">
      <c r="A28" s="14">
        <v>46047</v>
      </c>
      <c r="B28" s="15" t="str">
        <f>IF(A28&lt;&gt;"",_xlfn.XLOOKUP(A28,Daten!$D$5:$D$19,Daten!$A$5:$A$19,""),"")&amp;IF(WEEKDAY(A28)=2," KW"&amp;_xlfn.ISOWEEKNUM(A28),"")</f>
        <v/>
      </c>
      <c r="C28" s="13">
        <f>_xlfn.IFNA(VLOOKUP(A28,Daten!$D$4:$E$19,2,FALSE),VLOOKUP(TEXT(A28,"TTTT"),Daten!$A$17:$B$33,2,FALSE))</f>
        <v>0</v>
      </c>
      <c r="D28" s="21"/>
      <c r="E28" s="27"/>
      <c r="F28" s="14">
        <v>46078</v>
      </c>
      <c r="G28" s="15" t="str">
        <f>IF(F28&lt;&gt;"",_xlfn.XLOOKUP(F28,Daten!$D$5:$D$19,Daten!$A$5:$A$19,""),"")&amp;IF(WEEKDAY(F28)=2," KW"&amp;_xlfn.ISOWEEKNUM(F28),"")</f>
        <v/>
      </c>
      <c r="H28" s="13">
        <f>_xlfn.IFNA(VLOOKUP(F28,Daten!$D$4:$E$19,2,FALSE),VLOOKUP(TEXT(F28,"TTTT"),Daten!$A$17:$B$33,2,FALSE))</f>
        <v>9</v>
      </c>
      <c r="I28" s="21"/>
      <c r="J28" s="27"/>
      <c r="K28" s="14">
        <v>46106</v>
      </c>
      <c r="L28" s="15" t="str">
        <f>IF(K28&lt;&gt;"",_xlfn.XLOOKUP(K28,Daten!$D$5:$D$19,Daten!$A$5:$A$19,""),"")&amp;IF(WEEKDAY(K28)=2," KW"&amp;_xlfn.ISOWEEKNUM(K28),"")</f>
        <v/>
      </c>
      <c r="M28" s="13">
        <f>_xlfn.IFNA(VLOOKUP(K28,Daten!$D$4:$E$19,2,FALSE),VLOOKUP(TEXT(K28,"TTTT"),Daten!$A$17:$B$33,2,FALSE))</f>
        <v>9</v>
      </c>
      <c r="N28" s="21"/>
      <c r="O28" s="27"/>
      <c r="P28" s="14">
        <v>46137</v>
      </c>
      <c r="Q28" s="15" t="str">
        <f>IF(P28&lt;&gt;"",_xlfn.XLOOKUP(P28,Daten!$D$5:$D$19,Daten!$A$5:$A$19,""),"")&amp;IF(WEEKDAY(P28)=2," KW"&amp;_xlfn.ISOWEEKNUM(P28),"")</f>
        <v/>
      </c>
      <c r="R28" s="13" t="str">
        <f>_xlfn.XLOOKUP(P28,Daten!$D$5:$D$19,Daten!$E$5:$E$19,IF(WEEKDAY(P28)=1,"",IF(WEEKDAY(P28)=2,Daten!$B$21,IF(WEEKDAY(P28)=3,Daten!$B$22,IF(WEEKDAY(P28)=4,Daten!$B$23,IF(WEEKDAY(P28)=5,Daten!$B$24,IF(WEEKDAY(P28)=6,Daten!$B$25,IF(WEEKDAY(P28)=7,""))))))))</f>
        <v/>
      </c>
      <c r="S28" s="21"/>
      <c r="T28" s="27"/>
      <c r="U28" s="14">
        <v>46167</v>
      </c>
      <c r="V28" s="15" t="str">
        <f>IF(U28&lt;&gt;"",_xlfn.XLOOKUP(U28,Daten!$D$5:$D$19,Daten!$A$5:$A$19,""),"")&amp;IF(WEEKDAY(U28)=2," KW"&amp;_xlfn.ISOWEEKNUM(U28),"")</f>
        <v>Pfingstmontag KW22</v>
      </c>
      <c r="W28" s="13" t="str">
        <f>_xlfn.XLOOKUP(U28,Daten!$D$5:$D$19,Daten!$E$5:$E$19,IF(WEEKDAY(U28)=1,"",IF(WEEKDAY(U28)=2,Daten!$B$21,IF(WEEKDAY(U28)=3,Daten!$B$22,IF(WEEKDAY(U28)=4,Daten!$B$23,IF(WEEKDAY(U28)=5,Daten!$B$24,IF(WEEKDAY(U28)=6,Daten!$B$25,IF(WEEKDAY(U28)=7,""))))))))</f>
        <v>8,0</v>
      </c>
      <c r="X28" s="21"/>
      <c r="Y28" s="27"/>
      <c r="Z28" s="14">
        <v>46198</v>
      </c>
      <c r="AA28" s="15" t="str">
        <f>IF(Z28&lt;&gt;"",_xlfn.XLOOKUP(Z28,Daten!$D$5:$D$19,Daten!$A$5:$A$19,""),"")&amp;IF(WEEKDAY(Z28)=2," KW"&amp;_xlfn.ISOWEEKNUM(Z28),"")</f>
        <v/>
      </c>
      <c r="AB28" s="13">
        <f>_xlfn.XLOOKUP(Z28,Daten!$D$5:$D$19,Daten!$E$5:$E$19,IF(WEEKDAY(Z28)=1,"",IF(WEEKDAY(Z28)=2,Daten!$B$21,IF(WEEKDAY(Z28)=3,Daten!$B$22,IF(WEEKDAY(Z28)=4,Daten!$B$23,IF(WEEKDAY(Z28)=5,Daten!$B$24,IF(WEEKDAY(Z28)=6,Daten!$B$25,IF(WEEKDAY(Z28)=7,""))))))))</f>
        <v>8.5</v>
      </c>
      <c r="AC28" s="21"/>
      <c r="AD28" s="27"/>
      <c r="AE28" s="14">
        <v>46228</v>
      </c>
      <c r="AF28" s="15" t="str">
        <f>IF(AE28&lt;&gt;"",_xlfn.XLOOKUP(AE28,Daten!$D$5:$D$19,Daten!$A$5:$A$19,""),"")&amp;IF(WEEKDAY(AE28)=2," KW"&amp;_xlfn.ISOWEEKNUM(AE28),"")</f>
        <v/>
      </c>
      <c r="AG28" s="13" t="str">
        <f>_xlfn.XLOOKUP(AE28,Daten!$D$5:$D$19,Daten!$E$5:$E$19,IF(WEEKDAY(AE28)=1,"",IF(WEEKDAY(AE28)=2,Daten!$B$21,IF(WEEKDAY(AE28)=3,Daten!$B$22,IF(WEEKDAY(AE28)=4,Daten!$B$23,IF(WEEKDAY(AE28)=5,Daten!$B$24,IF(WEEKDAY(AE28)=6,Daten!$B$25,IF(WEEKDAY(AE28)=7,""))))))))</f>
        <v/>
      </c>
      <c r="AH28" s="21"/>
      <c r="AI28" s="27"/>
      <c r="AJ28" s="14">
        <v>46259</v>
      </c>
      <c r="AK28" s="15" t="str">
        <f>IF(AJ28&lt;&gt;"",_xlfn.XLOOKUP(AJ28,Daten!$D$5:$D$19,Daten!$A$5:$A$19,""),"")&amp;IF(WEEKDAY(AJ28)=2," KW"&amp;_xlfn.ISOWEEKNUM(AJ28),"")</f>
        <v/>
      </c>
      <c r="AL28" s="13">
        <f>_xlfn.XLOOKUP(AJ28,Daten!$D$5:$D$19,Daten!$E$5:$E$19,IF(WEEKDAY(AJ28)=1,"",IF(WEEKDAY(AJ28)=2,Daten!$B$21,IF(WEEKDAY(AJ28)=3,Daten!$B$22,IF(WEEKDAY(AJ28)=4,Daten!$B$23,IF(WEEKDAY(AJ28)=5,Daten!$B$24,IF(WEEKDAY(AJ28)=6,Daten!$B$25,IF(WEEKDAY(AJ28)=7,""))))))))</f>
        <v>9</v>
      </c>
      <c r="AM28" s="21"/>
      <c r="AN28" s="27"/>
      <c r="AO28" s="14">
        <v>46290</v>
      </c>
      <c r="AP28" s="15" t="str">
        <f>IF(AO28&lt;&gt;"",_xlfn.XLOOKUP(AO28,Daten!$D$5:$D$19,Daten!$A$5:$A$19,""),"")&amp;IF(WEEKDAY(AO28)=2," KW"&amp;_xlfn.ISOWEEKNUM(AO28),"")</f>
        <v/>
      </c>
      <c r="AQ28" s="13">
        <f>_xlfn.XLOOKUP(AO28,Daten!$D$5:$D$19,Daten!$E$5:$E$19,IF(WEEKDAY(AO28)=1,"",IF(WEEKDAY(AO28)=2,Daten!$B$21,IF(WEEKDAY(AO28)=3,Daten!$B$22,IF(WEEKDAY(AO28)=4,Daten!$B$23,IF(WEEKDAY(AO28)=5,Daten!$B$24,IF(WEEKDAY(AO28)=6,Daten!$B$25,IF(WEEKDAY(AO28)=7,""))))))))</f>
        <v>5</v>
      </c>
      <c r="AR28" s="21"/>
      <c r="AS28" s="27"/>
      <c r="AT28" s="14">
        <v>46320</v>
      </c>
      <c r="AU28" s="15" t="str">
        <f>IF(AT28&lt;&gt;"",_xlfn.XLOOKUP(AT28,Daten!$D$5:$D$19,Daten!$A$5:$A$19,""),"")&amp;IF(WEEKDAY(AT28)=2," KW"&amp;_xlfn.ISOWEEKNUM(AT28),"")</f>
        <v/>
      </c>
      <c r="AV28" s="13" t="str">
        <f>_xlfn.XLOOKUP(AT28,Daten!$D$5:$D$19,Daten!$E$5:$E$19,IF(WEEKDAY(AT28)=1,"",IF(WEEKDAY(AT28)=2,Daten!$B$21,IF(WEEKDAY(AT28)=3,Daten!$B$22,IF(WEEKDAY(AT28)=4,Daten!$B$23,IF(WEEKDAY(AT28)=5,Daten!$B$24,IF(WEEKDAY(AT28)=6,Daten!$B$25,IF(WEEKDAY(AT28)=7,""))))))))</f>
        <v/>
      </c>
      <c r="AW28" s="21"/>
      <c r="AX28" s="27"/>
      <c r="AY28" s="14">
        <v>46351</v>
      </c>
      <c r="AZ28" s="15" t="str">
        <f>IF(AY28&lt;&gt;"",_xlfn.XLOOKUP(AY28,Daten!$D$5:$D$19,Daten!$A$5:$A$19,""),"")&amp;IF(WEEKDAY(AY28)=2," KW"&amp;_xlfn.ISOWEEKNUM(AY28),"")</f>
        <v/>
      </c>
      <c r="BA28" s="13">
        <f>_xlfn.XLOOKUP(AY28,Daten!$D$5:$D$19,Daten!$E$5:$E$19,IF(WEEKDAY(AY28)=1,"",IF(WEEKDAY(AY28)=2,Daten!$B$21,IF(WEEKDAY(AY28)=3,Daten!$B$22,IF(WEEKDAY(AY28)=4,Daten!$B$23,IF(WEEKDAY(AY28)=5,Daten!$B$24,IF(WEEKDAY(AY28)=6,Daten!$B$25,IF(WEEKDAY(AY28)=7,""))))))))</f>
        <v>9</v>
      </c>
      <c r="BB28" s="21"/>
      <c r="BC28" s="27"/>
      <c r="BD28" s="14">
        <v>46381</v>
      </c>
      <c r="BE28" s="15" t="str">
        <f>IF(BD28&lt;&gt;"",_xlfn.XLOOKUP(BD28,Daten!$D$5:$D$19,Daten!$A$5:$A$19,""),"")&amp;IF(WEEKDAY(BD28)=2," KW"&amp;_xlfn.ISOWEEKNUM(BD28),"")</f>
        <v>1. Weihnachtstag</v>
      </c>
      <c r="BF28" s="13" t="str">
        <f>_xlfn.XLOOKUP(BD28,Daten!$D$5:$D$19,Daten!$E$5:$E$19,IF(WEEKDAY(BD28)=1,"",IF(WEEKDAY(BD28)=2,Daten!$B$21,IF(WEEKDAY(BD28)=3,Daten!$B$22,IF(WEEKDAY(BD28)=4,Daten!$B$23,IF(WEEKDAY(BD28)=5,Daten!$B$24,IF(WEEKDAY(BD28)=6,Daten!$B$25,IF(WEEKDAY(BD28)=7,""))))))))</f>
        <v>8,0</v>
      </c>
      <c r="BG28" s="21"/>
      <c r="BH28" s="27"/>
    </row>
    <row r="29" spans="1:60" ht="21.75" customHeight="1" x14ac:dyDescent="0.25">
      <c r="A29" s="14">
        <v>46048</v>
      </c>
      <c r="B29" s="15" t="str">
        <f>IF(A29&lt;&gt;"",_xlfn.XLOOKUP(A29,Daten!$D$5:$D$19,Daten!$A$5:$A$19,""),"")&amp;IF(WEEKDAY(A29)=2," KW"&amp;_xlfn.ISOWEEKNUM(A29),"")</f>
        <v xml:space="preserve"> KW5</v>
      </c>
      <c r="C29" s="13">
        <f>_xlfn.IFNA(VLOOKUP(A29,Daten!$D$4:$E$19,2,FALSE),VLOOKUP(TEXT(A29,"TTTT"),Daten!$A$17:$B$33,2,FALSE))</f>
        <v>9</v>
      </c>
      <c r="D29" s="21"/>
      <c r="E29" s="27"/>
      <c r="F29" s="14">
        <v>46079</v>
      </c>
      <c r="G29" s="15" t="str">
        <f>IF(F29&lt;&gt;"",_xlfn.XLOOKUP(F29,Daten!$D$5:$D$19,Daten!$A$5:$A$19,""),"")&amp;IF(WEEKDAY(F29)=2," KW"&amp;_xlfn.ISOWEEKNUM(F29),"")</f>
        <v/>
      </c>
      <c r="H29" s="13">
        <f>_xlfn.IFNA(VLOOKUP(F29,Daten!$D$4:$E$19,2,FALSE),VLOOKUP(TEXT(F29,"TTTT"),Daten!$A$17:$B$33,2,FALSE))</f>
        <v>8.5</v>
      </c>
      <c r="I29" s="21"/>
      <c r="J29" s="27"/>
      <c r="K29" s="14">
        <v>46107</v>
      </c>
      <c r="L29" s="15" t="str">
        <f>IF(K29&lt;&gt;"",_xlfn.XLOOKUP(K29,Daten!$D$5:$D$19,Daten!$A$5:$A$19,""),"")&amp;IF(WEEKDAY(K29)=2," KW"&amp;_xlfn.ISOWEEKNUM(K29),"")</f>
        <v/>
      </c>
      <c r="M29" s="13">
        <f>_xlfn.IFNA(VLOOKUP(K29,Daten!$D$4:$E$19,2,FALSE),VLOOKUP(TEXT(K29,"TTTT"),Daten!$A$17:$B$33,2,FALSE))</f>
        <v>8.5</v>
      </c>
      <c r="N29" s="21"/>
      <c r="O29" s="27"/>
      <c r="P29" s="14">
        <v>46138</v>
      </c>
      <c r="Q29" s="15" t="str">
        <f>IF(P29&lt;&gt;"",_xlfn.XLOOKUP(P29,Daten!$D$5:$D$19,Daten!$A$5:$A$19,""),"")&amp;IF(WEEKDAY(P29)=2," KW"&amp;_xlfn.ISOWEEKNUM(P29),"")</f>
        <v/>
      </c>
      <c r="R29" s="13" t="str">
        <f>_xlfn.XLOOKUP(P29,Daten!$D$5:$D$19,Daten!$E$5:$E$19,IF(WEEKDAY(P29)=1,"",IF(WEEKDAY(P29)=2,Daten!$B$21,IF(WEEKDAY(P29)=3,Daten!$B$22,IF(WEEKDAY(P29)=4,Daten!$B$23,IF(WEEKDAY(P29)=5,Daten!$B$24,IF(WEEKDAY(P29)=6,Daten!$B$25,IF(WEEKDAY(P29)=7,""))))))))</f>
        <v/>
      </c>
      <c r="S29" s="21"/>
      <c r="T29" s="27"/>
      <c r="U29" s="14">
        <v>46168</v>
      </c>
      <c r="V29" s="15" t="str">
        <f>IF(U29&lt;&gt;"",_xlfn.XLOOKUP(U29,Daten!$D$5:$D$19,Daten!$A$5:$A$19,""),"")&amp;IF(WEEKDAY(U29)=2," KW"&amp;_xlfn.ISOWEEKNUM(U29),"")</f>
        <v/>
      </c>
      <c r="W29" s="13">
        <f>_xlfn.XLOOKUP(U29,Daten!$D$5:$D$19,Daten!$E$5:$E$19,IF(WEEKDAY(U29)=1,"",IF(WEEKDAY(U29)=2,Daten!$B$21,IF(WEEKDAY(U29)=3,Daten!$B$22,IF(WEEKDAY(U29)=4,Daten!$B$23,IF(WEEKDAY(U29)=5,Daten!$B$24,IF(WEEKDAY(U29)=6,Daten!$B$25,IF(WEEKDAY(U29)=7,""))))))))</f>
        <v>9</v>
      </c>
      <c r="X29" s="21"/>
      <c r="Y29" s="27"/>
      <c r="Z29" s="14">
        <v>46199</v>
      </c>
      <c r="AA29" s="15" t="str">
        <f>IF(Z29&lt;&gt;"",_xlfn.XLOOKUP(Z29,Daten!$D$5:$D$19,Daten!$A$5:$A$19,""),"")&amp;IF(WEEKDAY(Z29)=2," KW"&amp;_xlfn.ISOWEEKNUM(Z29),"")</f>
        <v/>
      </c>
      <c r="AB29" s="13">
        <f>_xlfn.XLOOKUP(Z29,Daten!$D$5:$D$19,Daten!$E$5:$E$19,IF(WEEKDAY(Z29)=1,"",IF(WEEKDAY(Z29)=2,Daten!$B$21,IF(WEEKDAY(Z29)=3,Daten!$B$22,IF(WEEKDAY(Z29)=4,Daten!$B$23,IF(WEEKDAY(Z29)=5,Daten!$B$24,IF(WEEKDAY(Z29)=6,Daten!$B$25,IF(WEEKDAY(Z29)=7,""))))))))</f>
        <v>5</v>
      </c>
      <c r="AC29" s="21"/>
      <c r="AD29" s="27"/>
      <c r="AE29" s="14">
        <v>46229</v>
      </c>
      <c r="AF29" s="15" t="str">
        <f>IF(AE29&lt;&gt;"",_xlfn.XLOOKUP(AE29,Daten!$D$5:$D$19,Daten!$A$5:$A$19,""),"")&amp;IF(WEEKDAY(AE29)=2," KW"&amp;_xlfn.ISOWEEKNUM(AE29),"")</f>
        <v/>
      </c>
      <c r="AG29" s="13" t="str">
        <f>_xlfn.XLOOKUP(AE29,Daten!$D$5:$D$19,Daten!$E$5:$E$19,IF(WEEKDAY(AE29)=1,"",IF(WEEKDAY(AE29)=2,Daten!$B$21,IF(WEEKDAY(AE29)=3,Daten!$B$22,IF(WEEKDAY(AE29)=4,Daten!$B$23,IF(WEEKDAY(AE29)=5,Daten!$B$24,IF(WEEKDAY(AE29)=6,Daten!$B$25,IF(WEEKDAY(AE29)=7,""))))))))</f>
        <v/>
      </c>
      <c r="AH29" s="21"/>
      <c r="AI29" s="27"/>
      <c r="AJ29" s="14">
        <v>46260</v>
      </c>
      <c r="AK29" s="15" t="str">
        <f>IF(AJ29&lt;&gt;"",_xlfn.XLOOKUP(AJ29,Daten!$D$5:$D$19,Daten!$A$5:$A$19,""),"")&amp;IF(WEEKDAY(AJ29)=2," KW"&amp;_xlfn.ISOWEEKNUM(AJ29),"")</f>
        <v/>
      </c>
      <c r="AL29" s="13">
        <f>_xlfn.XLOOKUP(AJ29,Daten!$D$5:$D$19,Daten!$E$5:$E$19,IF(WEEKDAY(AJ29)=1,"",IF(WEEKDAY(AJ29)=2,Daten!$B$21,IF(WEEKDAY(AJ29)=3,Daten!$B$22,IF(WEEKDAY(AJ29)=4,Daten!$B$23,IF(WEEKDAY(AJ29)=5,Daten!$B$24,IF(WEEKDAY(AJ29)=6,Daten!$B$25,IF(WEEKDAY(AJ29)=7,""))))))))</f>
        <v>9</v>
      </c>
      <c r="AM29" s="21"/>
      <c r="AN29" s="27"/>
      <c r="AO29" s="14">
        <v>46291</v>
      </c>
      <c r="AP29" s="15" t="str">
        <f>IF(AO29&lt;&gt;"",_xlfn.XLOOKUP(AO29,Daten!$D$5:$D$19,Daten!$A$5:$A$19,""),"")&amp;IF(WEEKDAY(AO29)=2," KW"&amp;_xlfn.ISOWEEKNUM(AO29),"")</f>
        <v/>
      </c>
      <c r="AQ29" s="13" t="str">
        <f>_xlfn.XLOOKUP(AO29,Daten!$D$5:$D$19,Daten!$E$5:$E$19,IF(WEEKDAY(AO29)=1,"",IF(WEEKDAY(AO29)=2,Daten!$B$21,IF(WEEKDAY(AO29)=3,Daten!$B$22,IF(WEEKDAY(AO29)=4,Daten!$B$23,IF(WEEKDAY(AO29)=5,Daten!$B$24,IF(WEEKDAY(AO29)=6,Daten!$B$25,IF(WEEKDAY(AO29)=7,""))))))))</f>
        <v/>
      </c>
      <c r="AR29" s="21"/>
      <c r="AS29" s="27"/>
      <c r="AT29" s="14">
        <v>46321</v>
      </c>
      <c r="AU29" s="15" t="str">
        <f>IF(AT29&lt;&gt;"",_xlfn.XLOOKUP(AT29,Daten!$D$5:$D$19,Daten!$A$5:$A$19,""),"")&amp;IF(WEEKDAY(AT29)=2," KW"&amp;_xlfn.ISOWEEKNUM(AT29),"")</f>
        <v xml:space="preserve"> KW44</v>
      </c>
      <c r="AV29" s="13">
        <f>_xlfn.XLOOKUP(AT29,Daten!$D$5:$D$19,Daten!$E$5:$E$19,IF(WEEKDAY(AT29)=1,"",IF(WEEKDAY(AT29)=2,Daten!$B$21,IF(WEEKDAY(AT29)=3,Daten!$B$22,IF(WEEKDAY(AT29)=4,Daten!$B$23,IF(WEEKDAY(AT29)=5,Daten!$B$24,IF(WEEKDAY(AT29)=6,Daten!$B$25,IF(WEEKDAY(AT29)=7,""))))))))</f>
        <v>9</v>
      </c>
      <c r="AW29" s="21"/>
      <c r="AX29" s="27"/>
      <c r="AY29" s="14">
        <v>46352</v>
      </c>
      <c r="AZ29" s="15" t="str">
        <f>IF(AY29&lt;&gt;"",_xlfn.XLOOKUP(AY29,Daten!$D$5:$D$19,Daten!$A$5:$A$19,""),"")&amp;IF(WEEKDAY(AY29)=2," KW"&amp;_xlfn.ISOWEEKNUM(AY29),"")</f>
        <v/>
      </c>
      <c r="BA29" s="13">
        <f>_xlfn.XLOOKUP(AY29,Daten!$D$5:$D$19,Daten!$E$5:$E$19,IF(WEEKDAY(AY29)=1,"",IF(WEEKDAY(AY29)=2,Daten!$B$21,IF(WEEKDAY(AY29)=3,Daten!$B$22,IF(WEEKDAY(AY29)=4,Daten!$B$23,IF(WEEKDAY(AY29)=5,Daten!$B$24,IF(WEEKDAY(AY29)=6,Daten!$B$25,IF(WEEKDAY(AY29)=7,""))))))))</f>
        <v>8.5</v>
      </c>
      <c r="BB29" s="21"/>
      <c r="BC29" s="27"/>
      <c r="BD29" s="14">
        <v>46382</v>
      </c>
      <c r="BE29" s="15" t="str">
        <f>IF(BD29&lt;&gt;"",_xlfn.XLOOKUP(BD29,Daten!$D$5:$D$19,Daten!$A$5:$A$19,""),"")&amp;IF(WEEKDAY(BD29)=2," KW"&amp;_xlfn.ISOWEEKNUM(BD29),"")</f>
        <v>2. Weihnachtstag</v>
      </c>
      <c r="BF29" s="13" t="str">
        <f>_xlfn.XLOOKUP(BD29,Daten!$D$5:$D$19,Daten!$E$5:$E$19,IF(WEEKDAY(BD29)=1,"",IF(WEEKDAY(BD29)=2,Daten!$B$21,IF(WEEKDAY(BD29)=3,Daten!$B$22,IF(WEEKDAY(BD29)=4,Daten!$B$23,IF(WEEKDAY(BD29)=5,Daten!$B$24,IF(WEEKDAY(BD29)=6,Daten!$B$25,IF(WEEKDAY(BD29)=7,""))))))))</f>
        <v/>
      </c>
      <c r="BG29" s="21"/>
      <c r="BH29" s="27"/>
    </row>
    <row r="30" spans="1:60" ht="21.75" customHeight="1" x14ac:dyDescent="0.25">
      <c r="A30" s="14">
        <v>46049</v>
      </c>
      <c r="B30" s="15" t="str">
        <f>IF(A30&lt;&gt;"",_xlfn.XLOOKUP(A30,Daten!$D$5:$D$19,Daten!$A$5:$A$19,""),"")&amp;IF(WEEKDAY(A30)=2," KW"&amp;_xlfn.ISOWEEKNUM(A30),"")</f>
        <v/>
      </c>
      <c r="C30" s="13">
        <f>_xlfn.IFNA(VLOOKUP(A30,Daten!$D$4:$E$19,2,FALSE),VLOOKUP(TEXT(A30,"TTTT"),Daten!$A$17:$B$33,2,FALSE))</f>
        <v>9</v>
      </c>
      <c r="D30" s="21"/>
      <c r="E30" s="27"/>
      <c r="F30" s="14">
        <v>46080</v>
      </c>
      <c r="G30" s="15" t="str">
        <f>IF(F30&lt;&gt;"",_xlfn.XLOOKUP(F30,Daten!$D$5:$D$19,Daten!$A$5:$A$19,""),"")&amp;IF(WEEKDAY(F30)=2," KW"&amp;_xlfn.ISOWEEKNUM(F30),"")</f>
        <v/>
      </c>
      <c r="H30" s="13">
        <f>_xlfn.IFNA(VLOOKUP(F30,Daten!$D$4:$E$19,2,FALSE),VLOOKUP(TEXT(F30,"TTTT"),Daten!$A$17:$B$33,2,FALSE))</f>
        <v>5</v>
      </c>
      <c r="I30" s="21"/>
      <c r="J30" s="27"/>
      <c r="K30" s="14">
        <v>46108</v>
      </c>
      <c r="L30" s="15" t="str">
        <f>IF(K30&lt;&gt;"",_xlfn.XLOOKUP(K30,Daten!$D$5:$D$19,Daten!$A$5:$A$19,""),"")&amp;IF(WEEKDAY(K30)=2," KW"&amp;_xlfn.ISOWEEKNUM(K30),"")</f>
        <v/>
      </c>
      <c r="M30" s="13">
        <f>_xlfn.IFNA(VLOOKUP(K30,Daten!$D$4:$E$19,2,FALSE),VLOOKUP(TEXT(K30,"TTTT"),Daten!$A$17:$B$33,2,FALSE))</f>
        <v>5</v>
      </c>
      <c r="N30" s="21"/>
      <c r="O30" s="27"/>
      <c r="P30" s="14">
        <v>46139</v>
      </c>
      <c r="Q30" s="15" t="str">
        <f>IF(P30&lt;&gt;"",_xlfn.XLOOKUP(P30,Daten!$D$5:$D$19,Daten!$A$5:$A$19,""),"")&amp;IF(WEEKDAY(P30)=2," KW"&amp;_xlfn.ISOWEEKNUM(P30),"")</f>
        <v xml:space="preserve"> KW18</v>
      </c>
      <c r="R30" s="13">
        <f>_xlfn.XLOOKUP(P30,Daten!$D$5:$D$19,Daten!$E$5:$E$19,IF(WEEKDAY(P30)=1,"",IF(WEEKDAY(P30)=2,Daten!$B$21,IF(WEEKDAY(P30)=3,Daten!$B$22,IF(WEEKDAY(P30)=4,Daten!$B$23,IF(WEEKDAY(P30)=5,Daten!$B$24,IF(WEEKDAY(P30)=6,Daten!$B$25,IF(WEEKDAY(P30)=7,""))))))))</f>
        <v>9</v>
      </c>
      <c r="S30" s="21"/>
      <c r="T30" s="27"/>
      <c r="U30" s="14">
        <v>46169</v>
      </c>
      <c r="V30" s="15" t="str">
        <f>IF(U30&lt;&gt;"",_xlfn.XLOOKUP(U30,Daten!$D$5:$D$19,Daten!$A$5:$A$19,""),"")&amp;IF(WEEKDAY(U30)=2," KW"&amp;_xlfn.ISOWEEKNUM(U30),"")</f>
        <v/>
      </c>
      <c r="W30" s="13">
        <f>_xlfn.XLOOKUP(U30,Daten!$D$5:$D$19,Daten!$E$5:$E$19,IF(WEEKDAY(U30)=1,"",IF(WEEKDAY(U30)=2,Daten!$B$21,IF(WEEKDAY(U30)=3,Daten!$B$22,IF(WEEKDAY(U30)=4,Daten!$B$23,IF(WEEKDAY(U30)=5,Daten!$B$24,IF(WEEKDAY(U30)=6,Daten!$B$25,IF(WEEKDAY(U30)=7,""))))))))</f>
        <v>9</v>
      </c>
      <c r="X30" s="21"/>
      <c r="Y30" s="27"/>
      <c r="Z30" s="14">
        <v>46200</v>
      </c>
      <c r="AA30" s="15" t="str">
        <f>IF(Z30&lt;&gt;"",_xlfn.XLOOKUP(Z30,Daten!$D$5:$D$19,Daten!$A$5:$A$19,""),"")&amp;IF(WEEKDAY(Z30)=2," KW"&amp;_xlfn.ISOWEEKNUM(Z30),"")</f>
        <v/>
      </c>
      <c r="AB30" s="13" t="str">
        <f>_xlfn.XLOOKUP(Z30,Daten!$D$5:$D$19,Daten!$E$5:$E$19,IF(WEEKDAY(Z30)=1,"",IF(WEEKDAY(Z30)=2,Daten!$B$21,IF(WEEKDAY(Z30)=3,Daten!$B$22,IF(WEEKDAY(Z30)=4,Daten!$B$23,IF(WEEKDAY(Z30)=5,Daten!$B$24,IF(WEEKDAY(Z30)=6,Daten!$B$25,IF(WEEKDAY(Z30)=7,""))))))))</f>
        <v/>
      </c>
      <c r="AC30" s="21"/>
      <c r="AD30" s="27"/>
      <c r="AE30" s="14">
        <v>46230</v>
      </c>
      <c r="AF30" s="15" t="str">
        <f>IF(AE30&lt;&gt;"",_xlfn.XLOOKUP(AE30,Daten!$D$5:$D$19,Daten!$A$5:$A$19,""),"")&amp;IF(WEEKDAY(AE30)=2," KW"&amp;_xlfn.ISOWEEKNUM(AE30),"")</f>
        <v xml:space="preserve"> KW31</v>
      </c>
      <c r="AG30" s="13">
        <f>_xlfn.XLOOKUP(AE30,Daten!$D$5:$D$19,Daten!$E$5:$E$19,IF(WEEKDAY(AE30)=1,"",IF(WEEKDAY(AE30)=2,Daten!$B$21,IF(WEEKDAY(AE30)=3,Daten!$B$22,IF(WEEKDAY(AE30)=4,Daten!$B$23,IF(WEEKDAY(AE30)=5,Daten!$B$24,IF(WEEKDAY(AE30)=6,Daten!$B$25,IF(WEEKDAY(AE30)=7,""))))))))</f>
        <v>9</v>
      </c>
      <c r="AH30" s="21"/>
      <c r="AI30" s="27"/>
      <c r="AJ30" s="14">
        <v>46261</v>
      </c>
      <c r="AK30" s="15" t="str">
        <f>IF(AJ30&lt;&gt;"",_xlfn.XLOOKUP(AJ30,Daten!$D$5:$D$19,Daten!$A$5:$A$19,""),"")&amp;IF(WEEKDAY(AJ30)=2," KW"&amp;_xlfn.ISOWEEKNUM(AJ30),"")</f>
        <v/>
      </c>
      <c r="AL30" s="13">
        <f>_xlfn.XLOOKUP(AJ30,Daten!$D$5:$D$19,Daten!$E$5:$E$19,IF(WEEKDAY(AJ30)=1,"",IF(WEEKDAY(AJ30)=2,Daten!$B$21,IF(WEEKDAY(AJ30)=3,Daten!$B$22,IF(WEEKDAY(AJ30)=4,Daten!$B$23,IF(WEEKDAY(AJ30)=5,Daten!$B$24,IF(WEEKDAY(AJ30)=6,Daten!$B$25,IF(WEEKDAY(AJ30)=7,""))))))))</f>
        <v>8.5</v>
      </c>
      <c r="AM30" s="21"/>
      <c r="AN30" s="27"/>
      <c r="AO30" s="14">
        <v>46292</v>
      </c>
      <c r="AP30" s="15" t="str">
        <f>IF(AO30&lt;&gt;"",_xlfn.XLOOKUP(AO30,Daten!$D$5:$D$19,Daten!$A$5:$A$19,""),"")&amp;IF(WEEKDAY(AO30)=2," KW"&amp;_xlfn.ISOWEEKNUM(AO30),"")</f>
        <v/>
      </c>
      <c r="AQ30" s="13" t="str">
        <f>_xlfn.XLOOKUP(AO30,Daten!$D$5:$D$19,Daten!$E$5:$E$19,IF(WEEKDAY(AO30)=1,"",IF(WEEKDAY(AO30)=2,Daten!$B$21,IF(WEEKDAY(AO30)=3,Daten!$B$22,IF(WEEKDAY(AO30)=4,Daten!$B$23,IF(WEEKDAY(AO30)=5,Daten!$B$24,IF(WEEKDAY(AO30)=6,Daten!$B$25,IF(WEEKDAY(AO30)=7,""))))))))</f>
        <v/>
      </c>
      <c r="AR30" s="21"/>
      <c r="AS30" s="27"/>
      <c r="AT30" s="14">
        <v>46322</v>
      </c>
      <c r="AU30" s="15" t="str">
        <f>IF(AT30&lt;&gt;"",_xlfn.XLOOKUP(AT30,Daten!$D$5:$D$19,Daten!$A$5:$A$19,""),"")&amp;IF(WEEKDAY(AT30)=2," KW"&amp;_xlfn.ISOWEEKNUM(AT30),"")</f>
        <v/>
      </c>
      <c r="AV30" s="13">
        <f>_xlfn.XLOOKUP(AT30,Daten!$D$5:$D$19,Daten!$E$5:$E$19,IF(WEEKDAY(AT30)=1,"",IF(WEEKDAY(AT30)=2,Daten!$B$21,IF(WEEKDAY(AT30)=3,Daten!$B$22,IF(WEEKDAY(AT30)=4,Daten!$B$23,IF(WEEKDAY(AT30)=5,Daten!$B$24,IF(WEEKDAY(AT30)=6,Daten!$B$25,IF(WEEKDAY(AT30)=7,""))))))))</f>
        <v>9</v>
      </c>
      <c r="AW30" s="21"/>
      <c r="AX30" s="27"/>
      <c r="AY30" s="14">
        <v>46353</v>
      </c>
      <c r="AZ30" s="15" t="str">
        <f>IF(AY30&lt;&gt;"",_xlfn.XLOOKUP(AY30,Daten!$D$5:$D$19,Daten!$A$5:$A$19,""),"")&amp;IF(WEEKDAY(AY30)=2," KW"&amp;_xlfn.ISOWEEKNUM(AY30),"")</f>
        <v/>
      </c>
      <c r="BA30" s="13">
        <f>_xlfn.XLOOKUP(AY30,Daten!$D$5:$D$19,Daten!$E$5:$E$19,IF(WEEKDAY(AY30)=1,"",IF(WEEKDAY(AY30)=2,Daten!$B$21,IF(WEEKDAY(AY30)=3,Daten!$B$22,IF(WEEKDAY(AY30)=4,Daten!$B$23,IF(WEEKDAY(AY30)=5,Daten!$B$24,IF(WEEKDAY(AY30)=6,Daten!$B$25,IF(WEEKDAY(AY30)=7,""))))))))</f>
        <v>5</v>
      </c>
      <c r="BB30" s="21"/>
      <c r="BC30" s="27"/>
      <c r="BD30" s="14">
        <v>46383</v>
      </c>
      <c r="BE30" s="15" t="str">
        <f>IF(BD30&lt;&gt;"",_xlfn.XLOOKUP(BD30,Daten!$D$5:$D$19,Daten!$A$5:$A$19,""),"")&amp;IF(WEEKDAY(BD30)=2," KW"&amp;_xlfn.ISOWEEKNUM(BD30),"")</f>
        <v/>
      </c>
      <c r="BF30" s="13" t="str">
        <f>_xlfn.XLOOKUP(BD30,Daten!$D$5:$D$19,Daten!$E$5:$E$19,IF(WEEKDAY(BD30)=1,"",IF(WEEKDAY(BD30)=2,Daten!$B$21,IF(WEEKDAY(BD30)=3,Daten!$B$22,IF(WEEKDAY(BD30)=4,Daten!$B$23,IF(WEEKDAY(BD30)=5,Daten!$B$24,IF(WEEKDAY(BD30)=6,Daten!$B$25,IF(WEEKDAY(BD30)=7,""))))))))</f>
        <v/>
      </c>
      <c r="BG30" s="21"/>
      <c r="BH30" s="27"/>
    </row>
    <row r="31" spans="1:60" ht="21.75" customHeight="1" x14ac:dyDescent="0.25">
      <c r="A31" s="14">
        <v>46050</v>
      </c>
      <c r="B31" s="15" t="str">
        <f>IF(A31&lt;&gt;"",_xlfn.XLOOKUP(A31,Daten!$D$5:$D$19,Daten!$A$5:$A$19,""),"")&amp;IF(WEEKDAY(A31)=2," KW"&amp;_xlfn.ISOWEEKNUM(A31),"")</f>
        <v/>
      </c>
      <c r="C31" s="13">
        <f>_xlfn.IFNA(VLOOKUP(A31,Daten!$D$4:$E$19,2,FALSE),VLOOKUP(TEXT(A31,"TTTT"),Daten!$A$17:$B$33,2,FALSE))</f>
        <v>9</v>
      </c>
      <c r="D31" s="21"/>
      <c r="E31" s="27"/>
      <c r="F31" s="14">
        <v>46081</v>
      </c>
      <c r="G31" s="15" t="str">
        <f>IF(F31&lt;&gt;"",_xlfn.XLOOKUP(F31,Daten!$D$5:$D$19,Daten!$A$5:$A$19,""),"")&amp;IF(WEEKDAY(F31)=2," KW"&amp;_xlfn.ISOWEEKNUM(F31),"")</f>
        <v/>
      </c>
      <c r="H31" s="13">
        <f>_xlfn.IFNA(VLOOKUP(F31,Daten!$D$4:$E$19,2,FALSE),VLOOKUP(TEXT(F31,"TTTT"),Daten!$A$17:$B$33,2,FALSE))</f>
        <v>0</v>
      </c>
      <c r="I31" s="21"/>
      <c r="J31" s="27"/>
      <c r="K31" s="14">
        <v>46109</v>
      </c>
      <c r="L31" s="15" t="str">
        <f>IF(K31&lt;&gt;"",_xlfn.XLOOKUP(K31,Daten!$D$5:$D$19,Daten!$A$5:$A$19,""),"")&amp;IF(WEEKDAY(K31)=2," KW"&amp;_xlfn.ISOWEEKNUM(K31),"")</f>
        <v/>
      </c>
      <c r="M31" s="13">
        <f>_xlfn.IFNA(VLOOKUP(K31,Daten!$D$4:$E$19,2,FALSE),VLOOKUP(TEXT(K31,"TTTT"),Daten!$A$17:$B$33,2,FALSE))</f>
        <v>0</v>
      </c>
      <c r="N31" s="21"/>
      <c r="O31" s="27"/>
      <c r="P31" s="14">
        <v>46140</v>
      </c>
      <c r="Q31" s="15" t="str">
        <f>IF(P31&lt;&gt;"",_xlfn.XLOOKUP(P31,Daten!$D$5:$D$19,Daten!$A$5:$A$19,""),"")&amp;IF(WEEKDAY(P31)=2," KW"&amp;_xlfn.ISOWEEKNUM(P31),"")</f>
        <v/>
      </c>
      <c r="R31" s="13">
        <f>_xlfn.XLOOKUP(P31,Daten!$D$5:$D$19,Daten!$E$5:$E$19,IF(WEEKDAY(P31)=1,"",IF(WEEKDAY(P31)=2,Daten!$B$21,IF(WEEKDAY(P31)=3,Daten!$B$22,IF(WEEKDAY(P31)=4,Daten!$B$23,IF(WEEKDAY(P31)=5,Daten!$B$24,IF(WEEKDAY(P31)=6,Daten!$B$25,IF(WEEKDAY(P31)=7,""))))))))</f>
        <v>9</v>
      </c>
      <c r="S31" s="21"/>
      <c r="T31" s="27"/>
      <c r="U31" s="14">
        <v>46170</v>
      </c>
      <c r="V31" s="15" t="str">
        <f>IF(U31&lt;&gt;"",_xlfn.XLOOKUP(U31,Daten!$D$5:$D$19,Daten!$A$5:$A$19,""),"")&amp;IF(WEEKDAY(U31)=2," KW"&amp;_xlfn.ISOWEEKNUM(U31),"")</f>
        <v/>
      </c>
      <c r="W31" s="13">
        <f>_xlfn.XLOOKUP(U31,Daten!$D$5:$D$19,Daten!$E$5:$E$19,IF(WEEKDAY(U31)=1,"",IF(WEEKDAY(U31)=2,Daten!$B$21,IF(WEEKDAY(U31)=3,Daten!$B$22,IF(WEEKDAY(U31)=4,Daten!$B$23,IF(WEEKDAY(U31)=5,Daten!$B$24,IF(WEEKDAY(U31)=6,Daten!$B$25,IF(WEEKDAY(U31)=7,""))))))))</f>
        <v>8.5</v>
      </c>
      <c r="X31" s="21"/>
      <c r="Y31" s="27"/>
      <c r="Z31" s="14">
        <v>46201</v>
      </c>
      <c r="AA31" s="15" t="str">
        <f>IF(Z31&lt;&gt;"",_xlfn.XLOOKUP(Z31,Daten!$D$5:$D$19,Daten!$A$5:$A$19,""),"")&amp;IF(WEEKDAY(Z31)=2," KW"&amp;_xlfn.ISOWEEKNUM(Z31),"")</f>
        <v/>
      </c>
      <c r="AB31" s="13" t="str">
        <f>_xlfn.XLOOKUP(Z31,Daten!$D$5:$D$19,Daten!$E$5:$E$19,IF(WEEKDAY(Z31)=1,"",IF(WEEKDAY(Z31)=2,Daten!$B$21,IF(WEEKDAY(Z31)=3,Daten!$B$22,IF(WEEKDAY(Z31)=4,Daten!$B$23,IF(WEEKDAY(Z31)=5,Daten!$B$24,IF(WEEKDAY(Z31)=6,Daten!$B$25,IF(WEEKDAY(Z31)=7,""))))))))</f>
        <v/>
      </c>
      <c r="AC31" s="21"/>
      <c r="AD31" s="27"/>
      <c r="AE31" s="14">
        <v>46231</v>
      </c>
      <c r="AF31" s="15" t="str">
        <f>IF(AE31&lt;&gt;"",_xlfn.XLOOKUP(AE31,Daten!$D$5:$D$19,Daten!$A$5:$A$19,""),"")&amp;IF(WEEKDAY(AE31)=2," KW"&amp;_xlfn.ISOWEEKNUM(AE31),"")</f>
        <v/>
      </c>
      <c r="AG31" s="13">
        <f>_xlfn.XLOOKUP(AE31,Daten!$D$5:$D$19,Daten!$E$5:$E$19,IF(WEEKDAY(AE31)=1,"",IF(WEEKDAY(AE31)=2,Daten!$B$21,IF(WEEKDAY(AE31)=3,Daten!$B$22,IF(WEEKDAY(AE31)=4,Daten!$B$23,IF(WEEKDAY(AE31)=5,Daten!$B$24,IF(WEEKDAY(AE31)=6,Daten!$B$25,IF(WEEKDAY(AE31)=7,""))))))))</f>
        <v>9</v>
      </c>
      <c r="AH31" s="21"/>
      <c r="AI31" s="27"/>
      <c r="AJ31" s="14">
        <v>46262</v>
      </c>
      <c r="AK31" s="15" t="str">
        <f>IF(AJ31&lt;&gt;"",_xlfn.XLOOKUP(AJ31,Daten!$D$5:$D$19,Daten!$A$5:$A$19,""),"")&amp;IF(WEEKDAY(AJ31)=2," KW"&amp;_xlfn.ISOWEEKNUM(AJ31),"")</f>
        <v/>
      </c>
      <c r="AL31" s="13">
        <f>_xlfn.XLOOKUP(AJ31,Daten!$D$5:$D$19,Daten!$E$5:$E$19,IF(WEEKDAY(AJ31)=1,"",IF(WEEKDAY(AJ31)=2,Daten!$B$21,IF(WEEKDAY(AJ31)=3,Daten!$B$22,IF(WEEKDAY(AJ31)=4,Daten!$B$23,IF(WEEKDAY(AJ31)=5,Daten!$B$24,IF(WEEKDAY(AJ31)=6,Daten!$B$25,IF(WEEKDAY(AJ31)=7,""))))))))</f>
        <v>5</v>
      </c>
      <c r="AM31" s="21"/>
      <c r="AN31" s="27"/>
      <c r="AO31" s="14">
        <v>46293</v>
      </c>
      <c r="AP31" s="15" t="str">
        <f>IF(AO31&lt;&gt;"",_xlfn.XLOOKUP(AO31,Daten!$D$5:$D$19,Daten!$A$5:$A$19,""),"")&amp;IF(WEEKDAY(AO31)=2," KW"&amp;_xlfn.ISOWEEKNUM(AO31),"")</f>
        <v xml:space="preserve"> KW40</v>
      </c>
      <c r="AQ31" s="13">
        <f>_xlfn.XLOOKUP(AO31,Daten!$D$5:$D$19,Daten!$E$5:$E$19,IF(WEEKDAY(AO31)=1,"",IF(WEEKDAY(AO31)=2,Daten!$B$21,IF(WEEKDAY(AO31)=3,Daten!$B$22,IF(WEEKDAY(AO31)=4,Daten!$B$23,IF(WEEKDAY(AO31)=5,Daten!$B$24,IF(WEEKDAY(AO31)=6,Daten!$B$25,IF(WEEKDAY(AO31)=7,""))))))))</f>
        <v>9</v>
      </c>
      <c r="AR31" s="21"/>
      <c r="AS31" s="27"/>
      <c r="AT31" s="14">
        <v>46323</v>
      </c>
      <c r="AU31" s="15" t="str">
        <f>IF(AT31&lt;&gt;"",_xlfn.XLOOKUP(AT31,Daten!$D$5:$D$19,Daten!$A$5:$A$19,""),"")&amp;IF(WEEKDAY(AT31)=2," KW"&amp;_xlfn.ISOWEEKNUM(AT31),"")</f>
        <v/>
      </c>
      <c r="AV31" s="13">
        <f>_xlfn.XLOOKUP(AT31,Daten!$D$5:$D$19,Daten!$E$5:$E$19,IF(WEEKDAY(AT31)=1,"",IF(WEEKDAY(AT31)=2,Daten!$B$21,IF(WEEKDAY(AT31)=3,Daten!$B$22,IF(WEEKDAY(AT31)=4,Daten!$B$23,IF(WEEKDAY(AT31)=5,Daten!$B$24,IF(WEEKDAY(AT31)=6,Daten!$B$25,IF(WEEKDAY(AT31)=7,""))))))))</f>
        <v>9</v>
      </c>
      <c r="AW31" s="21"/>
      <c r="AX31" s="27"/>
      <c r="AY31" s="14">
        <v>46354</v>
      </c>
      <c r="AZ31" s="15" t="str">
        <f>IF(AY31&lt;&gt;"",_xlfn.XLOOKUP(AY31,Daten!$D$5:$D$19,Daten!$A$5:$A$19,""),"")&amp;IF(WEEKDAY(AY31)=2," KW"&amp;_xlfn.ISOWEEKNUM(AY31),"")</f>
        <v/>
      </c>
      <c r="BA31" s="13" t="str">
        <f>_xlfn.XLOOKUP(AY31,Daten!$D$5:$D$19,Daten!$E$5:$E$19,IF(WEEKDAY(AY31)=1,"",IF(WEEKDAY(AY31)=2,Daten!$B$21,IF(WEEKDAY(AY31)=3,Daten!$B$22,IF(WEEKDAY(AY31)=4,Daten!$B$23,IF(WEEKDAY(AY31)=5,Daten!$B$24,IF(WEEKDAY(AY31)=6,Daten!$B$25,IF(WEEKDAY(AY31)=7,""))))))))</f>
        <v/>
      </c>
      <c r="BB31" s="21"/>
      <c r="BC31" s="27"/>
      <c r="BD31" s="14">
        <v>46384</v>
      </c>
      <c r="BE31" s="15" t="str">
        <f>IF(BD31&lt;&gt;"",_xlfn.XLOOKUP(BD31,Daten!$D$5:$D$19,Daten!$A$5:$A$19,""),"")&amp;IF(WEEKDAY(BD31)=2," KW"&amp;_xlfn.ISOWEEKNUM(BD31),"")</f>
        <v xml:space="preserve"> KW53</v>
      </c>
      <c r="BF31" s="13">
        <f>_xlfn.XLOOKUP(BD31,Daten!$D$5:$D$19,Daten!$E$5:$E$19,IF(WEEKDAY(BD31)=1,"",IF(WEEKDAY(BD31)=2,Daten!$B$21,IF(WEEKDAY(BD31)=3,Daten!$B$22,IF(WEEKDAY(BD31)=4,Daten!$B$23,IF(WEEKDAY(BD31)=5,Daten!$B$24,IF(WEEKDAY(BD31)=6,Daten!$B$25,IF(WEEKDAY(BD31)=7,""))))))))</f>
        <v>9</v>
      </c>
      <c r="BG31" s="21"/>
      <c r="BH31" s="27"/>
    </row>
    <row r="32" spans="1:60" ht="21.75" customHeight="1" x14ac:dyDescent="0.25">
      <c r="A32" s="14">
        <v>46051</v>
      </c>
      <c r="B32" s="15" t="str">
        <f>IF(A32&lt;&gt;"",_xlfn.XLOOKUP(A32,Daten!$D$5:$D$19,Daten!$A$5:$A$19,""),"")&amp;IF(WEEKDAY(A32)=2," KW"&amp;_xlfn.ISOWEEKNUM(A32),"")</f>
        <v/>
      </c>
      <c r="C32" s="13">
        <f>_xlfn.IFNA(VLOOKUP(A32,Daten!$D$4:$E$19,2,FALSE),VLOOKUP(TEXT(A32,"TTTT"),Daten!$A$17:$B$33,2,FALSE))</f>
        <v>8.5</v>
      </c>
      <c r="D32" s="21"/>
      <c r="E32" s="27"/>
      <c r="F32" s="14"/>
      <c r="G32" s="15" t="str">
        <f>IF(F32&lt;&gt;"",_xlfn.XLOOKUP(F32,Daten!$D$5:$D$19,Daten!$A$5:$A$19,""),"")&amp;IF(WEEKDAY(F32)=2," KW"&amp;_xlfn.ISOWEEKNUM(F32),"")</f>
        <v/>
      </c>
      <c r="H32" s="13">
        <f>_xlfn.IFNA(VLOOKUP(F32,Daten!$D$4:$E$19,2,FALSE),VLOOKUP(TEXT(F32,"TTTT"),Daten!$A$17:$B$33,2,FALSE))</f>
        <v>0</v>
      </c>
      <c r="I32" s="21"/>
      <c r="J32" s="27"/>
      <c r="K32" s="14">
        <v>46110</v>
      </c>
      <c r="L32" s="15" t="str">
        <f>IF(K32&lt;&gt;"",_xlfn.XLOOKUP(K32,Daten!$D$5:$D$19,Daten!$A$5:$A$19,""),"")&amp;IF(WEEKDAY(K32)=2," KW"&amp;_xlfn.ISOWEEKNUM(K32),"")</f>
        <v/>
      </c>
      <c r="M32" s="13">
        <f>_xlfn.IFNA(VLOOKUP(K32,Daten!$D$4:$E$19,2,FALSE),VLOOKUP(TEXT(K32,"TTTT"),Daten!$A$17:$B$33,2,FALSE))</f>
        <v>0</v>
      </c>
      <c r="N32" s="21"/>
      <c r="O32" s="27"/>
      <c r="P32" s="14">
        <v>46141</v>
      </c>
      <c r="Q32" s="15" t="str">
        <f>IF(P32&lt;&gt;"",_xlfn.XLOOKUP(P32,Daten!$D$5:$D$19,Daten!$A$5:$A$19,""),"")&amp;IF(WEEKDAY(P32)=2," KW"&amp;_xlfn.ISOWEEKNUM(P32),"")</f>
        <v/>
      </c>
      <c r="R32" s="13">
        <f>_xlfn.XLOOKUP(P32,Daten!$D$5:$D$19,Daten!$E$5:$E$19,IF(WEEKDAY(P32)=1,"",IF(WEEKDAY(P32)=2,Daten!$B$21,IF(WEEKDAY(P32)=3,Daten!$B$22,IF(WEEKDAY(P32)=4,Daten!$B$23,IF(WEEKDAY(P32)=5,Daten!$B$24,IF(WEEKDAY(P32)=6,Daten!$B$25,IF(WEEKDAY(P32)=7,""))))))))</f>
        <v>9</v>
      </c>
      <c r="S32" s="21"/>
      <c r="T32" s="27"/>
      <c r="U32" s="14">
        <v>46171</v>
      </c>
      <c r="V32" s="15" t="str">
        <f>IF(U32&lt;&gt;"",_xlfn.XLOOKUP(U32,Daten!$D$5:$D$19,Daten!$A$5:$A$19,""),"")&amp;IF(WEEKDAY(U32)=2," KW"&amp;_xlfn.ISOWEEKNUM(U32),"")</f>
        <v/>
      </c>
      <c r="W32" s="13">
        <f>_xlfn.XLOOKUP(U32,Daten!$D$5:$D$19,Daten!$E$5:$E$19,IF(WEEKDAY(U32)=1,"",IF(WEEKDAY(U32)=2,Daten!$B$21,IF(WEEKDAY(U32)=3,Daten!$B$22,IF(WEEKDAY(U32)=4,Daten!$B$23,IF(WEEKDAY(U32)=5,Daten!$B$24,IF(WEEKDAY(U32)=6,Daten!$B$25,IF(WEEKDAY(U32)=7,""))))))))</f>
        <v>5</v>
      </c>
      <c r="X32" s="21"/>
      <c r="Y32" s="27"/>
      <c r="Z32" s="14">
        <v>46202</v>
      </c>
      <c r="AA32" s="15" t="str">
        <f>IF(Z32&lt;&gt;"",_xlfn.XLOOKUP(Z32,Daten!$D$5:$D$19,Daten!$A$5:$A$19,""),"")&amp;IF(WEEKDAY(Z32)=2," KW"&amp;_xlfn.ISOWEEKNUM(Z32),"")</f>
        <v xml:space="preserve"> KW27</v>
      </c>
      <c r="AB32" s="13">
        <f>_xlfn.XLOOKUP(Z32,Daten!$D$5:$D$19,Daten!$E$5:$E$19,IF(WEEKDAY(Z32)=1,"",IF(WEEKDAY(Z32)=2,Daten!$B$21,IF(WEEKDAY(Z32)=3,Daten!$B$22,IF(WEEKDAY(Z32)=4,Daten!$B$23,IF(WEEKDAY(Z32)=5,Daten!$B$24,IF(WEEKDAY(Z32)=6,Daten!$B$25,IF(WEEKDAY(Z32)=7,""))))))))</f>
        <v>9</v>
      </c>
      <c r="AC32" s="21"/>
      <c r="AD32" s="27"/>
      <c r="AE32" s="14">
        <v>46232</v>
      </c>
      <c r="AF32" s="15" t="str">
        <f>IF(AE32&lt;&gt;"",_xlfn.XLOOKUP(AE32,Daten!$D$5:$D$19,Daten!$A$5:$A$19,""),"")&amp;IF(WEEKDAY(AE32)=2," KW"&amp;_xlfn.ISOWEEKNUM(AE32),"")</f>
        <v/>
      </c>
      <c r="AG32" s="13">
        <f>_xlfn.XLOOKUP(AE32,Daten!$D$5:$D$19,Daten!$E$5:$E$19,IF(WEEKDAY(AE32)=1,"",IF(WEEKDAY(AE32)=2,Daten!$B$21,IF(WEEKDAY(AE32)=3,Daten!$B$22,IF(WEEKDAY(AE32)=4,Daten!$B$23,IF(WEEKDAY(AE32)=5,Daten!$B$24,IF(WEEKDAY(AE32)=6,Daten!$B$25,IF(WEEKDAY(AE32)=7,""))))))))</f>
        <v>9</v>
      </c>
      <c r="AH32" s="21"/>
      <c r="AI32" s="27"/>
      <c r="AJ32" s="14">
        <v>46263</v>
      </c>
      <c r="AK32" s="15" t="str">
        <f>IF(AJ32&lt;&gt;"",_xlfn.XLOOKUP(AJ32,Daten!$D$5:$D$19,Daten!$A$5:$A$19,""),"")&amp;IF(WEEKDAY(AJ32)=2," KW"&amp;_xlfn.ISOWEEKNUM(AJ32),"")</f>
        <v/>
      </c>
      <c r="AL32" s="13" t="str">
        <f>_xlfn.XLOOKUP(AJ32,Daten!$D$5:$D$19,Daten!$E$5:$E$19,IF(WEEKDAY(AJ32)=1,"",IF(WEEKDAY(AJ32)=2,Daten!$B$21,IF(WEEKDAY(AJ32)=3,Daten!$B$22,IF(WEEKDAY(AJ32)=4,Daten!$B$23,IF(WEEKDAY(AJ32)=5,Daten!$B$24,IF(WEEKDAY(AJ32)=6,Daten!$B$25,IF(WEEKDAY(AJ32)=7,""))))))))</f>
        <v/>
      </c>
      <c r="AM32" s="21"/>
      <c r="AN32" s="27"/>
      <c r="AO32" s="14">
        <v>46294</v>
      </c>
      <c r="AP32" s="15" t="str">
        <f>IF(AO32&lt;&gt;"",_xlfn.XLOOKUP(AO32,Daten!$D$5:$D$19,Daten!$A$5:$A$19,""),"")&amp;IF(WEEKDAY(AO32)=2," KW"&amp;_xlfn.ISOWEEKNUM(AO32),"")</f>
        <v/>
      </c>
      <c r="AQ32" s="13">
        <f>_xlfn.XLOOKUP(AO32,Daten!$D$5:$D$19,Daten!$E$5:$E$19,IF(WEEKDAY(AO32)=1,"",IF(WEEKDAY(AO32)=2,Daten!$B$21,IF(WEEKDAY(AO32)=3,Daten!$B$22,IF(WEEKDAY(AO32)=4,Daten!$B$23,IF(WEEKDAY(AO32)=5,Daten!$B$24,IF(WEEKDAY(AO32)=6,Daten!$B$25,IF(WEEKDAY(AO32)=7,""))))))))</f>
        <v>9</v>
      </c>
      <c r="AR32" s="21"/>
      <c r="AS32" s="27"/>
      <c r="AT32" s="14">
        <v>46324</v>
      </c>
      <c r="AU32" s="15" t="str">
        <f>IF(AT32&lt;&gt;"",_xlfn.XLOOKUP(AT32,Daten!$D$5:$D$19,Daten!$A$5:$A$19,""),"")&amp;IF(WEEKDAY(AT32)=2," KW"&amp;_xlfn.ISOWEEKNUM(AT32),"")</f>
        <v/>
      </c>
      <c r="AV32" s="13">
        <f>_xlfn.XLOOKUP(AT32,Daten!$D$5:$D$19,Daten!$E$5:$E$19,IF(WEEKDAY(AT32)=1,"",IF(WEEKDAY(AT32)=2,Daten!$B$21,IF(WEEKDAY(AT32)=3,Daten!$B$22,IF(WEEKDAY(AT32)=4,Daten!$B$23,IF(WEEKDAY(AT32)=5,Daten!$B$24,IF(WEEKDAY(AT32)=6,Daten!$B$25,IF(WEEKDAY(AT32)=7,""))))))))</f>
        <v>8.5</v>
      </c>
      <c r="AW32" s="21"/>
      <c r="AX32" s="27"/>
      <c r="AY32" s="14">
        <v>46355</v>
      </c>
      <c r="AZ32" s="15" t="str">
        <f>IF(AY32&lt;&gt;"",_xlfn.XLOOKUP(AY32,Daten!$D$5:$D$19,Daten!$A$5:$A$19,""),"")&amp;IF(WEEKDAY(AY32)=2," KW"&amp;_xlfn.ISOWEEKNUM(AY32),"")</f>
        <v/>
      </c>
      <c r="BA32" s="13" t="str">
        <f>_xlfn.XLOOKUP(AY32,Daten!$D$5:$D$19,Daten!$E$5:$E$19,IF(WEEKDAY(AY32)=1,"",IF(WEEKDAY(AY32)=2,Daten!$B$21,IF(WEEKDAY(AY32)=3,Daten!$B$22,IF(WEEKDAY(AY32)=4,Daten!$B$23,IF(WEEKDAY(AY32)=5,Daten!$B$24,IF(WEEKDAY(AY32)=6,Daten!$B$25,IF(WEEKDAY(AY32)=7,""))))))))</f>
        <v/>
      </c>
      <c r="BB32" s="21"/>
      <c r="BC32" s="27"/>
      <c r="BD32" s="14">
        <v>46385</v>
      </c>
      <c r="BE32" s="15" t="str">
        <f>IF(BD32&lt;&gt;"",_xlfn.XLOOKUP(BD32,Daten!$D$5:$D$19,Daten!$A$5:$A$19,""),"")&amp;IF(WEEKDAY(BD32)=2," KW"&amp;_xlfn.ISOWEEKNUM(BD32),"")</f>
        <v/>
      </c>
      <c r="BF32" s="13">
        <f>_xlfn.XLOOKUP(BD32,Daten!$D$5:$D$19,Daten!$E$5:$E$19,IF(WEEKDAY(BD32)=1,"",IF(WEEKDAY(BD32)=2,Daten!$B$21,IF(WEEKDAY(BD32)=3,Daten!$B$22,IF(WEEKDAY(BD32)=4,Daten!$B$23,IF(WEEKDAY(BD32)=5,Daten!$B$24,IF(WEEKDAY(BD32)=6,Daten!$B$25,IF(WEEKDAY(BD32)=7,""))))))))</f>
        <v>9</v>
      </c>
      <c r="BG32" s="21"/>
      <c r="BH32" s="27"/>
    </row>
    <row r="33" spans="1:62" ht="21.75" customHeight="1" x14ac:dyDescent="0.25">
      <c r="A33" s="14">
        <v>46052</v>
      </c>
      <c r="B33" s="15" t="str">
        <f>IF(A33&lt;&gt;"",_xlfn.XLOOKUP(A33,Daten!$D$5:$D$19,Daten!$A$5:$A$19,""),"")&amp;IF(WEEKDAY(A33)=2," KW"&amp;_xlfn.ISOWEEKNUM(A33),"")</f>
        <v/>
      </c>
      <c r="C33" s="13">
        <f>_xlfn.IFNA(VLOOKUP(A33,Daten!$D$4:$E$19,2,FALSE),VLOOKUP(TEXT(A33,"TTTT"),Daten!$A$17:$B$33,2,FALSE))</f>
        <v>5</v>
      </c>
      <c r="D33" s="21"/>
      <c r="E33" s="27"/>
      <c r="F33" s="14"/>
      <c r="G33" s="15" t="str">
        <f>IF(F33&lt;&gt;"",_xlfn.XLOOKUP(F33,Daten!$D$5:$D$19,Daten!$A$5:$A$19,""),"")&amp;IF(WEEKDAY(F33)=2," KW"&amp;_xlfn.ISOWEEKNUM(F33),"")</f>
        <v/>
      </c>
      <c r="H33" s="13">
        <f>_xlfn.IFNA(VLOOKUP(F33,Daten!$D$4:$E$19,2,FALSE),VLOOKUP(TEXT(F33,"TTTT"),Daten!$A$17:$B$33,2,FALSE))</f>
        <v>0</v>
      </c>
      <c r="I33" s="21"/>
      <c r="J33" s="27"/>
      <c r="K33" s="14">
        <v>46111</v>
      </c>
      <c r="L33" s="15" t="str">
        <f>IF(K33&lt;&gt;"",_xlfn.XLOOKUP(K33,Daten!$D$5:$D$19,Daten!$A$5:$A$19,""),"")&amp;IF(WEEKDAY(K33)=2," KW"&amp;_xlfn.ISOWEEKNUM(K33),"")</f>
        <v xml:space="preserve"> KW14</v>
      </c>
      <c r="M33" s="13">
        <f>_xlfn.IFNA(VLOOKUP(K33,Daten!$D$4:$E$19,2,FALSE),VLOOKUP(TEXT(K33,"TTTT"),Daten!$A$17:$B$33,2,FALSE))</f>
        <v>9</v>
      </c>
      <c r="N33" s="21"/>
      <c r="O33" s="27"/>
      <c r="P33" s="14">
        <v>46142</v>
      </c>
      <c r="Q33" s="15" t="str">
        <f>IF(P33&lt;&gt;"",_xlfn.XLOOKUP(P33,Daten!$D$5:$D$19,Daten!$A$5:$A$19,""),"")&amp;IF(WEEKDAY(P33)=2," KW"&amp;_xlfn.ISOWEEKNUM(P33),"")</f>
        <v/>
      </c>
      <c r="R33" s="13">
        <f>_xlfn.XLOOKUP(P33,Daten!$D$5:$D$19,Daten!$E$5:$E$19,IF(WEEKDAY(P33)=1,"",IF(WEEKDAY(P33)=2,Daten!$B$21,IF(WEEKDAY(P33)=3,Daten!$B$22,IF(WEEKDAY(P33)=4,Daten!$B$23,IF(WEEKDAY(P33)=5,Daten!$B$24,IF(WEEKDAY(P33)=6,Daten!$B$25,IF(WEEKDAY(P33)=7,""))))))))</f>
        <v>8.5</v>
      </c>
      <c r="S33" s="21"/>
      <c r="T33" s="27"/>
      <c r="U33" s="14">
        <v>46172</v>
      </c>
      <c r="V33" s="15" t="str">
        <f>IF(U33&lt;&gt;"",_xlfn.XLOOKUP(U33,Daten!$D$5:$D$19,Daten!$A$5:$A$19,""),"")&amp;IF(WEEKDAY(U33)=2," KW"&amp;_xlfn.ISOWEEKNUM(U33),"")</f>
        <v/>
      </c>
      <c r="W33" s="13" t="str">
        <f>_xlfn.XLOOKUP(U33,Daten!$D$5:$D$19,Daten!$E$5:$E$19,IF(WEEKDAY(U33)=1,"",IF(WEEKDAY(U33)=2,Daten!$B$21,IF(WEEKDAY(U33)=3,Daten!$B$22,IF(WEEKDAY(U33)=4,Daten!$B$23,IF(WEEKDAY(U33)=5,Daten!$B$24,IF(WEEKDAY(U33)=6,Daten!$B$25,IF(WEEKDAY(U33)=7,""))))))))</f>
        <v/>
      </c>
      <c r="X33" s="21"/>
      <c r="Y33" s="27"/>
      <c r="Z33" s="14">
        <v>46203</v>
      </c>
      <c r="AA33" s="15" t="str">
        <f>IF(Z33&lt;&gt;"",_xlfn.XLOOKUP(Z33,Daten!$D$5:$D$19,Daten!$A$5:$A$19,""),"")&amp;IF(WEEKDAY(Z33)=2," KW"&amp;_xlfn.ISOWEEKNUM(Z33),"")</f>
        <v/>
      </c>
      <c r="AB33" s="13">
        <f>_xlfn.XLOOKUP(Z33,Daten!$D$5:$D$19,Daten!$E$5:$E$19,IF(WEEKDAY(Z33)=1,"",IF(WEEKDAY(Z33)=2,Daten!$B$21,IF(WEEKDAY(Z33)=3,Daten!$B$22,IF(WEEKDAY(Z33)=4,Daten!$B$23,IF(WEEKDAY(Z33)=5,Daten!$B$24,IF(WEEKDAY(Z33)=6,Daten!$B$25,IF(WEEKDAY(Z33)=7,""))))))))</f>
        <v>9</v>
      </c>
      <c r="AC33" s="21"/>
      <c r="AD33" s="27"/>
      <c r="AE33" s="14">
        <v>46233</v>
      </c>
      <c r="AF33" s="15" t="str">
        <f>IF(AE33&lt;&gt;"",_xlfn.XLOOKUP(AE33,Daten!$D$5:$D$19,Daten!$A$5:$A$19,""),"")&amp;IF(WEEKDAY(AE33)=2," KW"&amp;_xlfn.ISOWEEKNUM(AE33),"")</f>
        <v/>
      </c>
      <c r="AG33" s="13">
        <f>_xlfn.XLOOKUP(AE33,Daten!$D$5:$D$19,Daten!$E$5:$E$19,IF(WEEKDAY(AE33)=1,"",IF(WEEKDAY(AE33)=2,Daten!$B$21,IF(WEEKDAY(AE33)=3,Daten!$B$22,IF(WEEKDAY(AE33)=4,Daten!$B$23,IF(WEEKDAY(AE33)=5,Daten!$B$24,IF(WEEKDAY(AE33)=6,Daten!$B$25,IF(WEEKDAY(AE33)=7,""))))))))</f>
        <v>8.5</v>
      </c>
      <c r="AH33" s="21"/>
      <c r="AI33" s="27"/>
      <c r="AJ33" s="14">
        <v>46264</v>
      </c>
      <c r="AK33" s="15" t="str">
        <f>IF(AJ33&lt;&gt;"",_xlfn.XLOOKUP(AJ33,Daten!$D$5:$D$19,Daten!$A$5:$A$19,""),"")&amp;IF(WEEKDAY(AJ33)=2," KW"&amp;_xlfn.ISOWEEKNUM(AJ33),"")</f>
        <v/>
      </c>
      <c r="AL33" s="13" t="str">
        <f>_xlfn.XLOOKUP(AJ33,Daten!$D$5:$D$19,Daten!$E$5:$E$19,IF(WEEKDAY(AJ33)=1,"",IF(WEEKDAY(AJ33)=2,Daten!$B$21,IF(WEEKDAY(AJ33)=3,Daten!$B$22,IF(WEEKDAY(AJ33)=4,Daten!$B$23,IF(WEEKDAY(AJ33)=5,Daten!$B$24,IF(WEEKDAY(AJ33)=6,Daten!$B$25,IF(WEEKDAY(AJ33)=7,""))))))))</f>
        <v/>
      </c>
      <c r="AM33" s="21"/>
      <c r="AN33" s="27"/>
      <c r="AO33" s="14">
        <v>46295</v>
      </c>
      <c r="AP33" s="15" t="str">
        <f>IF(AO33&lt;&gt;"",_xlfn.XLOOKUP(AO33,Daten!$D$5:$D$19,Daten!$A$5:$A$19,""),"")&amp;IF(WEEKDAY(AO33)=2," KW"&amp;_xlfn.ISOWEEKNUM(AO33),"")</f>
        <v/>
      </c>
      <c r="AQ33" s="13">
        <f>_xlfn.XLOOKUP(AO33,Daten!$D$5:$D$19,Daten!$E$5:$E$19,IF(WEEKDAY(AO33)=1,"",IF(WEEKDAY(AO33)=2,Daten!$B$21,IF(WEEKDAY(AO33)=3,Daten!$B$22,IF(WEEKDAY(AO33)=4,Daten!$B$23,IF(WEEKDAY(AO33)=5,Daten!$B$24,IF(WEEKDAY(AO33)=6,Daten!$B$25,IF(WEEKDAY(AO33)=7,""))))))))</f>
        <v>9</v>
      </c>
      <c r="AR33" s="21"/>
      <c r="AS33" s="27"/>
      <c r="AT33" s="14">
        <v>46325</v>
      </c>
      <c r="AU33" s="15" t="str">
        <f>IF(AT33&lt;&gt;"",_xlfn.XLOOKUP(AT33,Daten!$D$5:$D$19,Daten!$A$5:$A$19,""),"")&amp;IF(WEEKDAY(AT33)=2," KW"&amp;_xlfn.ISOWEEKNUM(AT33),"")</f>
        <v/>
      </c>
      <c r="AV33" s="13">
        <f>_xlfn.XLOOKUP(AT33,Daten!$D$5:$D$19,Daten!$E$5:$E$19,IF(WEEKDAY(AT33)=1,"",IF(WEEKDAY(AT33)=2,Daten!$B$21,IF(WEEKDAY(AT33)=3,Daten!$B$22,IF(WEEKDAY(AT33)=4,Daten!$B$23,IF(WEEKDAY(AT33)=5,Daten!$B$24,IF(WEEKDAY(AT33)=6,Daten!$B$25,IF(WEEKDAY(AT33)=7,""))))))))</f>
        <v>5</v>
      </c>
      <c r="AW33" s="21"/>
      <c r="AX33" s="27"/>
      <c r="AY33" s="14">
        <v>46356</v>
      </c>
      <c r="AZ33" s="15" t="str">
        <f>IF(AY33&lt;&gt;"",_xlfn.XLOOKUP(AY33,Daten!$D$5:$D$19,Daten!$A$5:$A$19,""),"")&amp;IF(WEEKDAY(AY33)=2," KW"&amp;_xlfn.ISOWEEKNUM(AY33),"")</f>
        <v xml:space="preserve"> KW49</v>
      </c>
      <c r="BA33" s="13">
        <f>_xlfn.XLOOKUP(AY33,Daten!$D$5:$D$19,Daten!$E$5:$E$19,IF(WEEKDAY(AY33)=1,"",IF(WEEKDAY(AY33)=2,Daten!$B$21,IF(WEEKDAY(AY33)=3,Daten!$B$22,IF(WEEKDAY(AY33)=4,Daten!$B$23,IF(WEEKDAY(AY33)=5,Daten!$B$24,IF(WEEKDAY(AY33)=6,Daten!$B$25,IF(WEEKDAY(AY33)=7,""))))))))</f>
        <v>9</v>
      </c>
      <c r="BB33" s="21"/>
      <c r="BC33" s="27"/>
      <c r="BD33" s="14">
        <v>46386</v>
      </c>
      <c r="BE33" s="15" t="str">
        <f>IF(BD33&lt;&gt;"",_xlfn.XLOOKUP(BD33,Daten!$D$5:$D$19,Daten!$A$5:$A$19,""),"")&amp;IF(WEEKDAY(BD33)=2," KW"&amp;_xlfn.ISOWEEKNUM(BD33),"")</f>
        <v/>
      </c>
      <c r="BF33" s="13">
        <f>_xlfn.XLOOKUP(BD33,Daten!$D$5:$D$19,Daten!$E$5:$E$19,IF(WEEKDAY(BD33)=1,"",IF(WEEKDAY(BD33)=2,Daten!$B$21,IF(WEEKDAY(BD33)=3,Daten!$B$22,IF(WEEKDAY(BD33)=4,Daten!$B$23,IF(WEEKDAY(BD33)=5,Daten!$B$24,IF(WEEKDAY(BD33)=6,Daten!$B$25,IF(WEEKDAY(BD33)=7,""))))))))</f>
        <v>9</v>
      </c>
      <c r="BG33" s="21"/>
      <c r="BH33" s="27"/>
    </row>
    <row r="34" spans="1:62" ht="21.75" customHeight="1" x14ac:dyDescent="0.25">
      <c r="A34" s="14">
        <v>46053</v>
      </c>
      <c r="B34" s="15" t="str">
        <f>IF(A34&lt;&gt;"",_xlfn.XLOOKUP(A34,Daten!$D$5:$D$19,Daten!$A$5:$A$19,""),"")&amp;IF(WEEKDAY(A34)=2," KW"&amp;_xlfn.ISOWEEKNUM(A34),"")</f>
        <v/>
      </c>
      <c r="C34" s="13">
        <f>_xlfn.IFNA(VLOOKUP(A34,Daten!$D$4:$E$19,2,FALSE),VLOOKUP(TEXT(A34,"TTTT"),Daten!$A$17:$B$33,2,FALSE))</f>
        <v>0</v>
      </c>
      <c r="D34" s="21"/>
      <c r="E34" s="27"/>
      <c r="F34" s="14"/>
      <c r="G34" s="15" t="str">
        <f>IF(F34&lt;&gt;"",_xlfn.XLOOKUP(F34,Daten!$D$5:$D$19,Daten!$A$5:$A$19,""),"")&amp;IF(WEEKDAY(F34)=2," KW"&amp;_xlfn.ISOWEEKNUM(F34),"")</f>
        <v/>
      </c>
      <c r="H34" s="13">
        <f>_xlfn.IFNA(VLOOKUP(F34,Daten!$D$4:$E$19,2,FALSE),VLOOKUP(TEXT(F34,"TTTT"),Daten!$A$17:$B$33,2,FALSE))</f>
        <v>0</v>
      </c>
      <c r="I34" s="21"/>
      <c r="J34" s="27"/>
      <c r="K34" s="14">
        <v>46112</v>
      </c>
      <c r="L34" s="15" t="str">
        <f>IF(K34&lt;&gt;"",_xlfn.XLOOKUP(K34,Daten!$D$5:$D$19,Daten!$A$5:$A$19,""),"")&amp;IF(WEEKDAY(K34)=2," KW"&amp;_xlfn.ISOWEEKNUM(K34),"")</f>
        <v/>
      </c>
      <c r="M34" s="13">
        <f>_xlfn.IFNA(VLOOKUP(K34,Daten!$D$4:$E$19,2,FALSE),VLOOKUP(TEXT(K34,"TTTT"),Daten!$A$17:$B$33,2,FALSE))</f>
        <v>9</v>
      </c>
      <c r="N34" s="21"/>
      <c r="O34" s="27"/>
      <c r="P34" s="14">
        <v>46143</v>
      </c>
      <c r="Q34" s="15" t="str">
        <f>IF(P34&lt;&gt;"",_xlfn.XLOOKUP(P34,Daten!$D$5:$D$19,Daten!$A$5:$A$19,""),"")&amp;IF(WEEKDAY(P34)=2," KW"&amp;_xlfn.ISOWEEKNUM(P34),"")</f>
        <v>Tag der Arbeit</v>
      </c>
      <c r="R34" s="13" t="str">
        <f>_xlfn.XLOOKUP(P34,Daten!$D$5:$D$19,Daten!$E$5:$E$19,IF(WEEKDAY(P34)=1,"",IF(WEEKDAY(P34)=2,Daten!$B$21,IF(WEEKDAY(P34)=3,Daten!$B$22,IF(WEEKDAY(P34)=4,Daten!$B$23,IF(WEEKDAY(P34)=5,Daten!$B$24,IF(WEEKDAY(P34)=6,Daten!$B$25,IF(WEEKDAY(P34)=7,""))))))))</f>
        <v>8,0</v>
      </c>
      <c r="S34" s="21"/>
      <c r="T34" s="27"/>
      <c r="U34" s="14">
        <v>46173</v>
      </c>
      <c r="V34" s="15" t="str">
        <f>IF(U34&lt;&gt;"",_xlfn.XLOOKUP(U34,Daten!$D$5:$D$19,Daten!$A$5:$A$19,""),"")&amp;IF(WEEKDAY(U34)=2," KW"&amp;_xlfn.ISOWEEKNUM(U34),"")</f>
        <v/>
      </c>
      <c r="W34" s="13" t="str">
        <f>_xlfn.XLOOKUP(U34,Daten!$D$5:$D$19,Daten!$E$5:$E$19,IF(WEEKDAY(U34)=1,"",IF(WEEKDAY(U34)=2,Daten!$B$21,IF(WEEKDAY(U34)=3,Daten!$B$22,IF(WEEKDAY(U34)=4,Daten!$B$23,IF(WEEKDAY(U34)=5,Daten!$B$24,IF(WEEKDAY(U34)=6,Daten!$B$25,IF(WEEKDAY(U34)=7,""))))))))</f>
        <v/>
      </c>
      <c r="X34" s="21"/>
      <c r="Y34" s="27"/>
      <c r="Z34" s="14">
        <v>46204</v>
      </c>
      <c r="AA34" s="15" t="str">
        <f>IF(Z34&lt;&gt;"",_xlfn.XLOOKUP(Z34,Daten!$D$5:$D$19,Daten!$A$5:$A$19,""),"")&amp;IF(WEEKDAY(Z34)=2," KW"&amp;_xlfn.ISOWEEKNUM(Z34),"")</f>
        <v/>
      </c>
      <c r="AB34" s="13">
        <f>_xlfn.XLOOKUP(Z34,Daten!$D$5:$D$19,Daten!$E$5:$E$19,IF(WEEKDAY(Z34)=1,"",IF(WEEKDAY(Z34)=2,Daten!$B$21,IF(WEEKDAY(Z34)=3,Daten!$B$22,IF(WEEKDAY(Z34)=4,Daten!$B$23,IF(WEEKDAY(Z34)=5,Daten!$B$24,IF(WEEKDAY(Z34)=6,Daten!$B$25,IF(WEEKDAY(Z34)=7,""))))))))</f>
        <v>9</v>
      </c>
      <c r="AC34" s="21"/>
      <c r="AD34" s="27"/>
      <c r="AE34" s="14">
        <v>46234</v>
      </c>
      <c r="AF34" s="15" t="str">
        <f>IF(AE34&lt;&gt;"",_xlfn.XLOOKUP(AE34,Daten!$D$5:$D$19,Daten!$A$5:$A$19,""),"")&amp;IF(WEEKDAY(AE34)=2," KW"&amp;_xlfn.ISOWEEKNUM(AE34),"")</f>
        <v/>
      </c>
      <c r="AG34" s="13">
        <f>_xlfn.XLOOKUP(AE34,Daten!$D$5:$D$19,Daten!$E$5:$E$19,IF(WEEKDAY(AE34)=1,"",IF(WEEKDAY(AE34)=2,Daten!$B$21,IF(WEEKDAY(AE34)=3,Daten!$B$22,IF(WEEKDAY(AE34)=4,Daten!$B$23,IF(WEEKDAY(AE34)=5,Daten!$B$24,IF(WEEKDAY(AE34)=6,Daten!$B$25,IF(WEEKDAY(AE34)=7,""))))))))</f>
        <v>5</v>
      </c>
      <c r="AH34" s="21"/>
      <c r="AI34" s="27"/>
      <c r="AJ34" s="14">
        <v>46265</v>
      </c>
      <c r="AK34" s="15" t="str">
        <f>IF(AJ34&lt;&gt;"",_xlfn.XLOOKUP(AJ34,Daten!$D$5:$D$19,Daten!$A$5:$A$19,""),"")&amp;IF(WEEKDAY(AJ34)=2," KW"&amp;_xlfn.ISOWEEKNUM(AJ34),"")</f>
        <v xml:space="preserve"> KW36</v>
      </c>
      <c r="AL34" s="13">
        <f>_xlfn.XLOOKUP(AJ34,Daten!$D$5:$D$19,Daten!$E$5:$E$19,IF(WEEKDAY(AJ34)=1,"",IF(WEEKDAY(AJ34)=2,Daten!$B$21,IF(WEEKDAY(AJ34)=3,Daten!$B$22,IF(WEEKDAY(AJ34)=4,Daten!$B$23,IF(WEEKDAY(AJ34)=5,Daten!$B$24,IF(WEEKDAY(AJ34)=6,Daten!$B$25,IF(WEEKDAY(AJ34)=7,""))))))))</f>
        <v>9</v>
      </c>
      <c r="AM34" s="21"/>
      <c r="AN34" s="27"/>
      <c r="AO34" s="14">
        <v>46296</v>
      </c>
      <c r="AP34" s="15" t="str">
        <f>IF(AO34&lt;&gt;"",_xlfn.XLOOKUP(AO34,Daten!$D$5:$D$19,Daten!$A$5:$A$19,""),"")&amp;IF(WEEKDAY(AO34)=2," KW"&amp;_xlfn.ISOWEEKNUM(AO34),"")</f>
        <v/>
      </c>
      <c r="AQ34" s="13">
        <f>_xlfn.XLOOKUP(AO34,Daten!$D$5:$D$19,Daten!$E$5:$E$19,IF(WEEKDAY(AO34)=1,"",IF(WEEKDAY(AO34)=2,Daten!$B$21,IF(WEEKDAY(AO34)=3,Daten!$B$22,IF(WEEKDAY(AO34)=4,Daten!$B$23,IF(WEEKDAY(AO34)=5,Daten!$B$24,IF(WEEKDAY(AO34)=6,Daten!$B$25,IF(WEEKDAY(AO34)=7,""))))))))</f>
        <v>8.5</v>
      </c>
      <c r="AR34" s="21"/>
      <c r="AS34" s="27"/>
      <c r="AT34" s="14">
        <v>46326</v>
      </c>
      <c r="AU34" s="15" t="str">
        <f>IF(AT34&lt;&gt;"",_xlfn.XLOOKUP(AT34,Daten!$D$5:$D$19,Daten!$A$5:$A$19,""),"")&amp;IF(WEEKDAY(AT34)=2," KW"&amp;_xlfn.ISOWEEKNUM(AT34),"")</f>
        <v/>
      </c>
      <c r="AV34" s="13" t="str">
        <f>_xlfn.XLOOKUP(AT34,Daten!$D$5:$D$19,Daten!$E$5:$E$19,IF(WEEKDAY(AT34)=1,"",IF(WEEKDAY(AT34)=2,Daten!$B$21,IF(WEEKDAY(AT34)=3,Daten!$B$22,IF(WEEKDAY(AT34)=4,Daten!$B$23,IF(WEEKDAY(AT34)=5,Daten!$B$24,IF(WEEKDAY(AT34)=6,Daten!$B$25,IF(WEEKDAY(AT34)=7,""))))))))</f>
        <v/>
      </c>
      <c r="AW34" s="21"/>
      <c r="AX34" s="27"/>
      <c r="AY34" s="14">
        <v>46357</v>
      </c>
      <c r="AZ34" s="15" t="str">
        <f>IF(AY34&lt;&gt;"",_xlfn.XLOOKUP(AY34,Daten!$D$5:$D$19,Daten!$A$5:$A$19,""),"")&amp;IF(WEEKDAY(AY34)=2," KW"&amp;_xlfn.ISOWEEKNUM(AY34),"")</f>
        <v/>
      </c>
      <c r="BA34" s="13">
        <f>_xlfn.XLOOKUP(AY34,Daten!$D$5:$D$19,Daten!$E$5:$E$19,IF(WEEKDAY(AY34)=1,"",IF(WEEKDAY(AY34)=2,Daten!$B$21,IF(WEEKDAY(AY34)=3,Daten!$B$22,IF(WEEKDAY(AY34)=4,Daten!$B$23,IF(WEEKDAY(AY34)=5,Daten!$B$24,IF(WEEKDAY(AY34)=6,Daten!$B$25,IF(WEEKDAY(AY34)=7,""))))))))</f>
        <v>9</v>
      </c>
      <c r="BB34" s="21"/>
      <c r="BC34" s="27"/>
      <c r="BD34" s="14">
        <v>46387</v>
      </c>
      <c r="BE34" s="15" t="str">
        <f>IF(BD34&lt;&gt;"",_xlfn.XLOOKUP(BD34,Daten!$D$5:$D$19,Daten!$A$5:$A$19,""),"")&amp;IF(WEEKDAY(BD34)=2," KW"&amp;_xlfn.ISOWEEKNUM(BD34),"")</f>
        <v/>
      </c>
      <c r="BF34" s="13">
        <f>_xlfn.XLOOKUP(BD34,Daten!$D$5:$D$19,Daten!$E$5:$E$19,IF(WEEKDAY(BD34)=1,"",IF(WEEKDAY(BD34)=2,Daten!$B$21,IF(WEEKDAY(BD34)=3,Daten!$B$22,IF(WEEKDAY(BD34)=4,Daten!$B$23,IF(WEEKDAY(BD34)=5,Daten!$B$24,IF(WEEKDAY(BD34)=6,Daten!$B$25,IF(WEEKDAY(BD34)=7,""))))))))</f>
        <v>8.5</v>
      </c>
      <c r="BG34" s="21"/>
      <c r="BH34" s="27"/>
    </row>
    <row r="35" spans="1:62" ht="16.5" customHeight="1" x14ac:dyDescent="0.25">
      <c r="A35" s="29">
        <f>NETWORKDAYS.INTL(A4,EOMONTH(A4,0),1,Daten!$D$5:$D$19)</f>
        <v>20</v>
      </c>
      <c r="F35" s="29">
        <f>NETWORKDAYS.INTL(F4,EOMONTH(F4,0),1,Daten!$D$5:$D$19)</f>
        <v>20</v>
      </c>
      <c r="K35" s="29">
        <f>NETWORKDAYS.INTL(K4,EOMONTH(K4,0),1,Daten!$D$5:$D$19)</f>
        <v>22</v>
      </c>
      <c r="P35" s="29">
        <f>NETWORKDAYS.INTL(P4,EOMONTH(P4,0),1,Daten!$D$5:$D$19)</f>
        <v>20</v>
      </c>
      <c r="U35" s="29">
        <f>NETWORKDAYS.INTL(U4,EOMONTH(U4,0),1,Daten!$D$5:$D$19)</f>
        <v>18</v>
      </c>
      <c r="Z35" s="29">
        <f>NETWORKDAYS.INTL(Z4,EOMONTH(Z4,0),1,Daten!$D$5:$D$19)</f>
        <v>21</v>
      </c>
      <c r="AE35" s="29">
        <f>NETWORKDAYS.INTL(AE4,EOMONTH(AE4,0),1,Daten!$D$5:$D$19)</f>
        <v>23</v>
      </c>
      <c r="AJ35" s="29">
        <f>NETWORKDAYS.INTL(AJ4,EOMONTH(AJ4,0),1,Daten!$D$5:$D$19)</f>
        <v>21</v>
      </c>
      <c r="AO35" s="29">
        <f>NETWORKDAYS.INTL(AO4,EOMONTH(AO4,0),1,Daten!$D$5:$D$19)</f>
        <v>22</v>
      </c>
      <c r="AT35" s="29">
        <f>NETWORKDAYS.INTL(AT4,EOMONTH(AT4,0),1,Daten!$D$5:$D$19)</f>
        <v>22</v>
      </c>
      <c r="AY35" s="29">
        <f>NETWORKDAYS.INTL(AY4,EOMONTH(AY4,0),1,Daten!$D$5:$D$19)</f>
        <v>21</v>
      </c>
      <c r="BD35" s="29">
        <f>NETWORKDAYS.INTL(BD4,EOMONTH(BD4,0),1,Daten!$D$5:$D$19)</f>
        <v>22</v>
      </c>
      <c r="BJ35" s="31" t="str">
        <f>$A$35+$F$35+$K$35+$P$35+$U$35+$Z$35+$AE$35+$AJ$35+$AO$35+$AT$35+$AY$35+$BD$35 &amp;" Tg. Arbeit"</f>
        <v>252 Tg. Arbeit</v>
      </c>
    </row>
    <row r="37" spans="1:62" ht="16.5" customHeight="1" x14ac:dyDescent="0.25">
      <c r="C37" s="16">
        <f>SUM(C4:C34)</f>
        <v>158</v>
      </c>
      <c r="D37" s="16">
        <f>SUM(D4:D34)</f>
        <v>96.5</v>
      </c>
      <c r="E37" s="16">
        <f>D37-Daten!$B$28</f>
        <v>-71.5</v>
      </c>
      <c r="H37" s="16">
        <f>SUM(H4:H34)</f>
        <v>162</v>
      </c>
      <c r="I37" s="16">
        <f>SUM(I4:I34)</f>
        <v>0</v>
      </c>
      <c r="J37" s="16">
        <f>I37-Daten!$B$28</f>
        <v>-168</v>
      </c>
      <c r="M37" s="16">
        <f>SUM(M4:M34)</f>
        <v>180</v>
      </c>
      <c r="N37" s="16">
        <f>SUM(N4:N34)</f>
        <v>0</v>
      </c>
      <c r="O37" s="16">
        <f>N37-Daten!$B$28</f>
        <v>-168</v>
      </c>
      <c r="R37" s="16">
        <f>SUM(R4:R34)</f>
        <v>165.5</v>
      </c>
      <c r="S37" s="16">
        <f>SUM(S4:S34)</f>
        <v>0</v>
      </c>
      <c r="T37" s="16">
        <f>S37-Daten!$B$28</f>
        <v>-168</v>
      </c>
      <c r="W37" s="16">
        <f>SUM(W4:W34)</f>
        <v>144.5</v>
      </c>
      <c r="X37" s="16">
        <f>SUM(X4:X34)</f>
        <v>0</v>
      </c>
      <c r="Y37" s="16">
        <f>X37-Daten!$B$28</f>
        <v>-168</v>
      </c>
      <c r="AB37" s="16">
        <f>SUM(AB4:AB34)</f>
        <v>180.5</v>
      </c>
      <c r="AC37" s="16">
        <f>SUM(AC4:AC34)</f>
        <v>0</v>
      </c>
      <c r="AD37" s="16">
        <f>AC37-Daten!$B$28</f>
        <v>-168</v>
      </c>
      <c r="AG37" s="16">
        <f>SUM(AG4:AG34)</f>
        <v>184.5</v>
      </c>
      <c r="AH37" s="16">
        <f>SUM(AH4:AH34)</f>
        <v>0</v>
      </c>
      <c r="AI37" s="16">
        <f>AH37-Daten!$B$28</f>
        <v>-168</v>
      </c>
      <c r="AL37" s="16">
        <f>SUM(AL4:AL34)</f>
        <v>171</v>
      </c>
      <c r="AM37" s="16">
        <f>SUM(AM4:AM34)</f>
        <v>0</v>
      </c>
      <c r="AN37" s="16">
        <f>AM37-Daten!$B$28</f>
        <v>-168</v>
      </c>
      <c r="AQ37" s="16">
        <f>SUM(AQ4:AQ34)</f>
        <v>188.5</v>
      </c>
      <c r="AR37" s="16">
        <f>SUM(AR4:AR34)</f>
        <v>0</v>
      </c>
      <c r="AS37" s="16">
        <f>AR37-Daten!$B$28</f>
        <v>-168</v>
      </c>
      <c r="AV37" s="16">
        <f>SUM(AV4:AV34)</f>
        <v>175.5</v>
      </c>
      <c r="AW37" s="16">
        <f>SUM(AW4:AW34)</f>
        <v>0</v>
      </c>
      <c r="AX37" s="16">
        <f>AW37-Daten!$B$28</f>
        <v>-168</v>
      </c>
      <c r="BA37" s="16">
        <f>SUM(BA4:BA34)</f>
        <v>180</v>
      </c>
      <c r="BB37" s="16">
        <f>SUM(BB4:BB34)</f>
        <v>0</v>
      </c>
      <c r="BC37" s="16">
        <f>BB37-Daten!$B$28</f>
        <v>-168</v>
      </c>
      <c r="BF37" s="16">
        <f>SUM(BF4:BF34)</f>
        <v>183.5</v>
      </c>
      <c r="BG37" s="16">
        <f>SUM(BG4:BG34)</f>
        <v>0</v>
      </c>
      <c r="BH37" s="16">
        <f>BG37-Daten!$B$28</f>
        <v>-168</v>
      </c>
    </row>
    <row r="38" spans="1:62" ht="16.5" customHeight="1" x14ac:dyDescent="0.25">
      <c r="D38" s="10" t="s">
        <v>32</v>
      </c>
      <c r="E38" s="28">
        <f>SUMIFS(D4:D34,E4:E34,"Urlaub")/8</f>
        <v>5</v>
      </c>
      <c r="I38" s="10" t="s">
        <v>32</v>
      </c>
      <c r="J38" s="28">
        <f>SUMIFS(I4:I34,J4:J34,"Urlaub")/8</f>
        <v>0</v>
      </c>
      <c r="N38" s="10" t="s">
        <v>32</v>
      </c>
      <c r="O38" s="28">
        <f>SUMIFS(N4:N34,O4:O34,"Urlaub")/8</f>
        <v>0</v>
      </c>
      <c r="S38" s="10" t="s">
        <v>32</v>
      </c>
      <c r="T38" s="28">
        <f>SUMIFS(S4:S34,T4:T34,"Urlaub")/8</f>
        <v>0</v>
      </c>
      <c r="X38" s="10" t="s">
        <v>32</v>
      </c>
      <c r="Y38" s="28">
        <f>SUMIFS(X4:X34,Y4:Y34,"Urlaub")/8</f>
        <v>0</v>
      </c>
      <c r="AC38" s="10" t="s">
        <v>32</v>
      </c>
      <c r="AD38" s="28">
        <f>SUMIFS(AC4:AC34,AD4:AD34,"Urlaub")/8</f>
        <v>0</v>
      </c>
      <c r="AH38" s="10" t="s">
        <v>32</v>
      </c>
      <c r="AI38" s="28">
        <f>SUMIFS(AH4:AH34,AI4:AI34,"Urlaub")/8</f>
        <v>0</v>
      </c>
      <c r="AM38" s="10" t="s">
        <v>32</v>
      </c>
      <c r="AN38" s="28">
        <f>SUMIFS(AM4:AM34,AN4:AN34,"Urlaub")/8</f>
        <v>0</v>
      </c>
      <c r="AR38" s="10" t="s">
        <v>32</v>
      </c>
      <c r="AS38" s="28">
        <f>SUMIFS(AR4:AR34,AS4:AS34,"Urlaub")/8</f>
        <v>0</v>
      </c>
      <c r="AW38" s="10" t="s">
        <v>32</v>
      </c>
      <c r="AX38" s="28">
        <f>SUMIFS(AW4:AW34,AX4:AX34,"Urlaub")/8</f>
        <v>0</v>
      </c>
      <c r="BB38" s="10" t="s">
        <v>32</v>
      </c>
      <c r="BC38" s="28">
        <f>SUMIFS(BB4:BB34,BC4:BC34,"Urlaub")/8</f>
        <v>0</v>
      </c>
      <c r="BG38" s="10" t="s">
        <v>32</v>
      </c>
      <c r="BH38" s="28">
        <f>SUMIFS(BG4:BG34,BH4:BH34,"Urlaub")/8</f>
        <v>0</v>
      </c>
      <c r="BJ38" s="31" t="str">
        <f>$E$38+$J$38+$O$38+$T$38+$Y$38+$AD$38+$AI$38+$AN$38+$AS$38+$AX$38+$BC$38+$BH$38 &amp;" Tg. Urlaub"</f>
        <v>5 Tg. Urlaub</v>
      </c>
    </row>
    <row r="39" spans="1:62" ht="16.5" customHeight="1" x14ac:dyDescent="0.25">
      <c r="D39" s="10" t="s">
        <v>44</v>
      </c>
      <c r="E39" s="28">
        <f>COUNTIF(E4:E34,"Std. Abbau")</f>
        <v>0</v>
      </c>
      <c r="I39" s="10" t="s">
        <v>44</v>
      </c>
      <c r="J39" s="28">
        <f>COUNTIF(J4:J34,"Std. Abbau")</f>
        <v>0</v>
      </c>
      <c r="N39" s="10" t="s">
        <v>44</v>
      </c>
      <c r="O39" s="28">
        <f>COUNTIF(O4:O34,"Std. Abbau")</f>
        <v>0</v>
      </c>
      <c r="S39" s="10" t="s">
        <v>44</v>
      </c>
      <c r="T39" s="28">
        <f>COUNTIF(T4:T34,"Std. Abbau")</f>
        <v>0</v>
      </c>
      <c r="X39" s="10" t="s">
        <v>44</v>
      </c>
      <c r="Y39" s="28">
        <f>COUNTIF(Y4:Y34,"Std. Abbau")</f>
        <v>0</v>
      </c>
      <c r="AC39" s="10" t="s">
        <v>44</v>
      </c>
      <c r="AD39" s="28">
        <f>COUNTIF(AD4:AD34,"Std. Abbau")</f>
        <v>0</v>
      </c>
      <c r="AH39" s="10" t="s">
        <v>44</v>
      </c>
      <c r="AI39" s="28">
        <f>COUNTIF(AI4:AI34,"Std. Abbau")</f>
        <v>0</v>
      </c>
      <c r="AM39" s="10" t="s">
        <v>44</v>
      </c>
      <c r="AN39" s="28">
        <f>COUNTIF(AN4:AN34,"Std. Abbau")</f>
        <v>0</v>
      </c>
      <c r="AR39" s="10" t="s">
        <v>44</v>
      </c>
      <c r="AS39" s="28">
        <f>COUNTIF(AS4:AS34,"Std. Abbau")</f>
        <v>0</v>
      </c>
      <c r="AW39" s="10" t="s">
        <v>44</v>
      </c>
      <c r="AX39" s="28">
        <f>COUNTIF(AX4:AX34,"Std. Abbau")</f>
        <v>0</v>
      </c>
      <c r="BB39" s="10" t="s">
        <v>44</v>
      </c>
      <c r="BC39" s="28">
        <f>COUNTIF(BC4:BC34,"Std. Abbau")</f>
        <v>0</v>
      </c>
      <c r="BG39" s="10" t="s">
        <v>44</v>
      </c>
      <c r="BH39" s="28">
        <f>COUNTIF(BH4:BH34,"Std. Abbau")</f>
        <v>0</v>
      </c>
      <c r="BJ39" s="31" t="str">
        <f>$E$39+$J$39+$O$39+$T$39+$Y$39+$AD$39+$AI$39+$AN$39+$AS$39+$AX$39+$BC$39+$BH$39 &amp;" Tg. Frei"</f>
        <v>0 Tg. Frei</v>
      </c>
    </row>
    <row r="40" spans="1:62" ht="16.5" customHeight="1" x14ac:dyDescent="0.25">
      <c r="D40" s="10" t="s">
        <v>34</v>
      </c>
      <c r="E40" s="28">
        <f>COUNTIF(E4:E34,"Krank")</f>
        <v>0</v>
      </c>
      <c r="I40" s="10" t="s">
        <v>34</v>
      </c>
      <c r="J40" s="28">
        <f>COUNTIF(J4:J34,"Krank")</f>
        <v>0</v>
      </c>
      <c r="N40" s="10" t="s">
        <v>34</v>
      </c>
      <c r="O40" s="28">
        <f>COUNTIF(O4:O34,"Krank")</f>
        <v>0</v>
      </c>
      <c r="S40" s="10" t="s">
        <v>34</v>
      </c>
      <c r="T40" s="28">
        <f>COUNTIF(T4:T34,"Krank")</f>
        <v>0</v>
      </c>
      <c r="X40" s="10" t="s">
        <v>34</v>
      </c>
      <c r="Y40" s="28">
        <f>COUNTIF(Y4:Y34,"Krank")</f>
        <v>0</v>
      </c>
      <c r="AC40" s="10" t="s">
        <v>34</v>
      </c>
      <c r="AD40" s="28">
        <f>COUNTIF(AD4:AD34,"Krank")</f>
        <v>0</v>
      </c>
      <c r="AH40" s="10" t="s">
        <v>34</v>
      </c>
      <c r="AI40" s="28">
        <f>COUNTIF(AI4:AI34,"Krank")</f>
        <v>0</v>
      </c>
      <c r="AM40" s="10" t="s">
        <v>34</v>
      </c>
      <c r="AN40" s="28">
        <f>COUNTIF(AN4:AN34,"Krank")</f>
        <v>0</v>
      </c>
      <c r="AR40" s="10" t="s">
        <v>34</v>
      </c>
      <c r="AS40" s="28">
        <f>COUNTIF(AS4:AS34,"Krank")</f>
        <v>0</v>
      </c>
      <c r="AV40" s="23"/>
      <c r="AW40" s="10" t="s">
        <v>34</v>
      </c>
      <c r="AX40" s="28">
        <f>COUNTIF(AX4:AX34,"Krank")</f>
        <v>0</v>
      </c>
      <c r="BB40" s="10" t="s">
        <v>34</v>
      </c>
      <c r="BC40" s="28">
        <f>COUNTIF(BC4:BC34,"Krank")</f>
        <v>0</v>
      </c>
      <c r="BG40" s="10" t="s">
        <v>34</v>
      </c>
      <c r="BH40" s="28">
        <f>COUNTIF(BH4:BH34,"Krank")/8</f>
        <v>0</v>
      </c>
      <c r="BJ40" s="31" t="str">
        <f>$E$40+$J$40+$O$40+$T$40+$Y$40+$AD$40+$AI$40+$AN$40+$AS$40+$AX$40+$BC$40+$BH$40 &amp;" Tg. Krank"</f>
        <v>0 Tg. Krank</v>
      </c>
    </row>
    <row r="44" spans="1:62" x14ac:dyDescent="0.25">
      <c r="BH44" s="28"/>
    </row>
  </sheetData>
  <sheetProtection selectLockedCells="1"/>
  <mergeCells count="15">
    <mergeCell ref="A3:B3"/>
    <mergeCell ref="F3:G3"/>
    <mergeCell ref="K3:L3"/>
    <mergeCell ref="P3:Q3"/>
    <mergeCell ref="U3:V3"/>
    <mergeCell ref="C1:D1"/>
    <mergeCell ref="W1:X1"/>
    <mergeCell ref="AQ1:AR1"/>
    <mergeCell ref="AY3:AZ3"/>
    <mergeCell ref="BD3:BE3"/>
    <mergeCell ref="Z3:AA3"/>
    <mergeCell ref="AE3:AF3"/>
    <mergeCell ref="AJ3:AK3"/>
    <mergeCell ref="AO3:AP3"/>
    <mergeCell ref="AT3:AU3"/>
  </mergeCells>
  <conditionalFormatting sqref="A4:A34 F4:F34 K4:K34 P4:P34 Z4:Z34 AE4:AE34 AJ4:AJ34 AO4:AO34 AT4:AT34 AY4:AY34 BD4:BD34">
    <cfRule type="expression" dxfId="4" priority="21">
      <formula>AND(OR(WEEKDAY(A4)=7,WEEKDAY(A4)=1),A4&lt;&gt;"")</formula>
    </cfRule>
  </conditionalFormatting>
  <conditionalFormatting sqref="B4:B34 G4:G34 L4:L34 Q4:Q34 V4:V34 AA4:AA34 AF4:AF34 AK4:AK34 AP4:AP34 AU4:AU34 AZ4:AZ34 BE4:BE34">
    <cfRule type="expression" dxfId="3" priority="20">
      <formula>AND(OR(WEEKDAY(A4)=7,WEEKDAY(A4)=1),A4&lt;&gt;"")</formula>
    </cfRule>
  </conditionalFormatting>
  <conditionalFormatting sqref="R4:R34 W4:W34 AB4:AB34 AG4:AG34 AL4:AL34 AQ4:AQ34 AV4:AV34 BA4:BA34 BF4:BF34 C4:C34 H4:H34 M4:M34">
    <cfRule type="expression" dxfId="0" priority="19">
      <formula>AND(OR(WEEKDAY(A4)=7,WEEKDAY(A4)=1),A4&lt;&gt;"")</formula>
    </cfRule>
  </conditionalFormatting>
  <conditionalFormatting sqref="D4:E34 I4:J34 N4:O34 S4:T34 X4:Y34 AC4:AD34 AH4:AI34 AM4:AN34 AR4:AS34 AW4:AX34 BB4:BC34 BG4:BH34">
    <cfRule type="expression" dxfId="2" priority="18">
      <formula>AND(OR(WEEKDAY(A4)=7,WEEKDAY(A4)=1),A4&lt;&gt;"")</formula>
    </cfRule>
  </conditionalFormatting>
  <conditionalFormatting sqref="E4:E34 J4:J34 O4:O34 T4:T34 Y4:Y34 AD4:AD34 AI4:AI34 AN4:AN34 AS4:AS34 AX4:AX34 BC4:BC34 BH4:BH34">
    <cfRule type="expression" dxfId="1" priority="14">
      <formula>AND(OR(WEEKDAY(A4)=7,WEEKDAY(A4)=1),A4&lt;&gt;"")</formula>
    </cfRule>
  </conditionalFormatting>
  <dataValidations count="1">
    <dataValidation type="list" allowBlank="1" showInputMessage="1" showErrorMessage="1" sqref="J4:J34 BH4:BH34 O4:O34 T4:T34 Y4:Y34 AD4:AD34 AI4:AI34 AN4:AN34 AS4:AS34 AX4:AX34 BC4:BC34 E4:E34" xr:uid="{242C131F-3639-4DAB-9E59-364E8B2968E5}">
      <formula1>Status</formula1>
    </dataValidation>
  </dataValidations>
  <pageMargins left="0.9055118110236221" right="0.70866141732283472" top="0.74803149606299213" bottom="0.74803149606299213" header="0.31496062992125984" footer="0.31496062992125984"/>
  <pageSetup paperSize="9" scale="58" fitToWidth="0" orientation="landscape" r:id="rId1"/>
  <colBreaks count="2" manualBreakCount="2">
    <brk id="20" max="1048575" man="1"/>
    <brk id="40" max="1048575" man="1"/>
  </colBreaks>
  <ignoredErrors>
    <ignoredError sqref="W1 AQ1" unlockedFormula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" id="{574C48F2-4F65-4B88-B5C6-9AFAA2C1F900}">
            <xm:f>_xlfn.XLOOKUP(E3,Status,Daten!$B$30:$B$37)</xm:f>
            <x14:dxf/>
          </x14:cfRule>
          <xm:sqref>D4:D34</xm:sqref>
        </x14:conditionalFormatting>
        <x14:conditionalFormatting xmlns:xm="http://schemas.microsoft.com/office/excel/2006/main">
          <x14:cfRule type="expression" priority="11" id="{19C67693-1223-4789-BA18-8B50ACA48F66}">
            <xm:f>_xlfn.XLOOKUP(J3,Status,Daten!$B$30:$B$37)</xm:f>
            <x14:dxf/>
          </x14:cfRule>
          <xm:sqref>I4:I34</xm:sqref>
        </x14:conditionalFormatting>
        <x14:conditionalFormatting xmlns:xm="http://schemas.microsoft.com/office/excel/2006/main">
          <x14:cfRule type="expression" priority="10" id="{59F952B6-5081-46FE-856E-3F37CB7921BA}">
            <xm:f>_xlfn.XLOOKUP(O3,Status,Daten!$B$30:$B$37)</xm:f>
            <x14:dxf/>
          </x14:cfRule>
          <xm:sqref>N4:N34</xm:sqref>
        </x14:conditionalFormatting>
        <x14:conditionalFormatting xmlns:xm="http://schemas.microsoft.com/office/excel/2006/main">
          <x14:cfRule type="expression" priority="9" id="{EBCF7303-C924-415D-AED2-4498BCD517B7}">
            <xm:f>_xlfn.XLOOKUP(T3,Status,Daten!$B$30:$B$37)</xm:f>
            <x14:dxf/>
          </x14:cfRule>
          <xm:sqref>S4:S34</xm:sqref>
        </x14:conditionalFormatting>
        <x14:conditionalFormatting xmlns:xm="http://schemas.microsoft.com/office/excel/2006/main">
          <x14:cfRule type="expression" priority="8" id="{2F11841F-1A24-4EA5-89FA-6F6FC6C9AB1A}">
            <xm:f>_xlfn.XLOOKUP(Y3,Status,Daten!$B$30:$B$37)</xm:f>
            <x14:dxf/>
          </x14:cfRule>
          <xm:sqref>X4:X34</xm:sqref>
        </x14:conditionalFormatting>
        <x14:conditionalFormatting xmlns:xm="http://schemas.microsoft.com/office/excel/2006/main">
          <x14:cfRule type="expression" priority="7" id="{BE16F012-5D31-465E-890D-85B2DF4EC59E}">
            <xm:f>_xlfn.XLOOKUP(AD3,Status,Daten!$B$30:$B$37)</xm:f>
            <x14:dxf/>
          </x14:cfRule>
          <xm:sqref>AC4:AC34</xm:sqref>
        </x14:conditionalFormatting>
        <x14:conditionalFormatting xmlns:xm="http://schemas.microsoft.com/office/excel/2006/main">
          <x14:cfRule type="expression" priority="6" id="{C03F79F7-DEB2-4156-A852-D4ABA44F50D9}">
            <xm:f>_xlfn.XLOOKUP(AI3,Status,Daten!$B$30:$B$37)</xm:f>
            <x14:dxf/>
          </x14:cfRule>
          <xm:sqref>AH4:AH34</xm:sqref>
        </x14:conditionalFormatting>
        <x14:conditionalFormatting xmlns:xm="http://schemas.microsoft.com/office/excel/2006/main">
          <x14:cfRule type="expression" priority="5" id="{1BC11E44-15E6-43DE-8D28-2DAF0F1F3AEB}">
            <xm:f>_xlfn.XLOOKUP(AN3,Status,Daten!$B$30:$B$37)</xm:f>
            <x14:dxf/>
          </x14:cfRule>
          <xm:sqref>AM4:AM34</xm:sqref>
        </x14:conditionalFormatting>
        <x14:conditionalFormatting xmlns:xm="http://schemas.microsoft.com/office/excel/2006/main">
          <x14:cfRule type="expression" priority="4" id="{23036B1F-198C-4708-B4C7-EB9BD7CBD1ED}">
            <xm:f>_xlfn.XLOOKUP(AS3,Status,Daten!$B$30:$B$37)</xm:f>
            <x14:dxf/>
          </x14:cfRule>
          <xm:sqref>AR4:AR34</xm:sqref>
        </x14:conditionalFormatting>
        <x14:conditionalFormatting xmlns:xm="http://schemas.microsoft.com/office/excel/2006/main">
          <x14:cfRule type="expression" priority="3" id="{CD68DF2E-3319-4CBA-B51C-A234F81CD4FD}">
            <xm:f>_xlfn.XLOOKUP(AX3,Status,Daten!$B$30:$B$37)</xm:f>
            <x14:dxf/>
          </x14:cfRule>
          <xm:sqref>AW4:AW34</xm:sqref>
        </x14:conditionalFormatting>
        <x14:conditionalFormatting xmlns:xm="http://schemas.microsoft.com/office/excel/2006/main">
          <x14:cfRule type="expression" priority="2" id="{988B911D-ED06-4777-AB30-F0EFEA6C5EE9}">
            <xm:f>_xlfn.XLOOKUP(BC3,Status,Daten!$B$30:$B$37)</xm:f>
            <x14:dxf/>
          </x14:cfRule>
          <xm:sqref>BB4:BB34</xm:sqref>
        </x14:conditionalFormatting>
        <x14:conditionalFormatting xmlns:xm="http://schemas.microsoft.com/office/excel/2006/main">
          <x14:cfRule type="expression" priority="1" id="{DE8F7C4E-2F90-48B4-A264-4385FDE5325E}">
            <xm:f>_xlfn.XLOOKUP(BH3,Status,Daten!$B$30:$B$37)</xm:f>
            <x14:dxf/>
          </x14:cfRule>
          <xm:sqref>BG4:BG34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Kalender</vt:lpstr>
      <vt:lpstr>Daten</vt:lpstr>
      <vt:lpstr>Stunden 2026</vt:lpstr>
      <vt:lpstr>Status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rhpost@online.de</dc:creator>
  <cp:lastModifiedBy>Uwe Legler</cp:lastModifiedBy>
  <cp:lastPrinted>2025-12-10T22:02:49Z</cp:lastPrinted>
  <dcterms:created xsi:type="dcterms:W3CDTF">2025-11-18T18:01:48Z</dcterms:created>
  <dcterms:modified xsi:type="dcterms:W3CDTF">2026-01-31T09:00:21Z</dcterms:modified>
</cp:coreProperties>
</file>