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03F8C6B0-87A8-4E67-B9CE-1D2F4C420A48}" xr6:coauthVersionLast="47" xr6:coauthVersionMax="47" xr10:uidLastSave="{00000000-0000-0000-0000-000000000000}"/>
  <bookViews>
    <workbookView xWindow="-120" yWindow="-120" windowWidth="19440" windowHeight="14880" tabRatio="779" activeTab="2" xr2:uid="{36432F20-63C7-4461-984E-F413DC129E38}"/>
  </bookViews>
  <sheets>
    <sheet name="Kalender" sheetId="1" r:id="rId1"/>
    <sheet name="Daten" sheetId="2" r:id="rId2"/>
    <sheet name="Stunden 2026" sheetId="4" r:id="rId3"/>
  </sheets>
  <definedNames>
    <definedName name="Status">Daten!$A$30:$A$37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3" i="4" l="1" a="1"/>
  <c r="A3" i="4" s="1"/>
  <c r="A4" i="4" s="1" a="1"/>
  <c r="A4" i="4" s="1"/>
  <c r="P4" i="4" a="1"/>
  <c r="P4" i="4" s="1"/>
  <c r="BD4" i="4" a="1"/>
  <c r="BD4" i="4" s="1"/>
  <c r="AY4" i="4" a="1"/>
  <c r="AY4" i="4" s="1"/>
  <c r="Z4" i="4" a="1"/>
  <c r="Z4" i="4" s="1"/>
  <c r="U4" i="4" a="1"/>
  <c r="U4" i="4" s="1"/>
  <c r="K4" i="4" a="1"/>
  <c r="K4" i="4" s="1"/>
  <c r="AT4" i="4" a="1"/>
  <c r="AT4" i="4" s="1"/>
  <c r="AO4" i="4" a="1"/>
  <c r="AO4" i="4" s="1"/>
  <c r="AJ4" i="4" a="1"/>
  <c r="AJ4" i="4" s="1"/>
  <c r="AE4" i="4" a="1"/>
  <c r="AE4" i="4" s="1"/>
  <c r="F4" i="4" a="1"/>
  <c r="F4" i="4" s="1"/>
  <c r="X4" i="1" a="1"/>
  <c r="X4" i="1" s="1"/>
  <c r="V4" i="1" a="1"/>
  <c r="V4" i="1" s="1"/>
  <c r="T4" i="1" a="1"/>
  <c r="T4" i="1" s="1"/>
  <c r="R4" i="1" a="1"/>
  <c r="R4" i="1" s="1"/>
  <c r="P4" i="1" a="1"/>
  <c r="P4" i="1" s="1"/>
  <c r="N4" i="1" a="1"/>
  <c r="N4" i="1" s="1"/>
  <c r="L4" i="1" a="1"/>
  <c r="L4" i="1" s="1"/>
  <c r="H4" i="1" a="1"/>
  <c r="H4" i="1" s="1"/>
  <c r="J4" i="1" a="1"/>
  <c r="J4" i="1" s="1"/>
  <c r="F4" i="1" a="1"/>
  <c r="F4" i="1" s="1"/>
  <c r="D4" i="1" a="1"/>
  <c r="D4" i="1" s="1"/>
  <c r="B4" i="1" a="1"/>
  <c r="B4" i="1" s="1"/>
  <c r="D5" i="2"/>
  <c r="U4" i="1" a="1"/>
  <c r="U4" i="1" s="1"/>
  <c r="W4" i="1" a="1"/>
  <c r="W4" i="1" s="1"/>
  <c r="S4" i="1" a="1"/>
  <c r="S4" i="1" s="1"/>
  <c r="Q4" i="1" a="1"/>
  <c r="Q4" i="1" s="1"/>
  <c r="O4" i="1" a="1"/>
  <c r="O4" i="1" s="1"/>
  <c r="M4" i="1" a="1"/>
  <c r="M4" i="1" s="1"/>
  <c r="K4" i="1" a="1"/>
  <c r="K4" i="1" s="1"/>
  <c r="I4" i="1" a="1"/>
  <c r="I4" i="1" s="1"/>
  <c r="G4" i="1" a="1"/>
  <c r="G4" i="1" s="1"/>
  <c r="E4" i="1" a="1"/>
  <c r="E4" i="1" s="1"/>
  <c r="C4" i="1" a="1"/>
  <c r="C4" i="1" s="1"/>
  <c r="A4" i="1" a="1"/>
  <c r="A4" i="1" s="1"/>
  <c r="E8" i="2" l="1"/>
  <c r="E5" i="2"/>
  <c r="E37" i="4"/>
  <c r="D37" i="4"/>
  <c r="E38" i="4"/>
  <c r="BH39" i="4"/>
  <c r="BC39" i="4"/>
  <c r="AX39" i="4"/>
  <c r="AS39" i="4"/>
  <c r="AN39" i="4"/>
  <c r="AI39" i="4"/>
  <c r="AD39" i="4"/>
  <c r="Y39" i="4"/>
  <c r="T39" i="4"/>
  <c r="O39" i="4"/>
  <c r="J39" i="4"/>
  <c r="E39" i="4"/>
  <c r="BJ39" i="4" l="1"/>
  <c r="J38" i="4"/>
  <c r="Y38" i="4"/>
  <c r="AD38" i="4"/>
  <c r="AI38" i="4"/>
  <c r="AS38" i="4"/>
  <c r="AX38" i="4"/>
  <c r="BC38" i="4"/>
  <c r="BH40" i="4"/>
  <c r="BC40" i="4"/>
  <c r="AX40" i="4"/>
  <c r="AS40" i="4"/>
  <c r="AN40" i="4"/>
  <c r="AI40" i="4"/>
  <c r="AD40" i="4"/>
  <c r="Y40" i="4"/>
  <c r="T40" i="4"/>
  <c r="O40" i="4"/>
  <c r="J40" i="4"/>
  <c r="E40" i="4"/>
  <c r="AQ1" i="4"/>
  <c r="W1" i="4"/>
  <c r="BJ40" i="4" l="1"/>
  <c r="BH38" i="4" l="1"/>
  <c r="D17" i="2"/>
  <c r="E17" i="2" s="1"/>
  <c r="D9" i="2"/>
  <c r="E9" i="2" s="1"/>
  <c r="D7" i="2"/>
  <c r="E7" i="2" s="1"/>
  <c r="D11" i="2"/>
  <c r="E11" i="2" s="1"/>
  <c r="D15" i="2"/>
  <c r="E15" i="2" s="1"/>
  <c r="D19" i="2"/>
  <c r="E19" i="2" s="1"/>
  <c r="D6" i="2"/>
  <c r="E6" i="2" s="1"/>
  <c r="D10" i="2"/>
  <c r="E10" i="2" s="1"/>
  <c r="D14" i="2"/>
  <c r="E14" i="2" s="1"/>
  <c r="D18" i="2"/>
  <c r="E18" i="2" s="1"/>
  <c r="D8" i="2"/>
  <c r="D12" i="2"/>
  <c r="E12" i="2" s="1"/>
  <c r="D16" i="2"/>
  <c r="E16" i="2" s="1"/>
  <c r="D13" i="2"/>
  <c r="E13" i="2" s="1"/>
  <c r="AO35" i="4" l="1"/>
  <c r="AE35" i="4"/>
  <c r="BD35" i="4"/>
  <c r="AT35" i="4"/>
  <c r="AW37" i="4"/>
  <c r="AX37" i="4" s="1"/>
  <c r="T38" i="4"/>
  <c r="F35" i="4"/>
  <c r="I37" i="4"/>
  <c r="J37" i="4" s="1"/>
  <c r="U35" i="4"/>
  <c r="X37" i="4"/>
  <c r="Y37" i="4" s="1"/>
  <c r="AN38" i="4"/>
  <c r="AC37" i="4"/>
  <c r="AD37" i="4" s="1"/>
  <c r="P35" i="4"/>
  <c r="S37" i="4"/>
  <c r="T37" i="4" s="1"/>
  <c r="BG37" i="4"/>
  <c r="BH37" i="4" s="1"/>
  <c r="O38" i="4"/>
  <c r="K35" i="4"/>
  <c r="N37" i="4"/>
  <c r="O37" i="4" s="1"/>
  <c r="Z35" i="4"/>
  <c r="AJ35" i="4"/>
  <c r="AM37" i="4"/>
  <c r="AN37" i="4" s="1"/>
  <c r="A35" i="4"/>
  <c r="AY35" i="4"/>
  <c r="BB37" i="4"/>
  <c r="BC37" i="4" s="1"/>
  <c r="AH37" i="4"/>
  <c r="AI37" i="4" s="1"/>
  <c r="AR37" i="4"/>
  <c r="AS37" i="4" s="1"/>
  <c r="BJ38" i="4" l="1"/>
  <c r="BJ35" i="4"/>
  <c r="H37" i="4"/>
  <c r="AG37" i="4"/>
  <c r="W37" i="4"/>
  <c r="AB37" i="4"/>
  <c r="AQ37" i="4"/>
  <c r="AV37" i="4"/>
  <c r="BA37" i="4"/>
  <c r="BF37" i="4"/>
  <c r="M37" i="4"/>
  <c r="AL37" i="4"/>
  <c r="R37" i="4"/>
  <c r="C37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<sst xmlns="http://schemas.openxmlformats.org/spreadsheetml/2006/main" count="103" uniqueCount="48">
  <si>
    <t>Jahr</t>
  </si>
  <si>
    <t>Hinweis: Der Kalender funktioniert für die Jahre 1900 bis 2203</t>
  </si>
  <si>
    <t>Neujahr</t>
  </si>
  <si>
    <t>Tag der Arbeit</t>
  </si>
  <si>
    <t>Mariä Himmelfahrt</t>
  </si>
  <si>
    <t>Heilige Drei Könige</t>
  </si>
  <si>
    <t>Tag der deutschen Einheit</t>
  </si>
  <si>
    <t>Allerheiligen</t>
  </si>
  <si>
    <t>1. Weihnachtstag</t>
  </si>
  <si>
    <t>2. Weihnachtstag</t>
  </si>
  <si>
    <t>Ostersonntag</t>
  </si>
  <si>
    <t>Karfreitag</t>
  </si>
  <si>
    <t>Ostermontag</t>
  </si>
  <si>
    <t>Christi Himmelfahrt</t>
  </si>
  <si>
    <t>Pfingstsonntag</t>
  </si>
  <si>
    <t>Pfingstmontag</t>
  </si>
  <si>
    <t>Fronleichnam</t>
  </si>
  <si>
    <t>fester Termin</t>
  </si>
  <si>
    <t>eigene Formel</t>
  </si>
  <si>
    <t>Ostersonntag -2</t>
  </si>
  <si>
    <t>Ostersonntag +1</t>
  </si>
  <si>
    <t>Ostersonntag +39</t>
  </si>
  <si>
    <t>Ostersonntag +49</t>
  </si>
  <si>
    <t>Ostersonntag +50</t>
  </si>
  <si>
    <t>Ostersonntag +60</t>
  </si>
  <si>
    <t>gesetzliche Feiertage berechnen</t>
  </si>
  <si>
    <t>für neuen Kalender Formel ändern</t>
  </si>
  <si>
    <t>Feiertag / Bayern</t>
  </si>
  <si>
    <t>Soll Stunden</t>
  </si>
  <si>
    <t>Urlaub</t>
  </si>
  <si>
    <t>Monat</t>
  </si>
  <si>
    <t>Krank</t>
  </si>
  <si>
    <t>So. Urlaub</t>
  </si>
  <si>
    <t>Arbeit</t>
  </si>
  <si>
    <t>Feiertag</t>
  </si>
  <si>
    <t>Std. Abbau</t>
  </si>
  <si>
    <t>Montage</t>
  </si>
  <si>
    <t>Formel fixieren ?</t>
  </si>
  <si>
    <t>https://www.youtube.com/watch?v=QWOaQ2ABChY&amp;t=580s</t>
  </si>
  <si>
    <t>Frei</t>
  </si>
  <si>
    <t>https://www.herber.de/bbs/user/180126.xlsx</t>
  </si>
  <si>
    <t>Montag</t>
  </si>
  <si>
    <t>Dienstag</t>
  </si>
  <si>
    <t>Mittwoch</t>
  </si>
  <si>
    <t>Donnerstag</t>
  </si>
  <si>
    <t>Freitag</t>
  </si>
  <si>
    <t>Samstag</t>
  </si>
  <si>
    <t>Sonntag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</si>
</sst>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m"/>
    <numFmt numFmtId="165" formatCode="dd\ [$-407]ddd"/>
    <numFmt numFmtId="166" formatCode="0.0_ ;\-0.0\ "/>
    <numFmt numFmtId="167" formatCode="mmmm"/>
    <numFmt numFmtId="168" formatCode="0.0"/>
  </numFmts>
  <fonts count="10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7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i/>
      <u/>
      <sz val="16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38">
    <xf numFmtId="0" fontId="0" fillId="0" borderId="0" xfId="0"/>
    <xf numFmtId="164" fontId="0" fillId="0" borderId="0" xfId="0" applyNumberFormat="1"/>
    <xf numFmtId="2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2" fontId="0" fillId="0" borderId="0" xfId="0" applyNumberFormat="1" applyAlignment="1">
      <alignment horizontal="left"/>
    </xf>
    <xf numFmtId="165" fontId="0" fillId="0" borderId="0" xfId="0" applyNumberFormat="1" applyAlignment="1">
      <alignment horizontal="left" vertical="top"/>
    </xf>
    <xf numFmtId="165" fontId="2" fillId="0" borderId="0" xfId="0" applyNumberFormat="1" applyFont="1" applyAlignment="1">
      <alignment vertical="top" wrapText="1"/>
    </xf>
    <xf numFmtId="0" fontId="0" fillId="0" borderId="0" xfId="0" applyProtection="1">
      <protection locked="0"/>
    </xf>
    <xf numFmtId="0" fontId="0" fillId="0" borderId="0" xfId="0" applyFill="1" applyBorder="1" applyAlignment="1" applyProtection="1">
      <alignment horizontal="left"/>
    </xf>
    <xf numFmtId="0" fontId="0" fillId="0" borderId="0" xfId="0" applyFill="1" applyBorder="1" applyProtection="1"/>
    <xf numFmtId="0" fontId="0" fillId="0" borderId="0" xfId="0" applyFill="1" applyBorder="1" applyAlignment="1" applyProtection="1"/>
    <xf numFmtId="2" fontId="0" fillId="0" borderId="0" xfId="0" applyNumberFormat="1" applyFill="1" applyBorder="1" applyAlignment="1" applyProtection="1"/>
    <xf numFmtId="166" fontId="3" fillId="0" borderId="1" xfId="0" applyNumberFormat="1" applyFont="1" applyFill="1" applyBorder="1" applyAlignment="1" applyProtection="1">
      <alignment horizontal="center" vertical="center" wrapText="1"/>
    </xf>
    <xf numFmtId="165" fontId="0" fillId="0" borderId="1" xfId="0" applyNumberFormat="1" applyFill="1" applyBorder="1" applyAlignment="1" applyProtection="1">
      <alignment horizontal="left" vertical="top"/>
    </xf>
    <xf numFmtId="165" fontId="2" fillId="0" borderId="1" xfId="0" applyNumberFormat="1" applyFont="1" applyFill="1" applyBorder="1" applyAlignment="1" applyProtection="1">
      <alignment vertical="top" wrapText="1"/>
    </xf>
    <xf numFmtId="166" fontId="0" fillId="0" borderId="0" xfId="0" applyNumberFormat="1" applyFill="1" applyBorder="1" applyAlignment="1" applyProtection="1">
      <alignment horizontal="center" vertical="center"/>
    </xf>
    <xf numFmtId="0" fontId="0" fillId="0" borderId="0" xfId="0" applyProtection="1"/>
    <xf numFmtId="0" fontId="4" fillId="0" borderId="0" xfId="0" applyFont="1" applyProtection="1"/>
    <xf numFmtId="14" fontId="0" fillId="0" borderId="0" xfId="0" applyNumberFormat="1" applyProtection="1"/>
    <xf numFmtId="0" fontId="5" fillId="0" borderId="0" xfId="0" applyFont="1" applyAlignment="1" applyProtection="1">
      <alignment horizontal="center"/>
    </xf>
    <xf numFmtId="166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1" xfId="0" applyNumberFormat="1" applyFont="1" applyFill="1" applyBorder="1" applyAlignment="1" applyProtection="1">
      <alignment horizontal="center" vertical="center"/>
    </xf>
    <xf numFmtId="166" fontId="0" fillId="0" borderId="0" xfId="0" applyNumberFormat="1" applyFill="1" applyBorder="1" applyProtection="1"/>
    <xf numFmtId="0" fontId="6" fillId="0" borderId="0" xfId="0" applyFont="1" applyAlignment="1" applyProtection="1">
      <alignment horizontal="center"/>
      <protection locked="0"/>
    </xf>
    <xf numFmtId="166" fontId="0" fillId="0" borderId="1" xfId="0" applyNumberFormat="1" applyFont="1" applyFill="1" applyBorder="1" applyAlignment="1" applyProtection="1">
      <alignment horizontal="center" vertical="center" wrapText="1"/>
    </xf>
    <xf numFmtId="164" fontId="0" fillId="0" borderId="1" xfId="0" applyNumberFormat="1" applyFont="1" applyFill="1" applyBorder="1" applyAlignment="1" applyProtection="1">
      <alignment horizontal="center" vertical="center"/>
    </xf>
    <xf numFmtId="166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 applyProtection="1">
      <alignment horizontal="center"/>
    </xf>
    <xf numFmtId="0" fontId="6" fillId="0" borderId="0" xfId="0" applyFont="1" applyFill="1" applyBorder="1" applyAlignment="1" applyProtection="1">
      <alignment horizontal="center"/>
    </xf>
    <xf numFmtId="168" fontId="0" fillId="0" borderId="0" xfId="0" applyNumberFormat="1" applyAlignment="1" applyProtection="1">
      <alignment horizontal="center"/>
    </xf>
    <xf numFmtId="0" fontId="6" fillId="0" borderId="0" xfId="0" applyFont="1" applyFill="1" applyBorder="1" applyAlignment="1" applyProtection="1">
      <alignment horizontal="left"/>
    </xf>
    <xf numFmtId="0" fontId="9" fillId="0" borderId="0" xfId="1" applyProtection="1"/>
    <xf numFmtId="2" fontId="0" fillId="0" borderId="0" xfId="0" applyNumberFormat="1" applyProtection="1"/>
    <xf numFmtId="0" fontId="7" fillId="2" borderId="0" xfId="0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Border="1" applyAlignment="1" applyProtection="1">
      <alignment horizontal="center" vertical="center"/>
    </xf>
    <xf numFmtId="167" fontId="8" fillId="0" borderId="3" xfId="0" applyNumberFormat="1" applyFont="1" applyFill="1" applyBorder="1" applyAlignment="1" applyProtection="1">
      <alignment horizontal="centerContinuous" vertical="center"/>
    </xf>
    <xf numFmtId="164" fontId="8" fillId="0" borderId="2" xfId="0" applyNumberFormat="1" applyFont="1" applyFill="1" applyBorder="1" applyAlignment="1" applyProtection="1">
      <alignment horizontal="centerContinuous" vertical="center"/>
    </xf>
  </cellXfs>
  <cellStyles count="2">
    <cellStyle name="Link" xfId="1" builtinId="8"/>
    <cellStyle name="Standard" xfId="0" builtinId="0"/>
  </cellStyles>
  <dxfs count="12"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/>
        </patternFill>
      </fill>
    </dxf>
    <dxf>
      <border>
        <left/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border>
        <left/>
        <right style="thin">
          <color auto="1"/>
        </right>
        <bottom style="thin">
          <color auto="1"/>
        </bottom>
        <vertical/>
        <horizontal/>
      </border>
    </dxf>
    <dxf>
      <border>
        <left style="thin">
          <color auto="1"/>
        </left>
        <right/>
        <bottom style="thin">
          <color auto="1"/>
        </bottom>
        <vertical/>
        <horizontal/>
      </border>
    </dxf>
    <dxf>
      <fill>
        <patternFill>
          <bgColor theme="2"/>
        </patternFill>
      </fill>
    </dxf>
  </dxfs>
  <tableStyles count="0" defaultTableStyle="TableStyleMedium2" defaultPivotStyle="PivotStyleLight16"/>
  <colors>
    <mruColors>
      <color rgb="FFCCFFCC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youtube.com/watch?v=QWOaQ2ABChY&amp;t=580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BD48C-F4D5-4B7C-A5D8-06A07F8B8E49}">
  <sheetPr codeName="Tabelle1">
    <pageSetUpPr fitToPage="1"/>
  </sheetPr>
  <dimension ref="A1:X34"/>
  <sheetViews>
    <sheetView showGridLines="0" zoomScale="85" zoomScaleNormal="85" workbookViewId="0">
      <selection activeCell="B4" sqref="B4"/>
    </sheetView>
  </sheetViews>
  <sheetFormatPr baseColWidth="10" defaultRowHeight="15" x14ac:dyDescent="0.25"/>
  <cols>
    <col min="1" max="1" width="6.140625" style="3" customWidth="1"/>
    <col min="3" max="3" width="6.140625" style="3" customWidth="1"/>
    <col min="5" max="5" width="6.140625" style="3" customWidth="1"/>
    <col min="7" max="7" width="6.140625" style="3" customWidth="1"/>
    <col min="9" max="9" width="6.140625" style="3" customWidth="1"/>
    <col min="11" max="11" width="6.140625" style="3" customWidth="1"/>
    <col min="13" max="13" width="6.140625" style="3" customWidth="1"/>
    <col min="15" max="15" width="6.140625" style="3" customWidth="1"/>
    <col min="17" max="17" width="6.140625" style="3" customWidth="1"/>
    <col min="19" max="19" width="6.140625" style="3" customWidth="1"/>
    <col min="21" max="21" width="6.140625" style="3" customWidth="1"/>
    <col min="23" max="23" width="6.140625" style="3" customWidth="1"/>
  </cols>
  <sheetData>
    <row r="1" spans="1:24" x14ac:dyDescent="0.25">
      <c r="A1" s="3" t="s">
        <v>0</v>
      </c>
      <c r="C1" s="3">
        <v>2026</v>
      </c>
    </row>
    <row r="2" spans="1:24" x14ac:dyDescent="0.25">
      <c r="E2" s="5"/>
      <c r="F2" s="2"/>
    </row>
    <row r="3" spans="1:24" x14ac:dyDescent="0.25">
      <c r="A3" s="4">
        <v>45658</v>
      </c>
      <c r="B3" s="1"/>
      <c r="C3" s="4">
        <v>45689</v>
      </c>
      <c r="D3" s="1"/>
      <c r="E3" s="4">
        <v>45717</v>
      </c>
      <c r="F3" s="1"/>
      <c r="G3" s="4">
        <v>45748</v>
      </c>
      <c r="H3" s="1"/>
      <c r="I3" s="4">
        <v>45778</v>
      </c>
      <c r="J3" s="1"/>
      <c r="K3" s="4">
        <v>45809</v>
      </c>
      <c r="L3" s="1"/>
      <c r="M3" s="4">
        <v>45839</v>
      </c>
      <c r="N3" s="1"/>
      <c r="O3" s="4">
        <v>45870</v>
      </c>
      <c r="P3" s="1"/>
      <c r="Q3" s="4">
        <v>45901</v>
      </c>
      <c r="R3" s="1"/>
      <c r="S3" s="4">
        <v>45931</v>
      </c>
      <c r="T3" s="1"/>
      <c r="U3" s="4">
        <v>45962</v>
      </c>
      <c r="V3" s="1"/>
      <c r="W3" s="4">
        <v>45992</v>
      </c>
    </row>
    <row r="4" spans="1:24" ht="19.5" customHeight="1" x14ac:dyDescent="0.25">
      <c r="A4" s="6" cm="1">
        <f t="array" ref="A4:A34">DATE(C1,1,_xlfn.SEQUENCE(31,1,1,1))</f>
        <v>46023</v>
      </c>
      <c r="B4" s="7" t="str" cm="1">
        <f t="array" ref="B4:B34">_xlfn.LET(_xlpm.xA,_xlfn.ANCHORARRAY(A4),
_xlfn.XLOOKUP(_xlpm.xA,Daten!$D$5:$D$19,Daten!$A$5:$A$19,"")&amp;IF(WEEKDAY(_xlpm.xA,2)=1," KW"&amp;_xlfn.ISOWEEKNUM(_xlpm.xA),""))</f>
        <v>Neujahr</v>
      </c>
      <c r="C4" s="6" cm="1">
        <f t="array" ref="C4:C31">DATE(C1,2,_xlfn.SEQUENCE(DAY(DATE(C1,3,0)),1,1))</f>
        <v>46054</v>
      </c>
      <c r="D4" s="7" t="str" cm="1">
        <f t="array" ref="D4:D31">_xlfn.LET(_xlpm.xA,_xlfn.ANCHORARRAY(C4),
_xlfn.XLOOKUP(_xlpm.xA,Daten!$D$5:$D$19,Daten!$A$5:$A$19,"")&amp;IF(WEEKDAY(_xlpm.xA,2)=1," KW"&amp;_xlfn.ISOWEEKNUM(_xlpm.xA),""))</f>
        <v/>
      </c>
      <c r="E4" s="6" cm="1">
        <f t="array" ref="E4:E34">DATE(C1,3,_xlfn.SEQUENCE(31,1,1,1))</f>
        <v>46082</v>
      </c>
      <c r="F4" s="7" t="str" cm="1">
        <f t="array" ref="F4:F34">_xlfn.LET(_xlpm.xA,_xlfn.ANCHORARRAY(E4),
_xlfn.XLOOKUP(_xlpm.xA,Daten!$D$5:$D$19,Daten!$A$5:$A$19,"")&amp;IF(WEEKDAY(_xlpm.xA,2)=1," KW"&amp;_xlfn.ISOWEEKNUM(_xlpm.xA),""))</f>
        <v/>
      </c>
      <c r="G4" s="6" cm="1">
        <f t="array" ref="G4:G34">DATE(C1,4,_xlfn.SEQUENCE(31,1,1,1))</f>
        <v>46113</v>
      </c>
      <c r="H4" s="7" t="str" cm="1">
        <f t="array" ref="H4:H34">_xlfn.LET(_xlpm.xA,_xlfn.ANCHORARRAY(G4),
_xlfn.XLOOKUP(_xlpm.xA,Daten!$D$5:$D$19,Daten!$A$5:$A$19,"")&amp;IF(WEEKDAY(_xlpm.xA,2)=1," KW"&amp;_xlfn.ISOWEEKNUM(_xlpm.xA),""))</f>
        <v/>
      </c>
      <c r="I4" s="6" cm="1">
        <f t="array" ref="I4:I34">DATE(C1,5,_xlfn.SEQUENCE(31,1,1,1))</f>
        <v>46143</v>
      </c>
      <c r="J4" s="7" t="str" cm="1">
        <f t="array" ref="J4:J34">_xlfn.LET(_xlpm.xA,_xlfn.ANCHORARRAY(I4),
_xlfn.XLOOKUP(_xlpm.xA,Daten!$D$5:$D$19,Daten!$A$5:$A$19,"")&amp;IF(WEEKDAY(_xlpm.xA,2)=1," KW"&amp;_xlfn.ISOWEEKNUM(_xlpm.xA),""))</f>
        <v>Tag der Arbeit</v>
      </c>
      <c r="K4" s="6" cm="1">
        <f t="array" ref="K4:K34">DATE(C1,6,_xlfn.SEQUENCE(31,1,1,1))</f>
        <v>46174</v>
      </c>
      <c r="L4" s="7" t="str" cm="1">
        <f t="array" ref="L4:L34">_xlfn.LET(_xlpm.xA,_xlfn.ANCHORARRAY(K4),
_xlfn.XLOOKUP(_xlpm.xA,Daten!$D$5:$D$19,Daten!$A$5:$A$19,"")&amp;IF(WEEKDAY(_xlpm.xA,2)=1," KW"&amp;_xlfn.ISOWEEKNUM(_xlpm.xA),""))</f>
        <v xml:space="preserve"> KW23</v>
      </c>
      <c r="M4" s="6" cm="1">
        <f t="array" ref="M4:M34">DATE(C1,7,_xlfn.SEQUENCE(31,1,1,1))</f>
        <v>46204</v>
      </c>
      <c r="N4" s="7" t="str" cm="1">
        <f t="array" ref="N4:N34">_xlfn.LET(_xlpm.xA,_xlfn.ANCHORARRAY(M4),
_xlfn.XLOOKUP(_xlpm.xA,Daten!$D$5:$D$19,Daten!$A$5:$A$19,"")&amp;IF(WEEKDAY(_xlpm.xA,2)=1," KW"&amp;_xlfn.ISOWEEKNUM(_xlpm.xA),""))</f>
        <v/>
      </c>
      <c r="O4" s="6" cm="1">
        <f t="array" ref="O4:O34">DATE(C1,8,_xlfn.SEQUENCE(31,1,1,1))</f>
        <v>46235</v>
      </c>
      <c r="P4" s="7" t="str" cm="1">
        <f t="array" ref="P4:P34">_xlfn.LET(_xlpm.xA,_xlfn.ANCHORARRAY(O4),
_xlfn.XLOOKUP(_xlpm.xA,Daten!$D$5:$D$19,Daten!$A$5:$A$19,"")&amp;IF(WEEKDAY(_xlpm.xA,2)=1," KW"&amp;_xlfn.ISOWEEKNUM(_xlpm.xA),""))</f>
        <v/>
      </c>
      <c r="Q4" s="6" cm="1">
        <f t="array" ref="Q4:Q34">DATE(C1,9,_xlfn.SEQUENCE(31,1,1,1))</f>
        <v>46266</v>
      </c>
      <c r="R4" s="7" t="str" cm="1">
        <f t="array" ref="R4:R34">_xlfn.LET(_xlpm.xA,_xlfn.ANCHORARRAY(Q4),
_xlfn.XLOOKUP(_xlpm.xA,Daten!$D$5:$D$19,Daten!$A$5:$A$19,"")&amp;IF(WEEKDAY(_xlpm.xA,2)=1," KW"&amp;_xlfn.ISOWEEKNUM(_xlpm.xA),""))</f>
        <v/>
      </c>
      <c r="S4" s="6" cm="1">
        <f t="array" ref="S4:S34">DATE(C1,10,_xlfn.SEQUENCE(31,1,1,1))</f>
        <v>46296</v>
      </c>
      <c r="T4" s="7" t="str" cm="1">
        <f t="array" ref="T4:T34">_xlfn.LET(_xlpm.xA,_xlfn.ANCHORARRAY(S4),
_xlfn.XLOOKUP(_xlpm.xA,Daten!$D$5:$D$19,Daten!$A$5:$A$19,"")&amp;IF(WEEKDAY(_xlpm.xA,2)=1," KW"&amp;_xlfn.ISOWEEKNUM(_xlpm.xA),""))</f>
        <v/>
      </c>
      <c r="U4" s="6" cm="1">
        <f t="array" ref="U4:U34">DATE(C1,11,_xlfn.SEQUENCE(31,1,1,1))</f>
        <v>46327</v>
      </c>
      <c r="V4" s="7" t="str" cm="1">
        <f t="array" ref="V4:V34">_xlfn.LET(_xlpm.xA,_xlfn.ANCHORARRAY(U4),
_xlfn.XLOOKUP(_xlpm.xA,Daten!$D$5:$D$19,Daten!$A$5:$A$19,"")&amp;IF(WEEKDAY(_xlpm.xA,2)=1," KW"&amp;_xlfn.ISOWEEKNUM(_xlpm.xA),""))</f>
        <v>Allerheiligen</v>
      </c>
      <c r="W4" s="6" cm="1">
        <f t="array" ref="W4:W34">DATE(C1,12,_xlfn.SEQUENCE(31,1,1,1))</f>
        <v>46357</v>
      </c>
      <c r="X4" s="7" t="str" cm="1">
        <f t="array" ref="X4:X34">_xlfn.LET(_xlpm.xA,_xlfn.ANCHORARRAY(W4),
_xlfn.XLOOKUP(_xlpm.xA,Daten!$D$5:$D$19,Daten!$A$5:$A$19,"")&amp;IF(WEEKDAY(_xlpm.xA,2)=1," KW"&amp;_xlfn.ISOWEEKNUM(_xlpm.xA),""))</f>
        <v/>
      </c>
    </row>
    <row r="5" spans="1:24" ht="19.5" customHeight="1" x14ac:dyDescent="0.25">
      <c r="A5" s="6">
        <v>46024</v>
      </c>
      <c r="B5" s="7" t="str">
        <v/>
      </c>
      <c r="C5" s="6">
        <v>46055</v>
      </c>
      <c r="D5" s="7" t="str">
        <v xml:space="preserve"> KW6</v>
      </c>
      <c r="E5" s="6">
        <v>46083</v>
      </c>
      <c r="F5" s="7" t="str">
        <v xml:space="preserve"> KW10</v>
      </c>
      <c r="G5" s="6">
        <v>46114</v>
      </c>
      <c r="H5" s="7" t="str">
        <v/>
      </c>
      <c r="I5" s="6">
        <v>46144</v>
      </c>
      <c r="J5" s="7" t="str">
        <v/>
      </c>
      <c r="K5" s="6">
        <v>46175</v>
      </c>
      <c r="L5" s="7" t="str">
        <v/>
      </c>
      <c r="M5" s="6">
        <v>46205</v>
      </c>
      <c r="N5" s="7" t="str">
        <v/>
      </c>
      <c r="O5" s="6">
        <v>46236</v>
      </c>
      <c r="P5" s="7" t="str">
        <v/>
      </c>
      <c r="Q5" s="6">
        <v>46267</v>
      </c>
      <c r="R5" s="7" t="str">
        <v/>
      </c>
      <c r="S5" s="6">
        <v>46297</v>
      </c>
      <c r="T5" s="7" t="str">
        <v/>
      </c>
      <c r="U5" s="6">
        <v>46328</v>
      </c>
      <c r="V5" s="7" t="str">
        <v xml:space="preserve"> KW45</v>
      </c>
      <c r="W5" s="6">
        <v>46358</v>
      </c>
      <c r="X5" s="7" t="str">
        <v/>
      </c>
    </row>
    <row r="6" spans="1:24" ht="19.5" customHeight="1" x14ac:dyDescent="0.25">
      <c r="A6" s="6">
        <v>46025</v>
      </c>
      <c r="B6" s="7" t="str">
        <v/>
      </c>
      <c r="C6" s="6">
        <v>46056</v>
      </c>
      <c r="D6" s="7" t="str">
        <v/>
      </c>
      <c r="E6" s="6">
        <v>46084</v>
      </c>
      <c r="F6" s="7" t="str">
        <v/>
      </c>
      <c r="G6" s="6">
        <v>46115</v>
      </c>
      <c r="H6" s="7" t="str">
        <v>Karfreitag</v>
      </c>
      <c r="I6" s="6">
        <v>46145</v>
      </c>
      <c r="J6" s="7" t="str">
        <v/>
      </c>
      <c r="K6" s="6">
        <v>46176</v>
      </c>
      <c r="L6" s="7" t="str">
        <v/>
      </c>
      <c r="M6" s="6">
        <v>46206</v>
      </c>
      <c r="N6" s="7" t="str">
        <v/>
      </c>
      <c r="O6" s="6">
        <v>46237</v>
      </c>
      <c r="P6" s="7" t="str">
        <v xml:space="preserve"> KW32</v>
      </c>
      <c r="Q6" s="6">
        <v>46268</v>
      </c>
      <c r="R6" s="7" t="str">
        <v/>
      </c>
      <c r="S6" s="6">
        <v>46298</v>
      </c>
      <c r="T6" s="7" t="str">
        <v>Tag der deutschen Einheit</v>
      </c>
      <c r="U6" s="6">
        <v>46329</v>
      </c>
      <c r="V6" s="7" t="str">
        <v/>
      </c>
      <c r="W6" s="6">
        <v>46359</v>
      </c>
      <c r="X6" s="7" t="str">
        <v/>
      </c>
    </row>
    <row r="7" spans="1:24" ht="19.5" customHeight="1" x14ac:dyDescent="0.25">
      <c r="A7" s="6">
        <v>46026</v>
      </c>
      <c r="B7" s="7" t="str">
        <v/>
      </c>
      <c r="C7" s="6">
        <v>46057</v>
      </c>
      <c r="D7" s="7" t="str">
        <v/>
      </c>
      <c r="E7" s="6">
        <v>46085</v>
      </c>
      <c r="F7" s="7" t="str">
        <v/>
      </c>
      <c r="G7" s="6">
        <v>46116</v>
      </c>
      <c r="H7" s="7" t="str">
        <v/>
      </c>
      <c r="I7" s="6">
        <v>46146</v>
      </c>
      <c r="J7" s="7" t="str">
        <v xml:space="preserve"> KW19</v>
      </c>
      <c r="K7" s="6">
        <v>46177</v>
      </c>
      <c r="L7" s="7" t="str">
        <v>Fronleichnam</v>
      </c>
      <c r="M7" s="6">
        <v>46207</v>
      </c>
      <c r="N7" s="7" t="str">
        <v/>
      </c>
      <c r="O7" s="6">
        <v>46238</v>
      </c>
      <c r="P7" s="7" t="str">
        <v/>
      </c>
      <c r="Q7" s="6">
        <v>46269</v>
      </c>
      <c r="R7" s="7" t="str">
        <v/>
      </c>
      <c r="S7" s="6">
        <v>46299</v>
      </c>
      <c r="T7" s="7" t="str">
        <v/>
      </c>
      <c r="U7" s="6">
        <v>46330</v>
      </c>
      <c r="V7" s="7" t="str">
        <v/>
      </c>
      <c r="W7" s="6">
        <v>46360</v>
      </c>
      <c r="X7" s="7" t="str">
        <v/>
      </c>
    </row>
    <row r="8" spans="1:24" ht="19.5" customHeight="1" x14ac:dyDescent="0.25">
      <c r="A8" s="6">
        <v>46027</v>
      </c>
      <c r="B8" s="7" t="str">
        <v xml:space="preserve"> KW2</v>
      </c>
      <c r="C8" s="6">
        <v>46058</v>
      </c>
      <c r="D8" s="7" t="str">
        <v/>
      </c>
      <c r="E8" s="6">
        <v>46086</v>
      </c>
      <c r="F8" s="7" t="str">
        <v/>
      </c>
      <c r="G8" s="6">
        <v>46117</v>
      </c>
      <c r="H8" s="7" t="str">
        <v>Ostersonntag</v>
      </c>
      <c r="I8" s="6">
        <v>46147</v>
      </c>
      <c r="J8" s="7" t="str">
        <v/>
      </c>
      <c r="K8" s="6">
        <v>46178</v>
      </c>
      <c r="L8" s="7" t="str">
        <v/>
      </c>
      <c r="M8" s="6">
        <v>46208</v>
      </c>
      <c r="N8" s="7" t="str">
        <v/>
      </c>
      <c r="O8" s="6">
        <v>46239</v>
      </c>
      <c r="P8" s="7" t="str">
        <v/>
      </c>
      <c r="Q8" s="6">
        <v>46270</v>
      </c>
      <c r="R8" s="7" t="str">
        <v/>
      </c>
      <c r="S8" s="6">
        <v>46300</v>
      </c>
      <c r="T8" s="7" t="str">
        <v xml:space="preserve"> KW41</v>
      </c>
      <c r="U8" s="6">
        <v>46331</v>
      </c>
      <c r="V8" s="7" t="str">
        <v/>
      </c>
      <c r="W8" s="6">
        <v>46361</v>
      </c>
      <c r="X8" s="7" t="str">
        <v/>
      </c>
    </row>
    <row r="9" spans="1:24" ht="19.5" customHeight="1" x14ac:dyDescent="0.25">
      <c r="A9" s="6">
        <v>46028</v>
      </c>
      <c r="B9" s="7" t="str">
        <v>Heilige Drei Könige</v>
      </c>
      <c r="C9" s="6">
        <v>46059</v>
      </c>
      <c r="D9" s="7" t="str">
        <v/>
      </c>
      <c r="E9" s="6">
        <v>46087</v>
      </c>
      <c r="F9" s="7" t="str">
        <v/>
      </c>
      <c r="G9" s="6">
        <v>46118</v>
      </c>
      <c r="H9" s="7" t="str">
        <v>Ostermontag KW15</v>
      </c>
      <c r="I9" s="6">
        <v>46148</v>
      </c>
      <c r="J9" s="7" t="str">
        <v/>
      </c>
      <c r="K9" s="6">
        <v>46179</v>
      </c>
      <c r="L9" s="7" t="str">
        <v/>
      </c>
      <c r="M9" s="6">
        <v>46209</v>
      </c>
      <c r="N9" s="7" t="str">
        <v xml:space="preserve"> KW28</v>
      </c>
      <c r="O9" s="6">
        <v>46240</v>
      </c>
      <c r="P9" s="7" t="str">
        <v/>
      </c>
      <c r="Q9" s="6">
        <v>46271</v>
      </c>
      <c r="R9" s="7" t="str">
        <v/>
      </c>
      <c r="S9" s="6">
        <v>46301</v>
      </c>
      <c r="T9" s="7" t="str">
        <v/>
      </c>
      <c r="U9" s="6">
        <v>46332</v>
      </c>
      <c r="V9" s="7" t="str">
        <v/>
      </c>
      <c r="W9" s="6">
        <v>46362</v>
      </c>
      <c r="X9" s="7" t="str">
        <v/>
      </c>
    </row>
    <row r="10" spans="1:24" ht="19.5" customHeight="1" x14ac:dyDescent="0.25">
      <c r="A10" s="6">
        <v>46029</v>
      </c>
      <c r="B10" s="7" t="str">
        <v/>
      </c>
      <c r="C10" s="6">
        <v>46060</v>
      </c>
      <c r="D10" s="7" t="str">
        <v/>
      </c>
      <c r="E10" s="6">
        <v>46088</v>
      </c>
      <c r="F10" s="7" t="str">
        <v/>
      </c>
      <c r="G10" s="6">
        <v>46119</v>
      </c>
      <c r="H10" s="7" t="str">
        <v/>
      </c>
      <c r="I10" s="6">
        <v>46149</v>
      </c>
      <c r="J10" s="7" t="str">
        <v/>
      </c>
      <c r="K10" s="6">
        <v>46180</v>
      </c>
      <c r="L10" s="7" t="str">
        <v/>
      </c>
      <c r="M10" s="6">
        <v>46210</v>
      </c>
      <c r="N10" s="7" t="str">
        <v/>
      </c>
      <c r="O10" s="6">
        <v>46241</v>
      </c>
      <c r="P10" s="7" t="str">
        <v/>
      </c>
      <c r="Q10" s="6">
        <v>46272</v>
      </c>
      <c r="R10" s="7" t="str">
        <v xml:space="preserve"> KW37</v>
      </c>
      <c r="S10" s="6">
        <v>46302</v>
      </c>
      <c r="T10" s="7" t="str">
        <v/>
      </c>
      <c r="U10" s="6">
        <v>46333</v>
      </c>
      <c r="V10" s="7" t="str">
        <v/>
      </c>
      <c r="W10" s="6">
        <v>46363</v>
      </c>
      <c r="X10" s="7" t="str">
        <v xml:space="preserve"> KW50</v>
      </c>
    </row>
    <row r="11" spans="1:24" ht="19.5" customHeight="1" x14ac:dyDescent="0.25">
      <c r="A11" s="6">
        <v>46030</v>
      </c>
      <c r="B11" s="7" t="str">
        <v/>
      </c>
      <c r="C11" s="6">
        <v>46061</v>
      </c>
      <c r="D11" s="7" t="str">
        <v/>
      </c>
      <c r="E11" s="6">
        <v>46089</v>
      </c>
      <c r="F11" s="7" t="str">
        <v/>
      </c>
      <c r="G11" s="6">
        <v>46120</v>
      </c>
      <c r="H11" s="7" t="str">
        <v/>
      </c>
      <c r="I11" s="6">
        <v>46150</v>
      </c>
      <c r="J11" s="7" t="str">
        <v/>
      </c>
      <c r="K11" s="6">
        <v>46181</v>
      </c>
      <c r="L11" s="7" t="str">
        <v xml:space="preserve"> KW24</v>
      </c>
      <c r="M11" s="6">
        <v>46211</v>
      </c>
      <c r="N11" s="7" t="str">
        <v/>
      </c>
      <c r="O11" s="6">
        <v>46242</v>
      </c>
      <c r="P11" s="7" t="str">
        <v/>
      </c>
      <c r="Q11" s="6">
        <v>46273</v>
      </c>
      <c r="R11" s="7" t="str">
        <v/>
      </c>
      <c r="S11" s="6">
        <v>46303</v>
      </c>
      <c r="T11" s="7" t="str">
        <v/>
      </c>
      <c r="U11" s="6">
        <v>46334</v>
      </c>
      <c r="V11" s="7" t="str">
        <v/>
      </c>
      <c r="W11" s="6">
        <v>46364</v>
      </c>
      <c r="X11" s="7" t="str">
        <v/>
      </c>
    </row>
    <row r="12" spans="1:24" ht="19.5" customHeight="1" x14ac:dyDescent="0.25">
      <c r="A12" s="6">
        <v>46031</v>
      </c>
      <c r="B12" s="7" t="str">
        <v/>
      </c>
      <c r="C12" s="6">
        <v>46062</v>
      </c>
      <c r="D12" s="7" t="str">
        <v xml:space="preserve"> KW7</v>
      </c>
      <c r="E12" s="6">
        <v>46090</v>
      </c>
      <c r="F12" s="7" t="str">
        <v xml:space="preserve"> KW11</v>
      </c>
      <c r="G12" s="6">
        <v>46121</v>
      </c>
      <c r="H12" s="7" t="str">
        <v/>
      </c>
      <c r="I12" s="6">
        <v>46151</v>
      </c>
      <c r="J12" s="7" t="str">
        <v/>
      </c>
      <c r="K12" s="6">
        <v>46182</v>
      </c>
      <c r="L12" s="7" t="str">
        <v/>
      </c>
      <c r="M12" s="6">
        <v>46212</v>
      </c>
      <c r="N12" s="7" t="str">
        <v/>
      </c>
      <c r="O12" s="6">
        <v>46243</v>
      </c>
      <c r="P12" s="7" t="str">
        <v/>
      </c>
      <c r="Q12" s="6">
        <v>46274</v>
      </c>
      <c r="R12" s="7" t="str">
        <v/>
      </c>
      <c r="S12" s="6">
        <v>46304</v>
      </c>
      <c r="T12" s="7" t="str">
        <v/>
      </c>
      <c r="U12" s="6">
        <v>46335</v>
      </c>
      <c r="V12" s="7" t="str">
        <v xml:space="preserve"> KW46</v>
      </c>
      <c r="W12" s="6">
        <v>46365</v>
      </c>
      <c r="X12" s="7" t="str">
        <v/>
      </c>
    </row>
    <row r="13" spans="1:24" ht="19.5" customHeight="1" x14ac:dyDescent="0.25">
      <c r="A13" s="6">
        <v>46032</v>
      </c>
      <c r="B13" s="7" t="str">
        <v/>
      </c>
      <c r="C13" s="6">
        <v>46063</v>
      </c>
      <c r="D13" s="7" t="str">
        <v/>
      </c>
      <c r="E13" s="6">
        <v>46091</v>
      </c>
      <c r="F13" s="7" t="str">
        <v/>
      </c>
      <c r="G13" s="6">
        <v>46122</v>
      </c>
      <c r="H13" s="7" t="str">
        <v/>
      </c>
      <c r="I13" s="6">
        <v>46152</v>
      </c>
      <c r="J13" s="7" t="str">
        <v/>
      </c>
      <c r="K13" s="6">
        <v>46183</v>
      </c>
      <c r="L13" s="7" t="str">
        <v/>
      </c>
      <c r="M13" s="6">
        <v>46213</v>
      </c>
      <c r="N13" s="7" t="str">
        <v/>
      </c>
      <c r="O13" s="6">
        <v>46244</v>
      </c>
      <c r="P13" s="7" t="str">
        <v xml:space="preserve"> KW33</v>
      </c>
      <c r="Q13" s="6">
        <v>46275</v>
      </c>
      <c r="R13" s="7" t="str">
        <v/>
      </c>
      <c r="S13" s="6">
        <v>46305</v>
      </c>
      <c r="T13" s="7" t="str">
        <v/>
      </c>
      <c r="U13" s="6">
        <v>46336</v>
      </c>
      <c r="V13" s="7" t="str">
        <v/>
      </c>
      <c r="W13" s="6">
        <v>46366</v>
      </c>
      <c r="X13" s="7" t="str">
        <v/>
      </c>
    </row>
    <row r="14" spans="1:24" ht="19.5" customHeight="1" x14ac:dyDescent="0.25">
      <c r="A14" s="6">
        <v>46033</v>
      </c>
      <c r="B14" s="7" t="str">
        <v/>
      </c>
      <c r="C14" s="6">
        <v>46064</v>
      </c>
      <c r="D14" s="7" t="str">
        <v/>
      </c>
      <c r="E14" s="6">
        <v>46092</v>
      </c>
      <c r="F14" s="7" t="str">
        <v/>
      </c>
      <c r="G14" s="6">
        <v>46123</v>
      </c>
      <c r="H14" s="7" t="str">
        <v/>
      </c>
      <c r="I14" s="6">
        <v>46153</v>
      </c>
      <c r="J14" s="7" t="str">
        <v xml:space="preserve"> KW20</v>
      </c>
      <c r="K14" s="6">
        <v>46184</v>
      </c>
      <c r="L14" s="7" t="str">
        <v/>
      </c>
      <c r="M14" s="6">
        <v>46214</v>
      </c>
      <c r="N14" s="7" t="str">
        <v/>
      </c>
      <c r="O14" s="6">
        <v>46245</v>
      </c>
      <c r="P14" s="7" t="str">
        <v/>
      </c>
      <c r="Q14" s="6">
        <v>46276</v>
      </c>
      <c r="R14" s="7" t="str">
        <v/>
      </c>
      <c r="S14" s="6">
        <v>46306</v>
      </c>
      <c r="T14" s="7" t="str">
        <v/>
      </c>
      <c r="U14" s="6">
        <v>46337</v>
      </c>
      <c r="V14" s="7" t="str">
        <v/>
      </c>
      <c r="W14" s="6">
        <v>46367</v>
      </c>
      <c r="X14" s="7" t="str">
        <v/>
      </c>
    </row>
    <row r="15" spans="1:24" ht="19.5" customHeight="1" x14ac:dyDescent="0.25">
      <c r="A15" s="6">
        <v>46034</v>
      </c>
      <c r="B15" s="7" t="str">
        <v xml:space="preserve"> KW3</v>
      </c>
      <c r="C15" s="6">
        <v>46065</v>
      </c>
      <c r="D15" s="7" t="str">
        <v/>
      </c>
      <c r="E15" s="6">
        <v>46093</v>
      </c>
      <c r="F15" s="7" t="str">
        <v/>
      </c>
      <c r="G15" s="6">
        <v>46124</v>
      </c>
      <c r="H15" s="7" t="str">
        <v/>
      </c>
      <c r="I15" s="6">
        <v>46154</v>
      </c>
      <c r="J15" s="7" t="str">
        <v/>
      </c>
      <c r="K15" s="6">
        <v>46185</v>
      </c>
      <c r="L15" s="7" t="str">
        <v/>
      </c>
      <c r="M15" s="6">
        <v>46215</v>
      </c>
      <c r="N15" s="7" t="str">
        <v/>
      </c>
      <c r="O15" s="6">
        <v>46246</v>
      </c>
      <c r="P15" s="7" t="str">
        <v/>
      </c>
      <c r="Q15" s="6">
        <v>46277</v>
      </c>
      <c r="R15" s="7" t="str">
        <v/>
      </c>
      <c r="S15" s="6">
        <v>46307</v>
      </c>
      <c r="T15" s="7" t="str">
        <v xml:space="preserve"> KW42</v>
      </c>
      <c r="U15" s="6">
        <v>46338</v>
      </c>
      <c r="V15" s="7" t="str">
        <v/>
      </c>
      <c r="W15" s="6">
        <v>46368</v>
      </c>
      <c r="X15" s="7" t="str">
        <v/>
      </c>
    </row>
    <row r="16" spans="1:24" ht="19.5" customHeight="1" x14ac:dyDescent="0.25">
      <c r="A16" s="6">
        <v>46035</v>
      </c>
      <c r="B16" s="7" t="str">
        <v/>
      </c>
      <c r="C16" s="6">
        <v>46066</v>
      </c>
      <c r="D16" s="7" t="str">
        <v/>
      </c>
      <c r="E16" s="6">
        <v>46094</v>
      </c>
      <c r="F16" s="7" t="str">
        <v/>
      </c>
      <c r="G16" s="6">
        <v>46125</v>
      </c>
      <c r="H16" s="7" t="str">
        <v xml:space="preserve"> KW16</v>
      </c>
      <c r="I16" s="6">
        <v>46155</v>
      </c>
      <c r="J16" s="7" t="str">
        <v/>
      </c>
      <c r="K16" s="6">
        <v>46186</v>
      </c>
      <c r="L16" s="7" t="str">
        <v/>
      </c>
      <c r="M16" s="6">
        <v>46216</v>
      </c>
      <c r="N16" s="7" t="str">
        <v xml:space="preserve"> KW29</v>
      </c>
      <c r="O16" s="6">
        <v>46247</v>
      </c>
      <c r="P16" s="7" t="str">
        <v/>
      </c>
      <c r="Q16" s="6">
        <v>46278</v>
      </c>
      <c r="R16" s="7" t="str">
        <v/>
      </c>
      <c r="S16" s="6">
        <v>46308</v>
      </c>
      <c r="T16" s="7" t="str">
        <v/>
      </c>
      <c r="U16" s="6">
        <v>46339</v>
      </c>
      <c r="V16" s="7" t="str">
        <v/>
      </c>
      <c r="W16" s="6">
        <v>46369</v>
      </c>
      <c r="X16" s="7" t="str">
        <v/>
      </c>
    </row>
    <row r="17" spans="1:24" ht="19.5" customHeight="1" x14ac:dyDescent="0.25">
      <c r="A17" s="6">
        <v>46036</v>
      </c>
      <c r="B17" s="7" t="str">
        <v/>
      </c>
      <c r="C17" s="6">
        <v>46067</v>
      </c>
      <c r="D17" s="7" t="str">
        <v/>
      </c>
      <c r="E17" s="6">
        <v>46095</v>
      </c>
      <c r="F17" s="7" t="str">
        <v/>
      </c>
      <c r="G17" s="6">
        <v>46126</v>
      </c>
      <c r="H17" s="7" t="str">
        <v/>
      </c>
      <c r="I17" s="6">
        <v>46156</v>
      </c>
      <c r="J17" s="7" t="str">
        <v>Christi Himmelfahrt</v>
      </c>
      <c r="K17" s="6">
        <v>46187</v>
      </c>
      <c r="L17" s="7" t="str">
        <v/>
      </c>
      <c r="M17" s="6">
        <v>46217</v>
      </c>
      <c r="N17" s="7" t="str">
        <v/>
      </c>
      <c r="O17" s="6">
        <v>46248</v>
      </c>
      <c r="P17" s="7" t="str">
        <v/>
      </c>
      <c r="Q17" s="6">
        <v>46279</v>
      </c>
      <c r="R17" s="7" t="str">
        <v xml:space="preserve"> KW38</v>
      </c>
      <c r="S17" s="6">
        <v>46309</v>
      </c>
      <c r="T17" s="7" t="str">
        <v/>
      </c>
      <c r="U17" s="6">
        <v>46340</v>
      </c>
      <c r="V17" s="7" t="str">
        <v/>
      </c>
      <c r="W17" s="6">
        <v>46370</v>
      </c>
      <c r="X17" s="7" t="str">
        <v xml:space="preserve"> KW51</v>
      </c>
    </row>
    <row r="18" spans="1:24" ht="19.5" customHeight="1" x14ac:dyDescent="0.25">
      <c r="A18" s="6">
        <v>46037</v>
      </c>
      <c r="B18" s="7" t="str">
        <v/>
      </c>
      <c r="C18" s="6">
        <v>46068</v>
      </c>
      <c r="D18" s="7" t="str">
        <v/>
      </c>
      <c r="E18" s="6">
        <v>46096</v>
      </c>
      <c r="F18" s="7" t="str">
        <v/>
      </c>
      <c r="G18" s="6">
        <v>46127</v>
      </c>
      <c r="H18" s="7" t="str">
        <v/>
      </c>
      <c r="I18" s="6">
        <v>46157</v>
      </c>
      <c r="J18" s="7" t="str">
        <v/>
      </c>
      <c r="K18" s="6">
        <v>46188</v>
      </c>
      <c r="L18" s="7" t="str">
        <v xml:space="preserve"> KW25</v>
      </c>
      <c r="M18" s="6">
        <v>46218</v>
      </c>
      <c r="N18" s="7" t="str">
        <v/>
      </c>
      <c r="O18" s="6">
        <v>46249</v>
      </c>
      <c r="P18" s="7" t="str">
        <v>Mariä Himmelfahrt</v>
      </c>
      <c r="Q18" s="6">
        <v>46280</v>
      </c>
      <c r="R18" s="7" t="str">
        <v/>
      </c>
      <c r="S18" s="6">
        <v>46310</v>
      </c>
      <c r="T18" s="7" t="str">
        <v/>
      </c>
      <c r="U18" s="6">
        <v>46341</v>
      </c>
      <c r="V18" s="7" t="str">
        <v/>
      </c>
      <c r="W18" s="6">
        <v>46371</v>
      </c>
      <c r="X18" s="7" t="str">
        <v/>
      </c>
    </row>
    <row r="19" spans="1:24" ht="19.5" customHeight="1" x14ac:dyDescent="0.25">
      <c r="A19" s="6">
        <v>46038</v>
      </c>
      <c r="B19" s="7" t="str">
        <v/>
      </c>
      <c r="C19" s="6">
        <v>46069</v>
      </c>
      <c r="D19" s="7" t="str">
        <v xml:space="preserve"> KW8</v>
      </c>
      <c r="E19" s="6">
        <v>46097</v>
      </c>
      <c r="F19" s="7" t="str">
        <v xml:space="preserve"> KW12</v>
      </c>
      <c r="G19" s="6">
        <v>46128</v>
      </c>
      <c r="H19" s="7" t="str">
        <v/>
      </c>
      <c r="I19" s="6">
        <v>46158</v>
      </c>
      <c r="J19" s="7" t="str">
        <v/>
      </c>
      <c r="K19" s="6">
        <v>46189</v>
      </c>
      <c r="L19" s="7" t="str">
        <v/>
      </c>
      <c r="M19" s="6">
        <v>46219</v>
      </c>
      <c r="N19" s="7" t="str">
        <v/>
      </c>
      <c r="O19" s="6">
        <v>46250</v>
      </c>
      <c r="P19" s="7" t="str">
        <v/>
      </c>
      <c r="Q19" s="6">
        <v>46281</v>
      </c>
      <c r="R19" s="7" t="str">
        <v/>
      </c>
      <c r="S19" s="6">
        <v>46311</v>
      </c>
      <c r="T19" s="7" t="str">
        <v/>
      </c>
      <c r="U19" s="6">
        <v>46342</v>
      </c>
      <c r="V19" s="7" t="str">
        <v xml:space="preserve"> KW47</v>
      </c>
      <c r="W19" s="6">
        <v>46372</v>
      </c>
      <c r="X19" s="7" t="str">
        <v/>
      </c>
    </row>
    <row r="20" spans="1:24" ht="19.5" customHeight="1" x14ac:dyDescent="0.25">
      <c r="A20" s="6">
        <v>46039</v>
      </c>
      <c r="B20" s="7" t="str">
        <v/>
      </c>
      <c r="C20" s="6">
        <v>46070</v>
      </c>
      <c r="D20" s="7" t="str">
        <v/>
      </c>
      <c r="E20" s="6">
        <v>46098</v>
      </c>
      <c r="F20" s="7" t="str">
        <v/>
      </c>
      <c r="G20" s="6">
        <v>46129</v>
      </c>
      <c r="H20" s="7" t="str">
        <v/>
      </c>
      <c r="I20" s="6">
        <v>46159</v>
      </c>
      <c r="J20" s="7" t="str">
        <v/>
      </c>
      <c r="K20" s="6">
        <v>46190</v>
      </c>
      <c r="L20" s="7" t="str">
        <v/>
      </c>
      <c r="M20" s="6">
        <v>46220</v>
      </c>
      <c r="N20" s="7" t="str">
        <v/>
      </c>
      <c r="O20" s="6">
        <v>46251</v>
      </c>
      <c r="P20" s="7" t="str">
        <v xml:space="preserve"> KW34</v>
      </c>
      <c r="Q20" s="6">
        <v>46282</v>
      </c>
      <c r="R20" s="7" t="str">
        <v/>
      </c>
      <c r="S20" s="6">
        <v>46312</v>
      </c>
      <c r="T20" s="7" t="str">
        <v/>
      </c>
      <c r="U20" s="6">
        <v>46343</v>
      </c>
      <c r="V20" s="7" t="str">
        <v/>
      </c>
      <c r="W20" s="6">
        <v>46373</v>
      </c>
      <c r="X20" s="7" t="str">
        <v/>
      </c>
    </row>
    <row r="21" spans="1:24" ht="19.5" customHeight="1" x14ac:dyDescent="0.25">
      <c r="A21" s="6">
        <v>46040</v>
      </c>
      <c r="B21" s="7" t="str">
        <v/>
      </c>
      <c r="C21" s="6">
        <v>46071</v>
      </c>
      <c r="D21" s="7" t="str">
        <v/>
      </c>
      <c r="E21" s="6">
        <v>46099</v>
      </c>
      <c r="F21" s="7" t="str">
        <v/>
      </c>
      <c r="G21" s="6">
        <v>46130</v>
      </c>
      <c r="H21" s="7" t="str">
        <v/>
      </c>
      <c r="I21" s="6">
        <v>46160</v>
      </c>
      <c r="J21" s="7" t="str">
        <v xml:space="preserve"> KW21</v>
      </c>
      <c r="K21" s="6">
        <v>46191</v>
      </c>
      <c r="L21" s="7" t="str">
        <v/>
      </c>
      <c r="M21" s="6">
        <v>46221</v>
      </c>
      <c r="N21" s="7" t="str">
        <v/>
      </c>
      <c r="O21" s="6">
        <v>46252</v>
      </c>
      <c r="P21" s="7" t="str">
        <v/>
      </c>
      <c r="Q21" s="6">
        <v>46283</v>
      </c>
      <c r="R21" s="7" t="str">
        <v/>
      </c>
      <c r="S21" s="6">
        <v>46313</v>
      </c>
      <c r="T21" s="7" t="str">
        <v/>
      </c>
      <c r="U21" s="6">
        <v>46344</v>
      </c>
      <c r="V21" s="7" t="str">
        <v/>
      </c>
      <c r="W21" s="6">
        <v>46374</v>
      </c>
      <c r="X21" s="7" t="str">
        <v/>
      </c>
    </row>
    <row r="22" spans="1:24" ht="19.5" customHeight="1" x14ac:dyDescent="0.25">
      <c r="A22" s="6">
        <v>46041</v>
      </c>
      <c r="B22" s="7" t="str">
        <v xml:space="preserve"> KW4</v>
      </c>
      <c r="C22" s="6">
        <v>46072</v>
      </c>
      <c r="D22" s="7" t="str">
        <v/>
      </c>
      <c r="E22" s="6">
        <v>46100</v>
      </c>
      <c r="F22" s="7" t="str">
        <v/>
      </c>
      <c r="G22" s="6">
        <v>46131</v>
      </c>
      <c r="H22" s="7" t="str">
        <v/>
      </c>
      <c r="I22" s="6">
        <v>46161</v>
      </c>
      <c r="J22" s="7" t="str">
        <v/>
      </c>
      <c r="K22" s="6">
        <v>46192</v>
      </c>
      <c r="L22" s="7" t="str">
        <v/>
      </c>
      <c r="M22" s="6">
        <v>46222</v>
      </c>
      <c r="N22" s="7" t="str">
        <v/>
      </c>
      <c r="O22" s="6">
        <v>46253</v>
      </c>
      <c r="P22" s="7" t="str">
        <v/>
      </c>
      <c r="Q22" s="6">
        <v>46284</v>
      </c>
      <c r="R22" s="7" t="str">
        <v/>
      </c>
      <c r="S22" s="6">
        <v>46314</v>
      </c>
      <c r="T22" s="7" t="str">
        <v xml:space="preserve"> KW43</v>
      </c>
      <c r="U22" s="6">
        <v>46345</v>
      </c>
      <c r="V22" s="7" t="str">
        <v/>
      </c>
      <c r="W22" s="6">
        <v>46375</v>
      </c>
      <c r="X22" s="7" t="str">
        <v/>
      </c>
    </row>
    <row r="23" spans="1:24" ht="19.5" customHeight="1" x14ac:dyDescent="0.25">
      <c r="A23" s="6">
        <v>46042</v>
      </c>
      <c r="B23" s="7" t="str">
        <v/>
      </c>
      <c r="C23" s="6">
        <v>46073</v>
      </c>
      <c r="D23" s="7" t="str">
        <v/>
      </c>
      <c r="E23" s="6">
        <v>46101</v>
      </c>
      <c r="F23" s="7" t="str">
        <v/>
      </c>
      <c r="G23" s="6">
        <v>46132</v>
      </c>
      <c r="H23" s="7" t="str">
        <v xml:space="preserve"> KW17</v>
      </c>
      <c r="I23" s="6">
        <v>46162</v>
      </c>
      <c r="J23" s="7" t="str">
        <v/>
      </c>
      <c r="K23" s="6">
        <v>46193</v>
      </c>
      <c r="L23" s="7" t="str">
        <v/>
      </c>
      <c r="M23" s="6">
        <v>46223</v>
      </c>
      <c r="N23" s="7" t="str">
        <v xml:space="preserve"> KW30</v>
      </c>
      <c r="O23" s="6">
        <v>46254</v>
      </c>
      <c r="P23" s="7" t="str">
        <v/>
      </c>
      <c r="Q23" s="6">
        <v>46285</v>
      </c>
      <c r="R23" s="7" t="str">
        <v/>
      </c>
      <c r="S23" s="6">
        <v>46315</v>
      </c>
      <c r="T23" s="7" t="str">
        <v/>
      </c>
      <c r="U23" s="6">
        <v>46346</v>
      </c>
      <c r="V23" s="7" t="str">
        <v/>
      </c>
      <c r="W23" s="6">
        <v>46376</v>
      </c>
      <c r="X23" s="7" t="str">
        <v/>
      </c>
    </row>
    <row r="24" spans="1:24" ht="19.5" customHeight="1" x14ac:dyDescent="0.25">
      <c r="A24" s="6">
        <v>46043</v>
      </c>
      <c r="B24" s="7" t="str">
        <v/>
      </c>
      <c r="C24" s="6">
        <v>46074</v>
      </c>
      <c r="D24" s="7" t="str">
        <v/>
      </c>
      <c r="E24" s="6">
        <v>46102</v>
      </c>
      <c r="F24" s="7" t="str">
        <v/>
      </c>
      <c r="G24" s="6">
        <v>46133</v>
      </c>
      <c r="H24" s="7" t="str">
        <v/>
      </c>
      <c r="I24" s="6">
        <v>46163</v>
      </c>
      <c r="J24" s="7" t="str">
        <v/>
      </c>
      <c r="K24" s="6">
        <v>46194</v>
      </c>
      <c r="L24" s="7" t="str">
        <v/>
      </c>
      <c r="M24" s="6">
        <v>46224</v>
      </c>
      <c r="N24" s="7" t="str">
        <v/>
      </c>
      <c r="O24" s="6">
        <v>46255</v>
      </c>
      <c r="P24" s="7" t="str">
        <v/>
      </c>
      <c r="Q24" s="6">
        <v>46286</v>
      </c>
      <c r="R24" s="7" t="str">
        <v xml:space="preserve"> KW39</v>
      </c>
      <c r="S24" s="6">
        <v>46316</v>
      </c>
      <c r="T24" s="7" t="str">
        <v/>
      </c>
      <c r="U24" s="6">
        <v>46347</v>
      </c>
      <c r="V24" s="7" t="str">
        <v/>
      </c>
      <c r="W24" s="6">
        <v>46377</v>
      </c>
      <c r="X24" s="7" t="str">
        <v xml:space="preserve"> KW52</v>
      </c>
    </row>
    <row r="25" spans="1:24" ht="19.5" customHeight="1" x14ac:dyDescent="0.25">
      <c r="A25" s="6">
        <v>46044</v>
      </c>
      <c r="B25" s="7" t="str">
        <v/>
      </c>
      <c r="C25" s="6">
        <v>46075</v>
      </c>
      <c r="D25" s="7" t="str">
        <v/>
      </c>
      <c r="E25" s="6">
        <v>46103</v>
      </c>
      <c r="F25" s="7" t="str">
        <v/>
      </c>
      <c r="G25" s="6">
        <v>46134</v>
      </c>
      <c r="H25" s="7" t="str">
        <v/>
      </c>
      <c r="I25" s="6">
        <v>46164</v>
      </c>
      <c r="J25" s="7" t="str">
        <v/>
      </c>
      <c r="K25" s="6">
        <v>46195</v>
      </c>
      <c r="L25" s="7" t="str">
        <v xml:space="preserve"> KW26</v>
      </c>
      <c r="M25" s="6">
        <v>46225</v>
      </c>
      <c r="N25" s="7" t="str">
        <v/>
      </c>
      <c r="O25" s="6">
        <v>46256</v>
      </c>
      <c r="P25" s="7" t="str">
        <v/>
      </c>
      <c r="Q25" s="6">
        <v>46287</v>
      </c>
      <c r="R25" s="7" t="str">
        <v/>
      </c>
      <c r="S25" s="6">
        <v>46317</v>
      </c>
      <c r="T25" s="7" t="str">
        <v/>
      </c>
      <c r="U25" s="6">
        <v>46348</v>
      </c>
      <c r="V25" s="7" t="str">
        <v/>
      </c>
      <c r="W25" s="6">
        <v>46378</v>
      </c>
      <c r="X25" s="7" t="str">
        <v/>
      </c>
    </row>
    <row r="26" spans="1:24" ht="19.5" customHeight="1" x14ac:dyDescent="0.25">
      <c r="A26" s="6">
        <v>46045</v>
      </c>
      <c r="B26" s="7" t="str">
        <v/>
      </c>
      <c r="C26" s="6">
        <v>46076</v>
      </c>
      <c r="D26" s="7" t="str">
        <v xml:space="preserve"> KW9</v>
      </c>
      <c r="E26" s="6">
        <v>46104</v>
      </c>
      <c r="F26" s="7" t="str">
        <v xml:space="preserve"> KW13</v>
      </c>
      <c r="G26" s="6">
        <v>46135</v>
      </c>
      <c r="H26" s="7" t="str">
        <v/>
      </c>
      <c r="I26" s="6">
        <v>46165</v>
      </c>
      <c r="J26" s="7" t="str">
        <v/>
      </c>
      <c r="K26" s="6">
        <v>46196</v>
      </c>
      <c r="L26" s="7" t="str">
        <v/>
      </c>
      <c r="M26" s="6">
        <v>46226</v>
      </c>
      <c r="N26" s="7" t="str">
        <v/>
      </c>
      <c r="O26" s="6">
        <v>46257</v>
      </c>
      <c r="P26" s="7" t="str">
        <v/>
      </c>
      <c r="Q26" s="6">
        <v>46288</v>
      </c>
      <c r="R26" s="7" t="str">
        <v/>
      </c>
      <c r="S26" s="6">
        <v>46318</v>
      </c>
      <c r="T26" s="7" t="str">
        <v/>
      </c>
      <c r="U26" s="6">
        <v>46349</v>
      </c>
      <c r="V26" s="7" t="str">
        <v xml:space="preserve"> KW48</v>
      </c>
      <c r="W26" s="6">
        <v>46379</v>
      </c>
      <c r="X26" s="7" t="str">
        <v/>
      </c>
    </row>
    <row r="27" spans="1:24" ht="19.5" customHeight="1" x14ac:dyDescent="0.25">
      <c r="A27" s="6">
        <v>46046</v>
      </c>
      <c r="B27" s="7" t="str">
        <v/>
      </c>
      <c r="C27" s="6">
        <v>46077</v>
      </c>
      <c r="D27" s="7" t="str">
        <v/>
      </c>
      <c r="E27" s="6">
        <v>46105</v>
      </c>
      <c r="F27" s="7" t="str">
        <v/>
      </c>
      <c r="G27" s="6">
        <v>46136</v>
      </c>
      <c r="H27" s="7" t="str">
        <v/>
      </c>
      <c r="I27" s="6">
        <v>46166</v>
      </c>
      <c r="J27" s="7" t="str">
        <v>Pfingstsonntag</v>
      </c>
      <c r="K27" s="6">
        <v>46197</v>
      </c>
      <c r="L27" s="7" t="str">
        <v/>
      </c>
      <c r="M27" s="6">
        <v>46227</v>
      </c>
      <c r="N27" s="7" t="str">
        <v/>
      </c>
      <c r="O27" s="6">
        <v>46258</v>
      </c>
      <c r="P27" s="7" t="str">
        <v xml:space="preserve"> KW35</v>
      </c>
      <c r="Q27" s="6">
        <v>46289</v>
      </c>
      <c r="R27" s="7" t="str">
        <v/>
      </c>
      <c r="S27" s="6">
        <v>46319</v>
      </c>
      <c r="T27" s="7" t="str">
        <v/>
      </c>
      <c r="U27" s="6">
        <v>46350</v>
      </c>
      <c r="V27" s="7" t="str">
        <v/>
      </c>
      <c r="W27" s="6">
        <v>46380</v>
      </c>
      <c r="X27" s="7" t="str">
        <v/>
      </c>
    </row>
    <row r="28" spans="1:24" ht="19.5" customHeight="1" x14ac:dyDescent="0.25">
      <c r="A28" s="6">
        <v>46047</v>
      </c>
      <c r="B28" s="7" t="str">
        <v/>
      </c>
      <c r="C28" s="6">
        <v>46078</v>
      </c>
      <c r="D28" s="7" t="str">
        <v/>
      </c>
      <c r="E28" s="6">
        <v>46106</v>
      </c>
      <c r="F28" s="7" t="str">
        <v/>
      </c>
      <c r="G28" s="6">
        <v>46137</v>
      </c>
      <c r="H28" s="7" t="str">
        <v/>
      </c>
      <c r="I28" s="6">
        <v>46167</v>
      </c>
      <c r="J28" s="7" t="str">
        <v>Pfingstmontag KW22</v>
      </c>
      <c r="K28" s="6">
        <v>46198</v>
      </c>
      <c r="L28" s="7" t="str">
        <v/>
      </c>
      <c r="M28" s="6">
        <v>46228</v>
      </c>
      <c r="N28" s="7" t="str">
        <v/>
      </c>
      <c r="O28" s="6">
        <v>46259</v>
      </c>
      <c r="P28" s="7" t="str">
        <v/>
      </c>
      <c r="Q28" s="6">
        <v>46290</v>
      </c>
      <c r="R28" s="7" t="str">
        <v/>
      </c>
      <c r="S28" s="6">
        <v>46320</v>
      </c>
      <c r="T28" s="7" t="str">
        <v/>
      </c>
      <c r="U28" s="6">
        <v>46351</v>
      </c>
      <c r="V28" s="7" t="str">
        <v/>
      </c>
      <c r="W28" s="6">
        <v>46381</v>
      </c>
      <c r="X28" s="7" t="str">
        <v>1. Weihnachtstag</v>
      </c>
    </row>
    <row r="29" spans="1:24" ht="19.5" customHeight="1" x14ac:dyDescent="0.25">
      <c r="A29" s="6">
        <v>46048</v>
      </c>
      <c r="B29" s="7" t="str">
        <v xml:space="preserve"> KW5</v>
      </c>
      <c r="C29" s="6">
        <v>46079</v>
      </c>
      <c r="D29" s="7" t="str">
        <v/>
      </c>
      <c r="E29" s="6">
        <v>46107</v>
      </c>
      <c r="F29" s="7" t="str">
        <v/>
      </c>
      <c r="G29" s="6">
        <v>46138</v>
      </c>
      <c r="H29" s="7" t="str">
        <v/>
      </c>
      <c r="I29" s="6">
        <v>46168</v>
      </c>
      <c r="J29" s="7" t="str">
        <v/>
      </c>
      <c r="K29" s="6">
        <v>46199</v>
      </c>
      <c r="L29" s="7" t="str">
        <v/>
      </c>
      <c r="M29" s="6">
        <v>46229</v>
      </c>
      <c r="N29" s="7" t="str">
        <v/>
      </c>
      <c r="O29" s="6">
        <v>46260</v>
      </c>
      <c r="P29" s="7" t="str">
        <v/>
      </c>
      <c r="Q29" s="6">
        <v>46291</v>
      </c>
      <c r="R29" s="7" t="str">
        <v/>
      </c>
      <c r="S29" s="6">
        <v>46321</v>
      </c>
      <c r="T29" s="7" t="str">
        <v xml:space="preserve"> KW44</v>
      </c>
      <c r="U29" s="6">
        <v>46352</v>
      </c>
      <c r="V29" s="7" t="str">
        <v/>
      </c>
      <c r="W29" s="6">
        <v>46382</v>
      </c>
      <c r="X29" s="7" t="str">
        <v>2. Weihnachtstag</v>
      </c>
    </row>
    <row r="30" spans="1:24" ht="19.5" customHeight="1" x14ac:dyDescent="0.25">
      <c r="A30" s="6">
        <v>46049</v>
      </c>
      <c r="B30" s="7" t="str">
        <v/>
      </c>
      <c r="C30" s="6">
        <v>46080</v>
      </c>
      <c r="D30" s="7" t="str">
        <v/>
      </c>
      <c r="E30" s="6">
        <v>46108</v>
      </c>
      <c r="F30" s="7" t="str">
        <v/>
      </c>
      <c r="G30" s="6">
        <v>46139</v>
      </c>
      <c r="H30" s="7" t="str">
        <v xml:space="preserve"> KW18</v>
      </c>
      <c r="I30" s="6">
        <v>46169</v>
      </c>
      <c r="J30" s="7" t="str">
        <v/>
      </c>
      <c r="K30" s="6">
        <v>46200</v>
      </c>
      <c r="L30" s="7" t="str">
        <v/>
      </c>
      <c r="M30" s="6">
        <v>46230</v>
      </c>
      <c r="N30" s="7" t="str">
        <v xml:space="preserve"> KW31</v>
      </c>
      <c r="O30" s="6">
        <v>46261</v>
      </c>
      <c r="P30" s="7" t="str">
        <v/>
      </c>
      <c r="Q30" s="6">
        <v>46292</v>
      </c>
      <c r="R30" s="7" t="str">
        <v/>
      </c>
      <c r="S30" s="6">
        <v>46322</v>
      </c>
      <c r="T30" s="7" t="str">
        <v/>
      </c>
      <c r="U30" s="6">
        <v>46353</v>
      </c>
      <c r="V30" s="7" t="str">
        <v/>
      </c>
      <c r="W30" s="6">
        <v>46383</v>
      </c>
      <c r="X30" s="7" t="str">
        <v/>
      </c>
    </row>
    <row r="31" spans="1:24" ht="19.5" customHeight="1" x14ac:dyDescent="0.25">
      <c r="A31" s="6">
        <v>46050</v>
      </c>
      <c r="B31" s="7" t="str">
        <v/>
      </c>
      <c r="C31" s="6">
        <v>46081</v>
      </c>
      <c r="D31" s="7" t="str">
        <v/>
      </c>
      <c r="E31" s="6">
        <v>46109</v>
      </c>
      <c r="F31" s="7" t="str">
        <v/>
      </c>
      <c r="G31" s="6">
        <v>46140</v>
      </c>
      <c r="H31" s="7" t="str">
        <v/>
      </c>
      <c r="I31" s="6">
        <v>46170</v>
      </c>
      <c r="J31" s="7" t="str">
        <v/>
      </c>
      <c r="K31" s="6">
        <v>46201</v>
      </c>
      <c r="L31" s="7" t="str">
        <v/>
      </c>
      <c r="M31" s="6">
        <v>46231</v>
      </c>
      <c r="N31" s="7" t="str">
        <v/>
      </c>
      <c r="O31" s="6">
        <v>46262</v>
      </c>
      <c r="P31" s="7" t="str">
        <v/>
      </c>
      <c r="Q31" s="6">
        <v>46293</v>
      </c>
      <c r="R31" s="7" t="str">
        <v xml:space="preserve"> KW40</v>
      </c>
      <c r="S31" s="6">
        <v>46323</v>
      </c>
      <c r="T31" s="7" t="str">
        <v/>
      </c>
      <c r="U31" s="6">
        <v>46354</v>
      </c>
      <c r="V31" s="7" t="str">
        <v/>
      </c>
      <c r="W31" s="6">
        <v>46384</v>
      </c>
      <c r="X31" s="7" t="str">
        <v xml:space="preserve"> KW53</v>
      </c>
    </row>
    <row r="32" spans="1:24" ht="19.5" customHeight="1" x14ac:dyDescent="0.25">
      <c r="A32" s="6">
        <v>46051</v>
      </c>
      <c r="B32" s="7" t="str">
        <v/>
      </c>
      <c r="C32" s="6"/>
      <c r="D32" s="7"/>
      <c r="E32" s="6">
        <v>46110</v>
      </c>
      <c r="F32" s="7" t="str">
        <v/>
      </c>
      <c r="G32" s="6">
        <v>46141</v>
      </c>
      <c r="H32" s="7" t="str">
        <v/>
      </c>
      <c r="I32" s="6">
        <v>46171</v>
      </c>
      <c r="J32" s="7" t="str">
        <v/>
      </c>
      <c r="K32" s="6">
        <v>46202</v>
      </c>
      <c r="L32" s="7" t="str">
        <v xml:space="preserve"> KW27</v>
      </c>
      <c r="M32" s="6">
        <v>46232</v>
      </c>
      <c r="N32" s="7" t="str">
        <v/>
      </c>
      <c r="O32" s="6">
        <v>46263</v>
      </c>
      <c r="P32" s="7" t="str">
        <v/>
      </c>
      <c r="Q32" s="6">
        <v>46294</v>
      </c>
      <c r="R32" s="7" t="str">
        <v/>
      </c>
      <c r="S32" s="6">
        <v>46324</v>
      </c>
      <c r="T32" s="7" t="str">
        <v/>
      </c>
      <c r="U32" s="6">
        <v>46355</v>
      </c>
      <c r="V32" s="7" t="str">
        <v/>
      </c>
      <c r="W32" s="6">
        <v>46385</v>
      </c>
      <c r="X32" s="7" t="str">
        <v/>
      </c>
    </row>
    <row r="33" spans="1:24" ht="19.5" customHeight="1" x14ac:dyDescent="0.25">
      <c r="A33" s="6">
        <v>46052</v>
      </c>
      <c r="B33" s="7" t="str">
        <v/>
      </c>
      <c r="C33" s="6"/>
      <c r="D33" s="7"/>
      <c r="E33" s="6">
        <v>46111</v>
      </c>
      <c r="F33" s="7" t="str">
        <v xml:space="preserve"> KW14</v>
      </c>
      <c r="G33" s="6">
        <v>46142</v>
      </c>
      <c r="H33" s="7" t="str">
        <v/>
      </c>
      <c r="I33" s="6">
        <v>46172</v>
      </c>
      <c r="J33" s="7" t="str">
        <v/>
      </c>
      <c r="K33" s="6">
        <v>46203</v>
      </c>
      <c r="L33" s="7" t="str">
        <v/>
      </c>
      <c r="M33" s="6">
        <v>46233</v>
      </c>
      <c r="N33" s="7" t="str">
        <v/>
      </c>
      <c r="O33" s="6">
        <v>46264</v>
      </c>
      <c r="P33" s="7" t="str">
        <v/>
      </c>
      <c r="Q33" s="6">
        <v>46295</v>
      </c>
      <c r="R33" s="7" t="str">
        <v/>
      </c>
      <c r="S33" s="6">
        <v>46325</v>
      </c>
      <c r="T33" s="7" t="str">
        <v/>
      </c>
      <c r="U33" s="6">
        <v>46356</v>
      </c>
      <c r="V33" s="7" t="str">
        <v xml:space="preserve"> KW49</v>
      </c>
      <c r="W33" s="6">
        <v>46386</v>
      </c>
      <c r="X33" s="7" t="str">
        <v/>
      </c>
    </row>
    <row r="34" spans="1:24" ht="19.5" customHeight="1" x14ac:dyDescent="0.25">
      <c r="A34" s="6">
        <v>46053</v>
      </c>
      <c r="B34" s="7" t="str">
        <v/>
      </c>
      <c r="C34" s="6"/>
      <c r="D34" s="7"/>
      <c r="E34" s="6">
        <v>46112</v>
      </c>
      <c r="F34" s="7" t="str">
        <v/>
      </c>
      <c r="G34" s="6">
        <v>46143</v>
      </c>
      <c r="H34" s="7" t="str">
        <v>Tag der Arbeit</v>
      </c>
      <c r="I34" s="6">
        <v>46173</v>
      </c>
      <c r="J34" s="7" t="str">
        <v/>
      </c>
      <c r="K34" s="6">
        <v>46204</v>
      </c>
      <c r="L34" s="7" t="str">
        <v/>
      </c>
      <c r="M34" s="6">
        <v>46234</v>
      </c>
      <c r="N34" s="7" t="str">
        <v/>
      </c>
      <c r="O34" s="6">
        <v>46265</v>
      </c>
      <c r="P34" s="7" t="str">
        <v xml:space="preserve"> KW36</v>
      </c>
      <c r="Q34" s="6">
        <v>46296</v>
      </c>
      <c r="R34" s="7" t="str">
        <v/>
      </c>
      <c r="S34" s="6">
        <v>46326</v>
      </c>
      <c r="T34" s="7" t="str">
        <v/>
      </c>
      <c r="U34" s="6">
        <v>46357</v>
      </c>
      <c r="V34" s="7" t="str">
        <v/>
      </c>
      <c r="W34" s="6">
        <v>46387</v>
      </c>
      <c r="X34" s="7" t="str">
        <v/>
      </c>
    </row>
  </sheetData>
  <conditionalFormatting sqref="A4:A34 C4:C34 E4:E34 G4:G34 I4:I34 K4:K34 M4:M34 O4:O34 Q4:Q34 S4:S34 U4:U34 W4:W34">
    <cfRule type="expression" dxfId="11" priority="5">
      <formula>AND(OR(WEEKDAY(A4)=7,WEEKDAY(A4)=1),A4&lt;&gt;"")</formula>
    </cfRule>
    <cfRule type="expression" dxfId="10" priority="7">
      <formula>A4&lt;&gt;""</formula>
    </cfRule>
  </conditionalFormatting>
  <conditionalFormatting sqref="B4:B34 D4:D34 F4:F34 H4:H34 J4:J34 L4:L34 N4:N34 P4:P34 R4:R34 T4:T34 V4:V34">
    <cfRule type="expression" dxfId="9" priority="6">
      <formula>A4&lt;&gt;""</formula>
    </cfRule>
    <cfRule type="expression" dxfId="8" priority="8">
      <formula>AND(OR(WEEKDAY(A4)=7,WEEKDAY(A4)=1),A4&lt;&gt;"")</formula>
    </cfRule>
  </conditionalFormatting>
  <conditionalFormatting sqref="X4:X34">
    <cfRule type="expression" dxfId="7" priority="1">
      <formula>W4&lt;&gt;""</formula>
    </cfRule>
    <cfRule type="expression" dxfId="6" priority="2">
      <formula>AND(OR(WEEKDAY(W4)=7,WEEKDAY(W4)=1),W4&lt;&gt;"")</formula>
    </cfRule>
  </conditionalFormatting>
  <pageMargins left="0.25" right="0.25" top="0.75" bottom="0.75" header="0.3" footer="0.3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0C8D5-2A1E-41CA-B6D0-73B455F04668}">
  <sheetPr codeName="Tabelle2"/>
  <dimension ref="A1:H37"/>
  <sheetViews>
    <sheetView workbookViewId="0">
      <selection activeCell="D6" sqref="D6"/>
    </sheetView>
  </sheetViews>
  <sheetFormatPr baseColWidth="10" defaultRowHeight="15" x14ac:dyDescent="0.25"/>
  <cols>
    <col min="1" max="1" width="24.7109375" style="17" customWidth="1"/>
    <col min="2" max="2" width="17.85546875" style="17" customWidth="1"/>
    <col min="3" max="3" width="17.5703125" style="17" customWidth="1"/>
    <col min="4" max="16384" width="11.42578125" style="17"/>
  </cols>
  <sheetData>
    <row r="1" spans="1:8" x14ac:dyDescent="0.25">
      <c r="A1" s="17" t="s">
        <v>25</v>
      </c>
      <c r="C1" s="17" t="s">
        <v>1</v>
      </c>
    </row>
    <row r="2" spans="1:8" x14ac:dyDescent="0.25">
      <c r="A2" s="17" t="s">
        <v>0</v>
      </c>
      <c r="B2" s="24">
        <v>2026</v>
      </c>
      <c r="C2" s="18" t="s">
        <v>26</v>
      </c>
    </row>
    <row r="4" spans="1:8" x14ac:dyDescent="0.25">
      <c r="A4" s="17" t="s">
        <v>27</v>
      </c>
    </row>
    <row r="5" spans="1:8" x14ac:dyDescent="0.25">
      <c r="A5" s="17" t="s">
        <v>2</v>
      </c>
      <c r="B5" s="19">
        <v>45658</v>
      </c>
      <c r="C5" s="17" t="s">
        <v>17</v>
      </c>
      <c r="D5" s="19">
        <f>DATE(B2,1,1)</f>
        <v>46023</v>
      </c>
      <c r="E5" s="30" t="str">
        <f>IF(OR(WEEKDAY(D5)=7,WEEKDAY(D5)=1),"","8,0")</f>
        <v>8,0</v>
      </c>
      <c r="G5" s="18" t="s">
        <v>37</v>
      </c>
      <c r="H5" s="32" t="s">
        <v>38</v>
      </c>
    </row>
    <row r="6" spans="1:8" x14ac:dyDescent="0.25">
      <c r="A6" s="17" t="s">
        <v>5</v>
      </c>
      <c r="B6" s="19">
        <v>45663</v>
      </c>
      <c r="C6" s="17" t="s">
        <v>17</v>
      </c>
      <c r="D6" s="19">
        <f>DATE(B2,1,6)</f>
        <v>46028</v>
      </c>
      <c r="E6" s="30" t="str">
        <f t="shared" ref="E6:E19" si="0">IF(OR(WEEKDAY(D6)=7,WEEKDAY(D6)=1),"","8,0")</f>
        <v>8,0</v>
      </c>
    </row>
    <row r="7" spans="1:8" x14ac:dyDescent="0.25">
      <c r="A7" s="17" t="s">
        <v>3</v>
      </c>
      <c r="B7" s="19">
        <v>45778</v>
      </c>
      <c r="C7" s="17" t="s">
        <v>17</v>
      </c>
      <c r="D7" s="19">
        <f>DATE(B2,5,1)</f>
        <v>46143</v>
      </c>
      <c r="E7" s="30" t="str">
        <f t="shared" si="0"/>
        <v>8,0</v>
      </c>
    </row>
    <row r="8" spans="1:8" x14ac:dyDescent="0.25">
      <c r="A8" s="17" t="s">
        <v>4</v>
      </c>
      <c r="B8" s="19">
        <v>45884</v>
      </c>
      <c r="C8" s="17" t="s">
        <v>17</v>
      </c>
      <c r="D8" s="19">
        <f>DATE(B2,8,15)</f>
        <v>46249</v>
      </c>
      <c r="E8" s="30" t="str">
        <f>IF(OR(WEEKDAY(D8)=7,WEEKDAY(D8)=1),"","8,0")</f>
        <v/>
      </c>
    </row>
    <row r="9" spans="1:8" x14ac:dyDescent="0.25">
      <c r="A9" s="17" t="s">
        <v>6</v>
      </c>
      <c r="B9" s="19">
        <v>45933</v>
      </c>
      <c r="C9" s="17" t="s">
        <v>17</v>
      </c>
      <c r="D9" s="19">
        <f>DATE(B2,10,3)</f>
        <v>46298</v>
      </c>
      <c r="E9" s="30" t="str">
        <f t="shared" si="0"/>
        <v/>
      </c>
    </row>
    <row r="10" spans="1:8" x14ac:dyDescent="0.25">
      <c r="A10" s="17" t="s">
        <v>7</v>
      </c>
      <c r="B10" s="19">
        <v>45962</v>
      </c>
      <c r="C10" s="17" t="s">
        <v>17</v>
      </c>
      <c r="D10" s="19">
        <f>DATE(B2,11,1)</f>
        <v>46327</v>
      </c>
      <c r="E10" s="30" t="str">
        <f t="shared" si="0"/>
        <v/>
      </c>
    </row>
    <row r="11" spans="1:8" x14ac:dyDescent="0.25">
      <c r="A11" s="17" t="s">
        <v>8</v>
      </c>
      <c r="B11" s="19">
        <v>46016</v>
      </c>
      <c r="C11" s="17" t="s">
        <v>17</v>
      </c>
      <c r="D11" s="19">
        <f>DATE(B2,12,25)</f>
        <v>46381</v>
      </c>
      <c r="E11" s="30" t="str">
        <f t="shared" si="0"/>
        <v>8,0</v>
      </c>
    </row>
    <row r="12" spans="1:8" x14ac:dyDescent="0.25">
      <c r="A12" s="17" t="s">
        <v>9</v>
      </c>
      <c r="B12" s="19">
        <v>46017</v>
      </c>
      <c r="C12" s="17" t="s">
        <v>17</v>
      </c>
      <c r="D12" s="19">
        <f>DATE(B2,12,26)</f>
        <v>46382</v>
      </c>
      <c r="E12" s="30" t="str">
        <f t="shared" si="0"/>
        <v/>
      </c>
    </row>
    <row r="13" spans="1:8" x14ac:dyDescent="0.25">
      <c r="A13" s="17" t="s">
        <v>10</v>
      </c>
      <c r="C13" s="17" t="s">
        <v>18</v>
      </c>
      <c r="D13" s="19">
        <f>7*ROUND((4&amp;-B2)/7+MOD(19*MOD(B2,19)-7,30)*0.14,)-6</f>
        <v>46117</v>
      </c>
      <c r="E13" s="30" t="str">
        <f>IF(OR(WEEKDAY(D13)=7,WEEKDAY(D13)=1),"","8,0")</f>
        <v/>
      </c>
    </row>
    <row r="14" spans="1:8" x14ac:dyDescent="0.25">
      <c r="A14" s="17" t="s">
        <v>11</v>
      </c>
      <c r="C14" s="17" t="s">
        <v>19</v>
      </c>
      <c r="D14" s="19">
        <f>(7*ROUND((4&amp;-B2)/7+MOD(19*MOD(B2,19)-7,30)*0.14,)-6)-2</f>
        <v>46115</v>
      </c>
      <c r="E14" s="30" t="str">
        <f t="shared" si="0"/>
        <v>8,0</v>
      </c>
    </row>
    <row r="15" spans="1:8" x14ac:dyDescent="0.25">
      <c r="A15" s="17" t="s">
        <v>12</v>
      </c>
      <c r="C15" s="17" t="s">
        <v>20</v>
      </c>
      <c r="D15" s="19">
        <f>(7*ROUND((4&amp;-B2)/7+MOD(19*MOD(B2,19)-7,30)*0.14,)-6)+1</f>
        <v>46118</v>
      </c>
      <c r="E15" s="30" t="str">
        <f t="shared" si="0"/>
        <v>8,0</v>
      </c>
    </row>
    <row r="16" spans="1:8" x14ac:dyDescent="0.25">
      <c r="A16" s="17" t="s">
        <v>13</v>
      </c>
      <c r="C16" s="17" t="s">
        <v>21</v>
      </c>
      <c r="D16" s="19">
        <f>(7*ROUND((4&amp;-B2)/7+MOD(19*MOD(B2,19)-7,30)*0.14,)-6)+39</f>
        <v>46156</v>
      </c>
      <c r="E16" s="30" t="str">
        <f t="shared" si="0"/>
        <v>8,0</v>
      </c>
    </row>
    <row r="17" spans="1:5" x14ac:dyDescent="0.25">
      <c r="A17" s="17" t="s">
        <v>14</v>
      </c>
      <c r="C17" s="17" t="s">
        <v>22</v>
      </c>
      <c r="D17" s="19">
        <f>(7*ROUND((4&amp;-B2)/7+MOD(19*MOD(B2,19)-7,30)*0.14,)-6)+49</f>
        <v>46166</v>
      </c>
      <c r="E17" s="30" t="str">
        <f t="shared" si="0"/>
        <v/>
      </c>
    </row>
    <row r="18" spans="1:5" x14ac:dyDescent="0.25">
      <c r="A18" s="17" t="s">
        <v>15</v>
      </c>
      <c r="C18" s="17" t="s">
        <v>23</v>
      </c>
      <c r="D18" s="19">
        <f>(7*ROUND((4&amp;-B2)/7+MOD(19*MOD(B2,19)-7,30)*0.14,)-6)+50</f>
        <v>46167</v>
      </c>
      <c r="E18" s="30" t="str">
        <f t="shared" si="0"/>
        <v>8,0</v>
      </c>
    </row>
    <row r="19" spans="1:5" x14ac:dyDescent="0.25">
      <c r="A19" s="17" t="s">
        <v>16</v>
      </c>
      <c r="C19" s="17" t="s">
        <v>24</v>
      </c>
      <c r="D19" s="19">
        <f>(7*ROUND((4&amp;-B2)/7+MOD(19*MOD(B2,19)-7,30)*0.14,)-6)+60</f>
        <v>46177</v>
      </c>
      <c r="E19" s="30" t="str">
        <f t="shared" si="0"/>
        <v>8,0</v>
      </c>
    </row>
    <row r="20" spans="1:5" x14ac:dyDescent="0.25">
      <c r="B20" s="20" t="s">
        <v>28</v>
      </c>
    </row>
    <row r="21" spans="1:5" x14ac:dyDescent="0.25">
      <c r="A21" s="17" t="s">
        <v>41</v>
      </c>
      <c r="B21" s="8">
        <v>9</v>
      </c>
    </row>
    <row r="22" spans="1:5" x14ac:dyDescent="0.25">
      <c r="A22" s="17" t="s">
        <v>42</v>
      </c>
      <c r="B22" s="8">
        <v>9</v>
      </c>
    </row>
    <row r="23" spans="1:5" x14ac:dyDescent="0.25">
      <c r="A23" s="17" t="s">
        <v>43</v>
      </c>
      <c r="B23" s="8">
        <v>9</v>
      </c>
    </row>
    <row r="24" spans="1:5" x14ac:dyDescent="0.25">
      <c r="A24" s="17" t="s">
        <v>44</v>
      </c>
      <c r="B24" s="8">
        <v>8.5</v>
      </c>
    </row>
    <row r="25" spans="1:5" x14ac:dyDescent="0.25">
      <c r="A25" s="17" t="s">
        <v>45</v>
      </c>
      <c r="B25" s="8">
        <v>5</v>
      </c>
    </row>
    <row r="26" spans="1:5" x14ac:dyDescent="0.25">
      <c r="A26" s="17" t="s">
        <v>46</v>
      </c>
      <c r="B26" s="8"/>
      <c r="E26" s="17" t="s">
        <v>40</v>
      </c>
    </row>
    <row r="27" spans="1:5" x14ac:dyDescent="0.25">
      <c r="A27" s="17" t="s">
        <v>47</v>
      </c>
      <c r="B27" s="8"/>
    </row>
    <row r="28" spans="1:5" x14ac:dyDescent="0.25">
      <c r="A28" s="17" t="s">
        <v>30</v>
      </c>
      <c r="B28" s="8">
        <v>168</v>
      </c>
    </row>
    <row r="31" spans="1:5" x14ac:dyDescent="0.25">
      <c r="A31" s="17" t="s">
        <v>33</v>
      </c>
      <c r="B31" s="33">
        <v>9</v>
      </c>
    </row>
    <row r="32" spans="1:5" x14ac:dyDescent="0.25">
      <c r="A32" s="17" t="s">
        <v>36</v>
      </c>
      <c r="B32" s="33">
        <v>9</v>
      </c>
    </row>
    <row r="33" spans="1:2" x14ac:dyDescent="0.25">
      <c r="A33" s="17" t="s">
        <v>34</v>
      </c>
      <c r="B33" s="33">
        <v>8</v>
      </c>
    </row>
    <row r="34" spans="1:2" x14ac:dyDescent="0.25">
      <c r="A34" s="17" t="s">
        <v>29</v>
      </c>
      <c r="B34" s="33">
        <v>8</v>
      </c>
    </row>
    <row r="35" spans="1:2" x14ac:dyDescent="0.25">
      <c r="A35" s="17" t="s">
        <v>31</v>
      </c>
      <c r="B35" s="33">
        <v>8</v>
      </c>
    </row>
    <row r="36" spans="1:2" x14ac:dyDescent="0.25">
      <c r="A36" s="17" t="s">
        <v>35</v>
      </c>
      <c r="B36" s="33">
        <v>0</v>
      </c>
    </row>
    <row r="37" spans="1:2" x14ac:dyDescent="0.25">
      <c r="A37" s="17" t="s">
        <v>32</v>
      </c>
      <c r="B37" s="33">
        <v>8</v>
      </c>
    </row>
  </sheetData>
  <sheetProtection selectLockedCells="1"/>
  <phoneticPr fontId="1" type="noConversion"/>
  <conditionalFormatting sqref="A34:A37">
    <cfRule type="duplicateValues" dxfId="5" priority="2"/>
  </conditionalFormatting>
  <hyperlinks>
    <hyperlink ref="H5" r:id="rId1" xr:uid="{531DFAA5-9D9F-4B4B-BB9A-902F162FED7C}"/>
  </hyperlinks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E2408-D026-45D2-83AB-D356A03BCA2B}">
  <sheetPr codeName="Tabelle3">
    <pageSetUpPr fitToPage="1"/>
  </sheetPr>
  <dimension ref="A1:BJ44"/>
  <sheetViews>
    <sheetView showGridLines="0" tabSelected="1" zoomScale="85" zoomScaleNormal="85" workbookViewId="0">
      <pane ySplit="3" topLeftCell="A4" activePane="bottomLeft" state="frozen"/>
      <selection pane="bottomLeft" activeCell="A4" sqref="A4"/>
    </sheetView>
  </sheetViews>
  <sheetFormatPr baseColWidth="10" defaultRowHeight="15" x14ac:dyDescent="0.25"/>
  <cols>
    <col min="1" max="1" width="8.85546875" style="9" customWidth="1"/>
    <col min="2" max="2" width="12.85546875" style="10" customWidth="1"/>
    <col min="3" max="5" width="8.85546875" style="10" customWidth="1"/>
    <col min="6" max="6" width="8.85546875" style="9" customWidth="1"/>
    <col min="7" max="7" width="12.85546875" style="10" customWidth="1"/>
    <col min="8" max="10" width="8.85546875" style="10" customWidth="1"/>
    <col min="11" max="11" width="8.85546875" style="9" customWidth="1"/>
    <col min="12" max="12" width="12.85546875" style="9" customWidth="1"/>
    <col min="13" max="15" width="8.85546875" style="10" customWidth="1"/>
    <col min="16" max="16" width="8.85546875" style="9" customWidth="1"/>
    <col min="17" max="17" width="12.85546875" style="10" customWidth="1"/>
    <col min="18" max="20" width="8.85546875" style="10" customWidth="1"/>
    <col min="21" max="21" width="8.85546875" style="9" customWidth="1"/>
    <col min="22" max="22" width="12.85546875" style="9" customWidth="1"/>
    <col min="23" max="25" width="8.85546875" style="10" customWidth="1"/>
    <col min="26" max="26" width="8.85546875" style="9" customWidth="1"/>
    <col min="27" max="27" width="12.85546875" style="10" customWidth="1"/>
    <col min="28" max="30" width="8.85546875" style="10" customWidth="1"/>
    <col min="31" max="31" width="8.85546875" style="9" customWidth="1"/>
    <col min="32" max="32" width="12.85546875" style="9" customWidth="1"/>
    <col min="33" max="35" width="8.85546875" style="10" customWidth="1"/>
    <col min="36" max="36" width="8.85546875" style="9" customWidth="1"/>
    <col min="37" max="37" width="12.85546875" style="10" customWidth="1"/>
    <col min="38" max="40" width="8.85546875" style="10" customWidth="1"/>
    <col min="41" max="41" width="8.85546875" style="9" customWidth="1"/>
    <col min="42" max="42" width="12.85546875" style="10" customWidth="1"/>
    <col min="43" max="45" width="8.85546875" style="10" customWidth="1"/>
    <col min="46" max="46" width="8.85546875" style="9" customWidth="1"/>
    <col min="47" max="47" width="12.85546875" style="10" customWidth="1"/>
    <col min="48" max="50" width="8.85546875" style="10" customWidth="1"/>
    <col min="51" max="51" width="8.85546875" style="9" customWidth="1"/>
    <col min="52" max="52" width="12.85546875" style="10" customWidth="1"/>
    <col min="53" max="55" width="8.85546875" style="10" customWidth="1"/>
    <col min="56" max="56" width="8.85546875" style="9" customWidth="1"/>
    <col min="57" max="57" width="12.85546875" style="10" customWidth="1"/>
    <col min="58" max="60" width="8.85546875" style="10" customWidth="1"/>
    <col min="61" max="61" width="1.7109375" style="10" customWidth="1"/>
    <col min="62" max="62" width="15.5703125" style="10" customWidth="1"/>
    <col min="63" max="16384" width="11.42578125" style="10"/>
  </cols>
  <sheetData>
    <row r="1" spans="1:60" ht="21" customHeight="1" x14ac:dyDescent="0.25">
      <c r="C1" s="34">
        <v>2026</v>
      </c>
      <c r="D1" s="34"/>
      <c r="W1" s="35">
        <f>C1</f>
        <v>2026</v>
      </c>
      <c r="X1" s="35"/>
      <c r="AQ1" s="35">
        <f>C1</f>
        <v>2026</v>
      </c>
      <c r="AR1" s="35"/>
    </row>
    <row r="2" spans="1:60" ht="7.5" customHeight="1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2"/>
      <c r="L2" s="12"/>
      <c r="M2" s="12"/>
      <c r="N2" s="12"/>
      <c r="O2" s="12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</row>
    <row r="3" spans="1:60" ht="23.25" customHeight="1" x14ac:dyDescent="0.25">
      <c r="A3" s="37" cm="1">
        <f t="array" ref="A3:BH3">_xlfn.MAKEARRAY(1, 12*5,_xlfn.LAMBDA(_xlpm.i,_xlpm.j,_xlfn.LET(_xlpm.k,ROUNDUP(_xlpm.j/5, 0),_xlpm.pos, MOD(_xlpm.j-1, 5) + 1,CHOOSE(_xlpm.pos,INDEX(DATE(C1, _xlfn.SEQUENCE(1, 12), 1), _xlpm.k),"","Soll Std","Ist Std",""))))</f>
        <v>46023</v>
      </c>
      <c r="B3" s="36" t="str">
        <v/>
      </c>
      <c r="C3" s="25" t="str">
        <v>Soll Std</v>
      </c>
      <c r="D3" s="26" t="str">
        <v>Ist Std</v>
      </c>
      <c r="E3" s="22" t="str">
        <v/>
      </c>
      <c r="F3" s="37">
        <v>46054</v>
      </c>
      <c r="G3" s="36" t="str">
        <v/>
      </c>
      <c r="H3" s="25" t="str">
        <v>Soll Std</v>
      </c>
      <c r="I3" s="26" t="str">
        <v>Ist Std</v>
      </c>
      <c r="J3" s="22" t="str">
        <v/>
      </c>
      <c r="K3" s="37">
        <v>46082</v>
      </c>
      <c r="L3" s="36" t="str">
        <v/>
      </c>
      <c r="M3" s="25" t="str">
        <v>Soll Std</v>
      </c>
      <c r="N3" s="26" t="str">
        <v>Ist Std</v>
      </c>
      <c r="O3" s="22" t="str">
        <v/>
      </c>
      <c r="P3" s="37">
        <v>46113</v>
      </c>
      <c r="Q3" s="36" t="str">
        <v/>
      </c>
      <c r="R3" s="25" t="str">
        <v>Soll Std</v>
      </c>
      <c r="S3" s="26" t="str">
        <v>Ist Std</v>
      </c>
      <c r="T3" s="22" t="str">
        <v/>
      </c>
      <c r="U3" s="37">
        <v>46143</v>
      </c>
      <c r="V3" s="36" t="str">
        <v/>
      </c>
      <c r="W3" s="25" t="str">
        <v>Soll Std</v>
      </c>
      <c r="X3" s="26" t="str">
        <v>Ist Std</v>
      </c>
      <c r="Y3" s="22" t="str">
        <v/>
      </c>
      <c r="Z3" s="37">
        <v>46174</v>
      </c>
      <c r="AA3" s="36" t="str">
        <v/>
      </c>
      <c r="AB3" s="25" t="str">
        <v>Soll Std</v>
      </c>
      <c r="AC3" s="26" t="str">
        <v>Ist Std</v>
      </c>
      <c r="AD3" s="22" t="str">
        <v/>
      </c>
      <c r="AE3" s="37">
        <v>46204</v>
      </c>
      <c r="AF3" s="36" t="str">
        <v/>
      </c>
      <c r="AG3" s="25" t="str">
        <v>Soll Std</v>
      </c>
      <c r="AH3" s="26" t="str">
        <v>Ist Std</v>
      </c>
      <c r="AI3" s="22" t="str">
        <v/>
      </c>
      <c r="AJ3" s="37">
        <v>46235</v>
      </c>
      <c r="AK3" s="36" t="str">
        <v/>
      </c>
      <c r="AL3" s="25" t="str">
        <v>Soll Std</v>
      </c>
      <c r="AM3" s="26" t="str">
        <v>Ist Std</v>
      </c>
      <c r="AN3" s="22" t="str">
        <v/>
      </c>
      <c r="AO3" s="37">
        <v>46266</v>
      </c>
      <c r="AP3" s="36" t="str">
        <v/>
      </c>
      <c r="AQ3" s="25" t="str">
        <v>Soll Std</v>
      </c>
      <c r="AR3" s="26" t="str">
        <v>Ist Std</v>
      </c>
      <c r="AS3" s="22" t="str">
        <v/>
      </c>
      <c r="AT3" s="37">
        <v>46296</v>
      </c>
      <c r="AU3" s="36" t="str">
        <v/>
      </c>
      <c r="AV3" s="25" t="str">
        <v>Soll Std</v>
      </c>
      <c r="AW3" s="26" t="str">
        <v>Ist Std</v>
      </c>
      <c r="AX3" s="22" t="str">
        <v/>
      </c>
      <c r="AY3" s="37">
        <v>46327</v>
      </c>
      <c r="AZ3" s="36" t="str">
        <v/>
      </c>
      <c r="BA3" s="25" t="str">
        <v>Soll Std</v>
      </c>
      <c r="BB3" s="26" t="str">
        <v>Ist Std</v>
      </c>
      <c r="BC3" s="22" t="str">
        <v/>
      </c>
      <c r="BD3" s="37">
        <v>46357</v>
      </c>
      <c r="BE3" s="36" t="str">
        <v/>
      </c>
      <c r="BF3" s="25" t="str">
        <v>Soll Std</v>
      </c>
      <c r="BG3" s="26" t="str">
        <v>Ist Std</v>
      </c>
      <c r="BH3" s="22" t="str">
        <v/>
      </c>
    </row>
    <row r="4" spans="1:60" ht="21.75" customHeight="1" x14ac:dyDescent="0.25">
      <c r="A4" s="14" cm="1">
        <f t="array" ref="A4:C34">_xlfn.LET(_xlpm.xA,A3,_xlpm.xB,DATE(C1,MONTH(_xlpm.xA),_xlfn.SEQUENCE(DAY(DATE(C1,MONTH(_xlpm.xA)+1,0)),1,1)),_xlpm.xC,_xlfn.XLOOKUP(_xlpm.xB,Daten!$D$5:$D$19,Daten!$A$5:$A$19,"")&amp;IF(WEEKDAY(_xlpm.xB,2)=1," KW"&amp;_xlfn.ISOWEEKNUM(_xlpm.xB),""),_xlpm.xFt, _xlfn.IFNA(VLOOKUP(_xlpm.xB, Daten!$D$4:$E$19, 2, FALSE), ""),_xlpm.xD, IF(WEEKDAY(_xlpm.xB,2)&lt;6, IF(_xlpm.xFt&lt;&gt;"", _xlpm.xFt, _xlfn.IFNA(VLOOKUP(TEXT(_xlpm.xB, "TTTT"), Daten!$A$17:$B$33, 2, FALSE), "")), ""),_xlfn.HSTACK(_xlpm.xB,_xlpm.xC,_xlpm.xD))</f>
        <v>46023</v>
      </c>
      <c r="B4" s="15" t="str">
        <v>Neujahr</v>
      </c>
      <c r="C4" s="13" t="str">
        <v>8,0</v>
      </c>
      <c r="D4" s="21">
        <v>8</v>
      </c>
      <c r="E4" s="27" t="s">
        <v>34</v>
      </c>
      <c r="F4" s="14" cm="1">
        <f t="array" ref="F4:H31">_xlfn.LET(_xlpm.xA,F3,_xlpm.xB,DATE(C1,MONTH(_xlpm.xA),_xlfn.SEQUENCE(DAY(DATE(C1,MONTH(_xlpm.xA)+1,0)),1,1)),_xlpm.xC,_xlfn.XLOOKUP(_xlpm.xB,Daten!$D$5:$D$19,Daten!$A$5:$A$19,"")&amp;IF(WEEKDAY(_xlpm.xB,2)=1," KW"&amp;_xlfn.ISOWEEKNUM(_xlpm.xB),""),_xlpm.xFt, _xlfn.IFNA(VLOOKUP(_xlpm.xB, Daten!$D$4:$E$19, 2, FALSE), ""),_xlpm.xD, IF(WEEKDAY(_xlpm.xB,2)&lt;6, IF(_xlpm.xFt&lt;&gt;"", _xlpm.xFt, _xlfn.IFNA(VLOOKUP(TEXT(_xlpm.xB, "TTTT"), Daten!$A$17:$B$33, 2, FALSE), "")), ""),_xlfn.HSTACK(_xlpm.xB,_xlpm.xC,_xlpm.xD))</f>
        <v>46054</v>
      </c>
      <c r="G4" s="15" t="str">
        <v/>
      </c>
      <c r="H4" s="13" t="str">
        <v/>
      </c>
      <c r="I4" s="21"/>
      <c r="J4" s="27"/>
      <c r="K4" s="14" cm="1">
        <f t="array" ref="K4:M34">_xlfn.LET(_xlpm.xA,K3,_xlpm.xB,DATE(C1,MONTH(_xlpm.xA),_xlfn.SEQUENCE(DAY(DATE(C1,MONTH(_xlpm.xA)+1,0)),1,1)),_xlpm.xC,_xlfn.XLOOKUP(_xlpm.xB,Daten!$D$5:$D$19,Daten!$A$5:$A$19,"")&amp;IF(WEEKDAY(_xlpm.xB,2)=1," KW"&amp;_xlfn.ISOWEEKNUM(_xlpm.xB),""),_xlpm.xFt, _xlfn.IFNA(VLOOKUP(_xlpm.xB, Daten!$D$4:$E$19, 2, FALSE), ""),_xlpm.xD, IF(WEEKDAY(_xlpm.xB,2)&lt;6, IF(_xlpm.xFt&lt;&gt;"", _xlpm.xFt, _xlfn.IFNA(VLOOKUP(TEXT(_xlpm.xB, "TTTT"), Daten!$A$17:$B$33, 2, FALSE), "")), ""),_xlfn.HSTACK(_xlpm.xB,_xlpm.xC,_xlpm.xD))</f>
        <v>46082</v>
      </c>
      <c r="L4" s="15" t="str">
        <v/>
      </c>
      <c r="M4" s="13" t="str">
        <v/>
      </c>
      <c r="N4" s="21"/>
      <c r="O4" s="27"/>
      <c r="P4" s="14" cm="1">
        <f t="array" ref="P4:R33">_xlfn.LET(_xlpm.xA,P3,_xlpm.xB,DATE(C1,MONTH(_xlpm.xA),_xlfn.SEQUENCE(DAY(DATE(C1,MONTH(_xlpm.xA)+1,0)),1,1)),_xlpm.xC,_xlfn.XLOOKUP(_xlpm.xB,Daten!$D$5:$D$19,Daten!$A$5:$A$19,"")&amp;IF(WEEKDAY(_xlpm.xB,2)=1," KW"&amp;_xlfn.ISOWEEKNUM(_xlpm.xB),""),_xlpm.xFt, _xlfn.IFNA(VLOOKUP(_xlpm.xB, Daten!$D$4:$E$19, 2, FALSE), ""),_xlpm.xD, IF(WEEKDAY(_xlpm.xB,2)&lt;6, IF(_xlpm.xFt&lt;&gt;"", _xlpm.xFt, _xlfn.IFNA(VLOOKUP(TEXT(_xlpm.xB, "TTTT"), Daten!$A$17:$B$33, 2, FALSE), "")), ""),_xlfn.HSTACK(_xlpm.xB,_xlpm.xC,_xlpm.xD))</f>
        <v>46113</v>
      </c>
      <c r="Q4" s="15" t="str">
        <v/>
      </c>
      <c r="R4" s="13">
        <v>9</v>
      </c>
      <c r="S4" s="21"/>
      <c r="T4" s="27"/>
      <c r="U4" s="14" cm="1">
        <f t="array" ref="U4:W34">_xlfn.LET(_xlpm.xA,U3,_xlpm.xB,DATE(C1,MONTH(_xlpm.xA),_xlfn.SEQUENCE(DAY(DATE(C1,MONTH(_xlpm.xA)+1,0)),1,1)),_xlpm.xC,_xlfn.XLOOKUP(_xlpm.xB,Daten!$D$5:$D$19,Daten!$A$5:$A$19,"")&amp;IF(WEEKDAY(_xlpm.xB,2)=1," KW"&amp;_xlfn.ISOWEEKNUM(_xlpm.xB),""),_xlpm.xFt, _xlfn.IFNA(VLOOKUP(_xlpm.xB, Daten!$D$4:$E$19, 2, FALSE), ""),_xlpm.xD, IF(WEEKDAY(_xlpm.xB,2)&lt;6, IF(_xlpm.xFt&lt;&gt;"", _xlpm.xFt, _xlfn.IFNA(VLOOKUP(TEXT(_xlpm.xB, "TTTT"), Daten!$A$17:$B$33, 2, FALSE), "")), ""),_xlfn.HSTACK(_xlpm.xB,_xlpm.xC,_xlpm.xD))</f>
        <v>46143</v>
      </c>
      <c r="V4" s="15" t="str">
        <v>Tag der Arbeit</v>
      </c>
      <c r="W4" s="13" t="str">
        <v>8,0</v>
      </c>
      <c r="X4" s="21"/>
      <c r="Y4" s="27"/>
      <c r="Z4" s="14" cm="1">
        <f t="array" ref="Z4:AB33">_xlfn.LET(_xlpm.xA,Z3,_xlpm.xB,DATE(C1,MONTH(_xlpm.xA),_xlfn.SEQUENCE(DAY(DATE(C1,MONTH(_xlpm.xA)+1,0)),1,1)),_xlpm.xC,_xlfn.XLOOKUP(_xlpm.xB,Daten!$D$5:$D$19,Daten!$A$5:$A$19,"")&amp;IF(WEEKDAY(_xlpm.xB,2)=1," KW"&amp;_xlfn.ISOWEEKNUM(_xlpm.xB),""),_xlpm.xFt, _xlfn.IFNA(VLOOKUP(_xlpm.xB, Daten!$D$4:$E$19, 2, FALSE), ""),_xlpm.xD, IF(WEEKDAY(_xlpm.xB,2)&lt;6, IF(_xlpm.xFt&lt;&gt;"", _xlpm.xFt, _xlfn.IFNA(VLOOKUP(TEXT(_xlpm.xB, "TTTT"), Daten!$A$17:$B$33, 2, FALSE), "")), ""),_xlfn.HSTACK(_xlpm.xB,_xlpm.xC,_xlpm.xD))</f>
        <v>46174</v>
      </c>
      <c r="AA4" s="15" t="str">
        <v xml:space="preserve"> KW23</v>
      </c>
      <c r="AB4" s="13">
        <v>9</v>
      </c>
      <c r="AC4" s="21"/>
      <c r="AD4" s="27"/>
      <c r="AE4" s="14" cm="1">
        <f t="array" ref="AE4:AG34">_xlfn.LET(_xlpm.xA,AE3,_xlpm.xB,DATE(C1,MONTH(_xlpm.xA),_xlfn.SEQUENCE(DAY(DATE(C1,MONTH(_xlpm.xA)+1,0)),1,1)),_xlpm.xC,_xlfn.XLOOKUP(_xlpm.xB,Daten!$D$5:$D$19,Daten!$A$5:$A$19,"")&amp;IF(WEEKDAY(_xlpm.xB,2)=1," KW"&amp;_xlfn.ISOWEEKNUM(_xlpm.xB),""),_xlpm.xFt, _xlfn.IFNA(VLOOKUP(_xlpm.xB, Daten!$D$4:$E$19, 2, FALSE), ""),_xlpm.xD, IF(WEEKDAY(_xlpm.xB,2)&lt;6, IF(_xlpm.xFt&lt;&gt;"", _xlpm.xFt, _xlfn.IFNA(VLOOKUP(TEXT(_xlpm.xB, "TTTT"), Daten!$A$17:$B$33, 2, FALSE), "")), ""),_xlfn.HSTACK(_xlpm.xB,_xlpm.xC,_xlpm.xD))</f>
        <v>46204</v>
      </c>
      <c r="AF4" s="15" t="str">
        <v/>
      </c>
      <c r="AG4" s="13">
        <v>9</v>
      </c>
      <c r="AH4" s="21"/>
      <c r="AI4" s="27"/>
      <c r="AJ4" s="14" cm="1">
        <f t="array" ref="AJ4:AL34">_xlfn.LET(_xlpm.xA,AJ3,_xlpm.xB,DATE(C1,MONTH(_xlpm.xA),_xlfn.SEQUENCE(DAY(DATE(C1,MONTH(_xlpm.xA)+1,0)),1,1)),_xlpm.xC,_xlfn.XLOOKUP(_xlpm.xB,Daten!$D$5:$D$19,Daten!$A$5:$A$19,"")&amp;IF(WEEKDAY(_xlpm.xB,2)=1," KW"&amp;_xlfn.ISOWEEKNUM(_xlpm.xB),""),_xlpm.xFt, _xlfn.IFNA(VLOOKUP(_xlpm.xB, Daten!$D$4:$E$19, 2, FALSE), ""),_xlpm.xD, IF(WEEKDAY(_xlpm.xB,2)&lt;6, IF(_xlpm.xFt&lt;&gt;"", _xlpm.xFt, _xlfn.IFNA(VLOOKUP(TEXT(_xlpm.xB, "TTTT"), Daten!$A$17:$B$33, 2, FALSE), "")), ""),_xlfn.HSTACK(_xlpm.xB,_xlpm.xC,_xlpm.xD))</f>
        <v>46235</v>
      </c>
      <c r="AK4" s="15" t="str">
        <v/>
      </c>
      <c r="AL4" s="13" t="str">
        <v/>
      </c>
      <c r="AM4" s="21"/>
      <c r="AN4" s="27"/>
      <c r="AO4" s="14" cm="1">
        <f t="array" ref="AO4:AQ33">_xlfn.LET(_xlpm.xA,AO3,_xlpm.xB,DATE(C1,MONTH(_xlpm.xA),_xlfn.SEQUENCE(DAY(DATE(C1,MONTH(_xlpm.xA)+1,0)),1,1)),_xlpm.xC,_xlfn.XLOOKUP(_xlpm.xB,Daten!$D$5:$D$19,Daten!$A$5:$A$19,"")&amp;IF(WEEKDAY(_xlpm.xB,2)=1," KW"&amp;_xlfn.ISOWEEKNUM(_xlpm.xB),""),_xlpm.xFt, _xlfn.IFNA(VLOOKUP(_xlpm.xB, Daten!$D$4:$E$19, 2, FALSE), ""),_xlpm.xD, IF(WEEKDAY(_xlpm.xB,2)&lt;6, IF(_xlpm.xFt&lt;&gt;"", _xlpm.xFt, _xlfn.IFNA(VLOOKUP(TEXT(_xlpm.xB, "TTTT"), Daten!$A$17:$B$33, 2, FALSE), "")), ""),_xlfn.HSTACK(_xlpm.xB,_xlpm.xC,_xlpm.xD))</f>
        <v>46266</v>
      </c>
      <c r="AP4" s="15" t="str">
        <v/>
      </c>
      <c r="AQ4" s="13">
        <v>9</v>
      </c>
      <c r="AR4" s="21"/>
      <c r="AS4" s="27"/>
      <c r="AT4" s="14" cm="1">
        <f t="array" ref="AT4:AV34">_xlfn.LET(_xlpm.xA,AT3,_xlpm.xB,DATE(C1,MONTH(_xlpm.xA),_xlfn.SEQUENCE(DAY(DATE(C1,MONTH(_xlpm.xA)+1,0)),1,1)),_xlpm.xC,_xlfn.XLOOKUP(_xlpm.xB,Daten!$D$5:$D$19,Daten!$A$5:$A$19,"")&amp;IF(WEEKDAY(_xlpm.xB,2)=1," KW"&amp;_xlfn.ISOWEEKNUM(_xlpm.xB),""),_xlpm.xFt, _xlfn.IFNA(VLOOKUP(_xlpm.xB, Daten!$D$4:$E$19, 2, FALSE), ""),_xlpm.xD, IF(WEEKDAY(_xlpm.xB,2)&lt;6, IF(_xlpm.xFt&lt;&gt;"", _xlpm.xFt, _xlfn.IFNA(VLOOKUP(TEXT(_xlpm.xB, "TTTT"), Daten!$A$17:$B$33, 2, FALSE), "")), ""),_xlfn.HSTACK(_xlpm.xB,_xlpm.xC,_xlpm.xD))</f>
        <v>46296</v>
      </c>
      <c r="AU4" s="15" t="str">
        <v/>
      </c>
      <c r="AV4" s="13">
        <v>8.5</v>
      </c>
      <c r="AW4" s="21"/>
      <c r="AX4" s="27"/>
      <c r="AY4" s="14" cm="1">
        <f t="array" ref="AY4:BA33">_xlfn.LET(_xlpm.xA,AY3,_xlpm.xB,DATE(C1,MONTH(_xlpm.xA),_xlfn.SEQUENCE(DAY(DATE(C1,MONTH(_xlpm.xA)+1,0)),1,1)),_xlpm.xC,_xlfn.XLOOKUP(_xlpm.xB,Daten!$D$5:$D$19,Daten!$A$5:$A$19,"")&amp;IF(WEEKDAY(_xlpm.xB,2)=1," KW"&amp;_xlfn.ISOWEEKNUM(_xlpm.xB),""),_xlpm.xFt, _xlfn.IFNA(VLOOKUP(_xlpm.xB, Daten!$D$4:$E$19, 2, FALSE), ""),_xlpm.xD, IF(WEEKDAY(_xlpm.xB,2)&lt;6, IF(_xlpm.xFt&lt;&gt;"", _xlpm.xFt, _xlfn.IFNA(VLOOKUP(TEXT(_xlpm.xB, "TTTT"), Daten!$A$17:$B$33, 2, FALSE), "")), ""),_xlfn.HSTACK(_xlpm.xB,_xlpm.xC,_xlpm.xD))</f>
        <v>46327</v>
      </c>
      <c r="AZ4" s="15" t="str">
        <v>Allerheiligen</v>
      </c>
      <c r="BA4" s="13" t="str">
        <v/>
      </c>
      <c r="BB4" s="21"/>
      <c r="BC4" s="27"/>
      <c r="BD4" s="14" cm="1">
        <f t="array" ref="BD4:BF34">_xlfn.LET(_xlpm.xA,BD3,_xlpm.xB,DATE(C1,MONTH(_xlpm.xA),_xlfn.SEQUENCE(DAY(DATE(C1,MONTH(_xlpm.xA)+1,0)),1,1)),_xlpm.xC,_xlfn.XLOOKUP(_xlpm.xB,Daten!$D$5:$D$19,Daten!$A$5:$A$19,"")&amp;IF(WEEKDAY(_xlpm.xB,2)=1," KW"&amp;_xlfn.ISOWEEKNUM(_xlpm.xB),""),_xlpm.xFt, _xlfn.IFNA(VLOOKUP(_xlpm.xB, Daten!$D$4:$E$19, 2, FALSE), ""),_xlpm.xD, IF(WEEKDAY(_xlpm.xB,2)&lt;6, IF(_xlpm.xFt&lt;&gt;"", _xlpm.xFt, _xlfn.IFNA(VLOOKUP(TEXT(_xlpm.xB, "TTTT"), Daten!$A$17:$B$33, 2, FALSE), "")), ""),_xlfn.HSTACK(_xlpm.xB,_xlpm.xC,_xlpm.xD))</f>
        <v>46357</v>
      </c>
      <c r="BE4" s="15" t="str">
        <v/>
      </c>
      <c r="BF4" s="13">
        <v>9</v>
      </c>
      <c r="BG4" s="21"/>
      <c r="BH4" s="27"/>
    </row>
    <row r="5" spans="1:60" ht="21.75" customHeight="1" x14ac:dyDescent="0.25">
      <c r="A5" s="14">
        <v>46024</v>
      </c>
      <c r="B5" s="15" t="str">
        <v/>
      </c>
      <c r="C5" s="13">
        <v>5</v>
      </c>
      <c r="D5" s="21">
        <v>8</v>
      </c>
      <c r="E5" s="27" t="s">
        <v>29</v>
      </c>
      <c r="F5" s="14">
        <v>46055</v>
      </c>
      <c r="G5" s="15" t="str">
        <v xml:space="preserve"> KW6</v>
      </c>
      <c r="H5" s="13">
        <v>9</v>
      </c>
      <c r="I5" s="21"/>
      <c r="J5" s="27"/>
      <c r="K5" s="14">
        <v>46083</v>
      </c>
      <c r="L5" s="15" t="str">
        <v xml:space="preserve"> KW10</v>
      </c>
      <c r="M5" s="13">
        <v>9</v>
      </c>
      <c r="N5" s="21"/>
      <c r="O5" s="27"/>
      <c r="P5" s="14">
        <v>46114</v>
      </c>
      <c r="Q5" s="15" t="str">
        <v/>
      </c>
      <c r="R5" s="13">
        <v>8.5</v>
      </c>
      <c r="S5" s="21"/>
      <c r="T5" s="27"/>
      <c r="U5" s="14">
        <v>46144</v>
      </c>
      <c r="V5" s="15" t="str">
        <v/>
      </c>
      <c r="W5" s="13" t="str">
        <v/>
      </c>
      <c r="X5" s="21"/>
      <c r="Y5" s="27"/>
      <c r="Z5" s="14">
        <v>46175</v>
      </c>
      <c r="AA5" s="15" t="str">
        <v/>
      </c>
      <c r="AB5" s="13">
        <v>9</v>
      </c>
      <c r="AC5" s="21"/>
      <c r="AD5" s="27"/>
      <c r="AE5" s="14">
        <v>46205</v>
      </c>
      <c r="AF5" s="15" t="str">
        <v/>
      </c>
      <c r="AG5" s="13">
        <v>8.5</v>
      </c>
      <c r="AH5" s="21"/>
      <c r="AI5" s="27"/>
      <c r="AJ5" s="14">
        <v>46236</v>
      </c>
      <c r="AK5" s="15" t="str">
        <v/>
      </c>
      <c r="AL5" s="13" t="str">
        <v/>
      </c>
      <c r="AM5" s="21"/>
      <c r="AN5" s="27"/>
      <c r="AO5" s="14">
        <v>46267</v>
      </c>
      <c r="AP5" s="15" t="str">
        <v/>
      </c>
      <c r="AQ5" s="13">
        <v>9</v>
      </c>
      <c r="AR5" s="21"/>
      <c r="AS5" s="27"/>
      <c r="AT5" s="14">
        <v>46297</v>
      </c>
      <c r="AU5" s="15" t="str">
        <v/>
      </c>
      <c r="AV5" s="13">
        <v>5</v>
      </c>
      <c r="AW5" s="21"/>
      <c r="AX5" s="27"/>
      <c r="AY5" s="14">
        <v>46328</v>
      </c>
      <c r="AZ5" s="15" t="str">
        <v xml:space="preserve"> KW45</v>
      </c>
      <c r="BA5" s="13">
        <v>9</v>
      </c>
      <c r="BB5" s="21"/>
      <c r="BC5" s="27"/>
      <c r="BD5" s="14">
        <v>46358</v>
      </c>
      <c r="BE5" s="15" t="str">
        <v/>
      </c>
      <c r="BF5" s="13">
        <v>9</v>
      </c>
      <c r="BG5" s="21"/>
      <c r="BH5" s="27"/>
    </row>
    <row r="6" spans="1:60" ht="21.75" customHeight="1" x14ac:dyDescent="0.25">
      <c r="A6" s="14">
        <v>46025</v>
      </c>
      <c r="B6" s="15" t="str">
        <v/>
      </c>
      <c r="C6" s="13" t="str">
        <v/>
      </c>
      <c r="D6" s="21"/>
      <c r="E6" s="27"/>
      <c r="F6" s="14">
        <v>46056</v>
      </c>
      <c r="G6" s="15" t="str">
        <v/>
      </c>
      <c r="H6" s="13">
        <v>9</v>
      </c>
      <c r="I6" s="21"/>
      <c r="J6" s="27"/>
      <c r="K6" s="14">
        <v>46084</v>
      </c>
      <c r="L6" s="15" t="str">
        <v/>
      </c>
      <c r="M6" s="13">
        <v>9</v>
      </c>
      <c r="N6" s="21"/>
      <c r="O6" s="27"/>
      <c r="P6" s="14">
        <v>46115</v>
      </c>
      <c r="Q6" s="15" t="str">
        <v>Karfreitag</v>
      </c>
      <c r="R6" s="13" t="str">
        <v>8,0</v>
      </c>
      <c r="S6" s="21"/>
      <c r="T6" s="27"/>
      <c r="U6" s="14">
        <v>46145</v>
      </c>
      <c r="V6" s="15" t="str">
        <v/>
      </c>
      <c r="W6" s="13" t="str">
        <v/>
      </c>
      <c r="X6" s="21"/>
      <c r="Y6" s="27"/>
      <c r="Z6" s="14">
        <v>46176</v>
      </c>
      <c r="AA6" s="15" t="str">
        <v/>
      </c>
      <c r="AB6" s="13">
        <v>9</v>
      </c>
      <c r="AC6" s="21"/>
      <c r="AD6" s="27"/>
      <c r="AE6" s="14">
        <v>46206</v>
      </c>
      <c r="AF6" s="15" t="str">
        <v/>
      </c>
      <c r="AG6" s="13">
        <v>5</v>
      </c>
      <c r="AH6" s="21"/>
      <c r="AI6" s="27"/>
      <c r="AJ6" s="14">
        <v>46237</v>
      </c>
      <c r="AK6" s="15" t="str">
        <v xml:space="preserve"> KW32</v>
      </c>
      <c r="AL6" s="13">
        <v>9</v>
      </c>
      <c r="AM6" s="21"/>
      <c r="AN6" s="27"/>
      <c r="AO6" s="14">
        <v>46268</v>
      </c>
      <c r="AP6" s="15" t="str">
        <v/>
      </c>
      <c r="AQ6" s="13">
        <v>8.5</v>
      </c>
      <c r="AR6" s="21"/>
      <c r="AS6" s="27"/>
      <c r="AT6" s="14">
        <v>46298</v>
      </c>
      <c r="AU6" s="15" t="str">
        <v>Tag der deutschen Einheit</v>
      </c>
      <c r="AV6" s="13" t="str">
        <v/>
      </c>
      <c r="AW6" s="21"/>
      <c r="AX6" s="27"/>
      <c r="AY6" s="14">
        <v>46329</v>
      </c>
      <c r="AZ6" s="15" t="str">
        <v/>
      </c>
      <c r="BA6" s="13">
        <v>9</v>
      </c>
      <c r="BB6" s="21"/>
      <c r="BC6" s="27"/>
      <c r="BD6" s="14">
        <v>46359</v>
      </c>
      <c r="BE6" s="15" t="str">
        <v/>
      </c>
      <c r="BF6" s="13">
        <v>8.5</v>
      </c>
      <c r="BG6" s="21"/>
      <c r="BH6" s="27"/>
    </row>
    <row r="7" spans="1:60" ht="21.75" customHeight="1" x14ac:dyDescent="0.25">
      <c r="A7" s="14">
        <v>46026</v>
      </c>
      <c r="B7" s="15" t="str">
        <v/>
      </c>
      <c r="C7" s="13" t="str">
        <v/>
      </c>
      <c r="D7" s="21"/>
      <c r="E7" s="27"/>
      <c r="F7" s="14">
        <v>46057</v>
      </c>
      <c r="G7" s="15" t="str">
        <v/>
      </c>
      <c r="H7" s="13">
        <v>9</v>
      </c>
      <c r="I7" s="21"/>
      <c r="J7" s="27"/>
      <c r="K7" s="14">
        <v>46085</v>
      </c>
      <c r="L7" s="15" t="str">
        <v/>
      </c>
      <c r="M7" s="13">
        <v>9</v>
      </c>
      <c r="N7" s="21"/>
      <c r="O7" s="27"/>
      <c r="P7" s="14">
        <v>46116</v>
      </c>
      <c r="Q7" s="15" t="str">
        <v/>
      </c>
      <c r="R7" s="13" t="str">
        <v/>
      </c>
      <c r="S7" s="21"/>
      <c r="T7" s="27"/>
      <c r="U7" s="14">
        <v>46146</v>
      </c>
      <c r="V7" s="15" t="str">
        <v xml:space="preserve"> KW19</v>
      </c>
      <c r="W7" s="13">
        <v>9</v>
      </c>
      <c r="X7" s="21"/>
      <c r="Y7" s="27"/>
      <c r="Z7" s="14">
        <v>46177</v>
      </c>
      <c r="AA7" s="15" t="str">
        <v>Fronleichnam</v>
      </c>
      <c r="AB7" s="13" t="str">
        <v>8,0</v>
      </c>
      <c r="AC7" s="21"/>
      <c r="AD7" s="27"/>
      <c r="AE7" s="14">
        <v>46207</v>
      </c>
      <c r="AF7" s="15" t="str">
        <v/>
      </c>
      <c r="AG7" s="13" t="str">
        <v/>
      </c>
      <c r="AH7" s="21"/>
      <c r="AI7" s="27"/>
      <c r="AJ7" s="14">
        <v>46238</v>
      </c>
      <c r="AK7" s="15" t="str">
        <v/>
      </c>
      <c r="AL7" s="13">
        <v>9</v>
      </c>
      <c r="AM7" s="21"/>
      <c r="AN7" s="27"/>
      <c r="AO7" s="14">
        <v>46269</v>
      </c>
      <c r="AP7" s="15" t="str">
        <v/>
      </c>
      <c r="AQ7" s="13">
        <v>5</v>
      </c>
      <c r="AR7" s="21"/>
      <c r="AS7" s="27"/>
      <c r="AT7" s="14">
        <v>46299</v>
      </c>
      <c r="AU7" s="15" t="str">
        <v/>
      </c>
      <c r="AV7" s="13" t="str">
        <v/>
      </c>
      <c r="AW7" s="21"/>
      <c r="AX7" s="27"/>
      <c r="AY7" s="14">
        <v>46330</v>
      </c>
      <c r="AZ7" s="15" t="str">
        <v/>
      </c>
      <c r="BA7" s="13">
        <v>9</v>
      </c>
      <c r="BB7" s="21"/>
      <c r="BC7" s="27"/>
      <c r="BD7" s="14">
        <v>46360</v>
      </c>
      <c r="BE7" s="15" t="str">
        <v/>
      </c>
      <c r="BF7" s="13">
        <v>5</v>
      </c>
      <c r="BG7" s="21"/>
      <c r="BH7" s="27"/>
    </row>
    <row r="8" spans="1:60" ht="21.75" customHeight="1" x14ac:dyDescent="0.25">
      <c r="A8" s="14">
        <v>46027</v>
      </c>
      <c r="B8" s="15" t="str">
        <v xml:space="preserve"> KW2</v>
      </c>
      <c r="C8" s="13">
        <v>9</v>
      </c>
      <c r="D8" s="21">
        <v>8</v>
      </c>
      <c r="E8" s="27" t="s">
        <v>29</v>
      </c>
      <c r="F8" s="14">
        <v>46058</v>
      </c>
      <c r="G8" s="15" t="str">
        <v/>
      </c>
      <c r="H8" s="13">
        <v>8.5</v>
      </c>
      <c r="I8" s="21"/>
      <c r="J8" s="27"/>
      <c r="K8" s="14">
        <v>46086</v>
      </c>
      <c r="L8" s="15" t="str">
        <v/>
      </c>
      <c r="M8" s="13">
        <v>8.5</v>
      </c>
      <c r="N8" s="21"/>
      <c r="O8" s="27"/>
      <c r="P8" s="14">
        <v>46117</v>
      </c>
      <c r="Q8" s="15" t="str">
        <v>Ostersonntag</v>
      </c>
      <c r="R8" s="13" t="str">
        <v/>
      </c>
      <c r="S8" s="21"/>
      <c r="T8" s="27"/>
      <c r="U8" s="14">
        <v>46147</v>
      </c>
      <c r="V8" s="15" t="str">
        <v/>
      </c>
      <c r="W8" s="13">
        <v>9</v>
      </c>
      <c r="X8" s="21"/>
      <c r="Y8" s="27"/>
      <c r="Z8" s="14">
        <v>46178</v>
      </c>
      <c r="AA8" s="15" t="str">
        <v/>
      </c>
      <c r="AB8" s="13">
        <v>5</v>
      </c>
      <c r="AC8" s="21"/>
      <c r="AD8" s="27"/>
      <c r="AE8" s="14">
        <v>46208</v>
      </c>
      <c r="AF8" s="15" t="str">
        <v/>
      </c>
      <c r="AG8" s="13" t="str">
        <v/>
      </c>
      <c r="AH8" s="21"/>
      <c r="AI8" s="27"/>
      <c r="AJ8" s="14">
        <v>46239</v>
      </c>
      <c r="AK8" s="15" t="str">
        <v/>
      </c>
      <c r="AL8" s="13">
        <v>9</v>
      </c>
      <c r="AM8" s="21"/>
      <c r="AN8" s="27"/>
      <c r="AO8" s="14">
        <v>46270</v>
      </c>
      <c r="AP8" s="15" t="str">
        <v/>
      </c>
      <c r="AQ8" s="13" t="str">
        <v/>
      </c>
      <c r="AR8" s="21"/>
      <c r="AS8" s="27"/>
      <c r="AT8" s="14">
        <v>46300</v>
      </c>
      <c r="AU8" s="15" t="str">
        <v xml:space="preserve"> KW41</v>
      </c>
      <c r="AV8" s="13">
        <v>9</v>
      </c>
      <c r="AW8" s="21"/>
      <c r="AX8" s="27"/>
      <c r="AY8" s="14">
        <v>46331</v>
      </c>
      <c r="AZ8" s="15" t="str">
        <v/>
      </c>
      <c r="BA8" s="13">
        <v>8.5</v>
      </c>
      <c r="BB8" s="21"/>
      <c r="BC8" s="27"/>
      <c r="BD8" s="14">
        <v>46361</v>
      </c>
      <c r="BE8" s="15" t="str">
        <v/>
      </c>
      <c r="BF8" s="13" t="str">
        <v/>
      </c>
      <c r="BG8" s="21"/>
      <c r="BH8" s="27"/>
    </row>
    <row r="9" spans="1:60" ht="21.75" customHeight="1" x14ac:dyDescent="0.25">
      <c r="A9" s="14">
        <v>46028</v>
      </c>
      <c r="B9" s="15" t="str">
        <v>Heilige Drei Könige</v>
      </c>
      <c r="C9" s="13" t="str">
        <v>8,0</v>
      </c>
      <c r="D9" s="21">
        <v>8</v>
      </c>
      <c r="E9" s="27" t="s">
        <v>34</v>
      </c>
      <c r="F9" s="14">
        <v>46059</v>
      </c>
      <c r="G9" s="15" t="str">
        <v/>
      </c>
      <c r="H9" s="13">
        <v>5</v>
      </c>
      <c r="I9" s="21"/>
      <c r="J9" s="27"/>
      <c r="K9" s="14">
        <v>46087</v>
      </c>
      <c r="L9" s="15" t="str">
        <v/>
      </c>
      <c r="M9" s="13">
        <v>5</v>
      </c>
      <c r="N9" s="21"/>
      <c r="O9" s="27"/>
      <c r="P9" s="14">
        <v>46118</v>
      </c>
      <c r="Q9" s="15" t="str">
        <v>Ostermontag KW15</v>
      </c>
      <c r="R9" s="13" t="str">
        <v>8,0</v>
      </c>
      <c r="S9" s="21"/>
      <c r="T9" s="27"/>
      <c r="U9" s="14">
        <v>46148</v>
      </c>
      <c r="V9" s="15" t="str">
        <v/>
      </c>
      <c r="W9" s="13">
        <v>9</v>
      </c>
      <c r="X9" s="21"/>
      <c r="Y9" s="27"/>
      <c r="Z9" s="14">
        <v>46179</v>
      </c>
      <c r="AA9" s="15" t="str">
        <v/>
      </c>
      <c r="AB9" s="13" t="str">
        <v/>
      </c>
      <c r="AC9" s="21"/>
      <c r="AD9" s="27"/>
      <c r="AE9" s="14">
        <v>46209</v>
      </c>
      <c r="AF9" s="15" t="str">
        <v xml:space="preserve"> KW28</v>
      </c>
      <c r="AG9" s="13">
        <v>9</v>
      </c>
      <c r="AH9" s="21"/>
      <c r="AI9" s="27"/>
      <c r="AJ9" s="14">
        <v>46240</v>
      </c>
      <c r="AK9" s="15" t="str">
        <v/>
      </c>
      <c r="AL9" s="13">
        <v>8.5</v>
      </c>
      <c r="AM9" s="21"/>
      <c r="AN9" s="27"/>
      <c r="AO9" s="14">
        <v>46271</v>
      </c>
      <c r="AP9" s="15" t="str">
        <v/>
      </c>
      <c r="AQ9" s="13" t="str">
        <v/>
      </c>
      <c r="AR9" s="21"/>
      <c r="AS9" s="27"/>
      <c r="AT9" s="14">
        <v>46301</v>
      </c>
      <c r="AU9" s="15" t="str">
        <v/>
      </c>
      <c r="AV9" s="13">
        <v>9</v>
      </c>
      <c r="AW9" s="21"/>
      <c r="AX9" s="27"/>
      <c r="AY9" s="14">
        <v>46332</v>
      </c>
      <c r="AZ9" s="15" t="str">
        <v/>
      </c>
      <c r="BA9" s="13">
        <v>5</v>
      </c>
      <c r="BB9" s="21"/>
      <c r="BC9" s="27"/>
      <c r="BD9" s="14">
        <v>46362</v>
      </c>
      <c r="BE9" s="15" t="str">
        <v/>
      </c>
      <c r="BF9" s="13" t="str">
        <v/>
      </c>
      <c r="BG9" s="21"/>
      <c r="BH9" s="27"/>
    </row>
    <row r="10" spans="1:60" ht="21.75" customHeight="1" x14ac:dyDescent="0.25">
      <c r="A10" s="14">
        <v>46029</v>
      </c>
      <c r="B10" s="15" t="str">
        <v/>
      </c>
      <c r="C10" s="13">
        <v>9</v>
      </c>
      <c r="D10" s="21">
        <v>8</v>
      </c>
      <c r="E10" s="27" t="s">
        <v>29</v>
      </c>
      <c r="F10" s="14">
        <v>46060</v>
      </c>
      <c r="G10" s="15" t="str">
        <v/>
      </c>
      <c r="H10" s="13" t="str">
        <v/>
      </c>
      <c r="I10" s="21"/>
      <c r="J10" s="27"/>
      <c r="K10" s="14">
        <v>46088</v>
      </c>
      <c r="L10" s="15" t="str">
        <v/>
      </c>
      <c r="M10" s="13" t="str">
        <v/>
      </c>
      <c r="N10" s="21"/>
      <c r="O10" s="27"/>
      <c r="P10" s="14">
        <v>46119</v>
      </c>
      <c r="Q10" s="15" t="str">
        <v/>
      </c>
      <c r="R10" s="13">
        <v>9</v>
      </c>
      <c r="S10" s="21"/>
      <c r="T10" s="27"/>
      <c r="U10" s="14">
        <v>46149</v>
      </c>
      <c r="V10" s="15" t="str">
        <v/>
      </c>
      <c r="W10" s="13">
        <v>8.5</v>
      </c>
      <c r="X10" s="21"/>
      <c r="Y10" s="27"/>
      <c r="Z10" s="14">
        <v>46180</v>
      </c>
      <c r="AA10" s="15" t="str">
        <v/>
      </c>
      <c r="AB10" s="13" t="str">
        <v/>
      </c>
      <c r="AC10" s="21"/>
      <c r="AD10" s="27"/>
      <c r="AE10" s="14">
        <v>46210</v>
      </c>
      <c r="AF10" s="15" t="str">
        <v/>
      </c>
      <c r="AG10" s="13">
        <v>9</v>
      </c>
      <c r="AH10" s="21"/>
      <c r="AI10" s="27"/>
      <c r="AJ10" s="14">
        <v>46241</v>
      </c>
      <c r="AK10" s="15" t="str">
        <v/>
      </c>
      <c r="AL10" s="13">
        <v>5</v>
      </c>
      <c r="AM10" s="21"/>
      <c r="AN10" s="27"/>
      <c r="AO10" s="14">
        <v>46272</v>
      </c>
      <c r="AP10" s="15" t="str">
        <v xml:space="preserve"> KW37</v>
      </c>
      <c r="AQ10" s="13">
        <v>9</v>
      </c>
      <c r="AR10" s="21"/>
      <c r="AS10" s="27"/>
      <c r="AT10" s="14">
        <v>46302</v>
      </c>
      <c r="AU10" s="15" t="str">
        <v/>
      </c>
      <c r="AV10" s="13">
        <v>9</v>
      </c>
      <c r="AW10" s="21"/>
      <c r="AX10" s="27"/>
      <c r="AY10" s="14">
        <v>46333</v>
      </c>
      <c r="AZ10" s="15" t="str">
        <v/>
      </c>
      <c r="BA10" s="13" t="str">
        <v/>
      </c>
      <c r="BB10" s="21"/>
      <c r="BC10" s="27"/>
      <c r="BD10" s="14">
        <v>46363</v>
      </c>
      <c r="BE10" s="15" t="str">
        <v xml:space="preserve"> KW50</v>
      </c>
      <c r="BF10" s="13">
        <v>9</v>
      </c>
      <c r="BG10" s="21"/>
      <c r="BH10" s="27"/>
    </row>
    <row r="11" spans="1:60" ht="21.75" customHeight="1" x14ac:dyDescent="0.25">
      <c r="A11" s="14">
        <v>46030</v>
      </c>
      <c r="B11" s="15" t="str">
        <v/>
      </c>
      <c r="C11" s="13">
        <v>8.5</v>
      </c>
      <c r="D11" s="21">
        <v>8</v>
      </c>
      <c r="E11" s="27" t="s">
        <v>29</v>
      </c>
      <c r="F11" s="14">
        <v>46061</v>
      </c>
      <c r="G11" s="15" t="str">
        <v/>
      </c>
      <c r="H11" s="13" t="str">
        <v/>
      </c>
      <c r="I11" s="21"/>
      <c r="J11" s="27"/>
      <c r="K11" s="14">
        <v>46089</v>
      </c>
      <c r="L11" s="15" t="str">
        <v/>
      </c>
      <c r="M11" s="13" t="str">
        <v/>
      </c>
      <c r="N11" s="21"/>
      <c r="O11" s="27"/>
      <c r="P11" s="14">
        <v>46120</v>
      </c>
      <c r="Q11" s="15" t="str">
        <v/>
      </c>
      <c r="R11" s="13">
        <v>9</v>
      </c>
      <c r="S11" s="21"/>
      <c r="T11" s="27"/>
      <c r="U11" s="14">
        <v>46150</v>
      </c>
      <c r="V11" s="15" t="str">
        <v/>
      </c>
      <c r="W11" s="13">
        <v>5</v>
      </c>
      <c r="X11" s="21"/>
      <c r="Y11" s="27"/>
      <c r="Z11" s="14">
        <v>46181</v>
      </c>
      <c r="AA11" s="15" t="str">
        <v xml:space="preserve"> KW24</v>
      </c>
      <c r="AB11" s="13">
        <v>9</v>
      </c>
      <c r="AC11" s="21"/>
      <c r="AD11" s="27"/>
      <c r="AE11" s="14">
        <v>46211</v>
      </c>
      <c r="AF11" s="15" t="str">
        <v/>
      </c>
      <c r="AG11" s="13">
        <v>9</v>
      </c>
      <c r="AH11" s="21"/>
      <c r="AI11" s="27"/>
      <c r="AJ11" s="14">
        <v>46242</v>
      </c>
      <c r="AK11" s="15" t="str">
        <v/>
      </c>
      <c r="AL11" s="13" t="str">
        <v/>
      </c>
      <c r="AM11" s="21"/>
      <c r="AN11" s="27"/>
      <c r="AO11" s="14">
        <v>46273</v>
      </c>
      <c r="AP11" s="15" t="str">
        <v/>
      </c>
      <c r="AQ11" s="13">
        <v>9</v>
      </c>
      <c r="AR11" s="21"/>
      <c r="AS11" s="27"/>
      <c r="AT11" s="14">
        <v>46303</v>
      </c>
      <c r="AU11" s="15" t="str">
        <v/>
      </c>
      <c r="AV11" s="13">
        <v>8.5</v>
      </c>
      <c r="AW11" s="21"/>
      <c r="AX11" s="27"/>
      <c r="AY11" s="14">
        <v>46334</v>
      </c>
      <c r="AZ11" s="15" t="str">
        <v/>
      </c>
      <c r="BA11" s="13" t="str">
        <v/>
      </c>
      <c r="BB11" s="21"/>
      <c r="BC11" s="27"/>
      <c r="BD11" s="14">
        <v>46364</v>
      </c>
      <c r="BE11" s="15" t="str">
        <v/>
      </c>
      <c r="BF11" s="13">
        <v>9</v>
      </c>
      <c r="BG11" s="21"/>
      <c r="BH11" s="27"/>
    </row>
    <row r="12" spans="1:60" ht="21.75" customHeight="1" x14ac:dyDescent="0.25">
      <c r="A12" s="14">
        <v>46031</v>
      </c>
      <c r="B12" s="15" t="str">
        <v/>
      </c>
      <c r="C12" s="13">
        <v>5</v>
      </c>
      <c r="D12" s="21">
        <v>8</v>
      </c>
      <c r="E12" s="27" t="s">
        <v>29</v>
      </c>
      <c r="F12" s="14">
        <v>46062</v>
      </c>
      <c r="G12" s="15" t="str">
        <v xml:space="preserve"> KW7</v>
      </c>
      <c r="H12" s="13">
        <v>9</v>
      </c>
      <c r="I12" s="21"/>
      <c r="J12" s="27"/>
      <c r="K12" s="14">
        <v>46090</v>
      </c>
      <c r="L12" s="15" t="str">
        <v xml:space="preserve"> KW11</v>
      </c>
      <c r="M12" s="13">
        <v>9</v>
      </c>
      <c r="N12" s="21"/>
      <c r="O12" s="27"/>
      <c r="P12" s="14">
        <v>46121</v>
      </c>
      <c r="Q12" s="15" t="str">
        <v/>
      </c>
      <c r="R12" s="13">
        <v>8.5</v>
      </c>
      <c r="S12" s="21"/>
      <c r="T12" s="27"/>
      <c r="U12" s="14">
        <v>46151</v>
      </c>
      <c r="V12" s="15" t="str">
        <v/>
      </c>
      <c r="W12" s="13" t="str">
        <v/>
      </c>
      <c r="X12" s="21"/>
      <c r="Y12" s="27"/>
      <c r="Z12" s="14">
        <v>46182</v>
      </c>
      <c r="AA12" s="15" t="str">
        <v/>
      </c>
      <c r="AB12" s="13">
        <v>9</v>
      </c>
      <c r="AC12" s="21"/>
      <c r="AD12" s="27"/>
      <c r="AE12" s="14">
        <v>46212</v>
      </c>
      <c r="AF12" s="15" t="str">
        <v/>
      </c>
      <c r="AG12" s="13">
        <v>8.5</v>
      </c>
      <c r="AH12" s="21"/>
      <c r="AI12" s="27"/>
      <c r="AJ12" s="14">
        <v>46243</v>
      </c>
      <c r="AK12" s="15" t="str">
        <v/>
      </c>
      <c r="AL12" s="13" t="str">
        <v/>
      </c>
      <c r="AM12" s="21"/>
      <c r="AN12" s="27"/>
      <c r="AO12" s="14">
        <v>46274</v>
      </c>
      <c r="AP12" s="15" t="str">
        <v/>
      </c>
      <c r="AQ12" s="13">
        <v>9</v>
      </c>
      <c r="AR12" s="21"/>
      <c r="AS12" s="27"/>
      <c r="AT12" s="14">
        <v>46304</v>
      </c>
      <c r="AU12" s="15" t="str">
        <v/>
      </c>
      <c r="AV12" s="13">
        <v>5</v>
      </c>
      <c r="AW12" s="21"/>
      <c r="AX12" s="27"/>
      <c r="AY12" s="14">
        <v>46335</v>
      </c>
      <c r="AZ12" s="15" t="str">
        <v xml:space="preserve"> KW46</v>
      </c>
      <c r="BA12" s="13">
        <v>9</v>
      </c>
      <c r="BB12" s="21"/>
      <c r="BC12" s="27"/>
      <c r="BD12" s="14">
        <v>46365</v>
      </c>
      <c r="BE12" s="15" t="str">
        <v/>
      </c>
      <c r="BF12" s="13">
        <v>9</v>
      </c>
      <c r="BG12" s="21"/>
      <c r="BH12" s="27"/>
    </row>
    <row r="13" spans="1:60" ht="21.75" customHeight="1" x14ac:dyDescent="0.25">
      <c r="A13" s="14">
        <v>46032</v>
      </c>
      <c r="B13" s="15" t="str">
        <v/>
      </c>
      <c r="C13" s="13" t="str">
        <v/>
      </c>
      <c r="D13" s="21"/>
      <c r="E13" s="27"/>
      <c r="F13" s="14">
        <v>46063</v>
      </c>
      <c r="G13" s="15" t="str">
        <v/>
      </c>
      <c r="H13" s="13">
        <v>9</v>
      </c>
      <c r="I13" s="21"/>
      <c r="J13" s="27"/>
      <c r="K13" s="14">
        <v>46091</v>
      </c>
      <c r="L13" s="15" t="str">
        <v/>
      </c>
      <c r="M13" s="13">
        <v>9</v>
      </c>
      <c r="N13" s="21"/>
      <c r="O13" s="27"/>
      <c r="P13" s="14">
        <v>46122</v>
      </c>
      <c r="Q13" s="15" t="str">
        <v/>
      </c>
      <c r="R13" s="13">
        <v>5</v>
      </c>
      <c r="S13" s="21"/>
      <c r="T13" s="27"/>
      <c r="U13" s="14">
        <v>46152</v>
      </c>
      <c r="V13" s="15" t="str">
        <v/>
      </c>
      <c r="W13" s="13" t="str">
        <v/>
      </c>
      <c r="X13" s="21"/>
      <c r="Y13" s="27"/>
      <c r="Z13" s="14">
        <v>46183</v>
      </c>
      <c r="AA13" s="15" t="str">
        <v/>
      </c>
      <c r="AB13" s="13">
        <v>9</v>
      </c>
      <c r="AC13" s="21"/>
      <c r="AD13" s="27"/>
      <c r="AE13" s="14">
        <v>46213</v>
      </c>
      <c r="AF13" s="15" t="str">
        <v/>
      </c>
      <c r="AG13" s="13">
        <v>5</v>
      </c>
      <c r="AH13" s="21"/>
      <c r="AI13" s="27"/>
      <c r="AJ13" s="14">
        <v>46244</v>
      </c>
      <c r="AK13" s="15" t="str">
        <v xml:space="preserve"> KW33</v>
      </c>
      <c r="AL13" s="13">
        <v>9</v>
      </c>
      <c r="AM13" s="21"/>
      <c r="AN13" s="27"/>
      <c r="AO13" s="14">
        <v>46275</v>
      </c>
      <c r="AP13" s="15" t="str">
        <v/>
      </c>
      <c r="AQ13" s="13">
        <v>8.5</v>
      </c>
      <c r="AR13" s="21"/>
      <c r="AS13" s="27"/>
      <c r="AT13" s="14">
        <v>46305</v>
      </c>
      <c r="AU13" s="15" t="str">
        <v/>
      </c>
      <c r="AV13" s="13" t="str">
        <v/>
      </c>
      <c r="AW13" s="21"/>
      <c r="AX13" s="27"/>
      <c r="AY13" s="14">
        <v>46336</v>
      </c>
      <c r="AZ13" s="15" t="str">
        <v/>
      </c>
      <c r="BA13" s="13">
        <v>9</v>
      </c>
      <c r="BB13" s="21"/>
      <c r="BC13" s="27"/>
      <c r="BD13" s="14">
        <v>46366</v>
      </c>
      <c r="BE13" s="15" t="str">
        <v/>
      </c>
      <c r="BF13" s="13">
        <v>8.5</v>
      </c>
      <c r="BG13" s="21"/>
      <c r="BH13" s="27"/>
    </row>
    <row r="14" spans="1:60" ht="21.75" customHeight="1" x14ac:dyDescent="0.25">
      <c r="A14" s="14">
        <v>46033</v>
      </c>
      <c r="B14" s="15" t="str">
        <v/>
      </c>
      <c r="C14" s="13" t="str">
        <v/>
      </c>
      <c r="D14" s="21"/>
      <c r="E14" s="27"/>
      <c r="F14" s="14">
        <v>46064</v>
      </c>
      <c r="G14" s="15" t="str">
        <v/>
      </c>
      <c r="H14" s="13">
        <v>9</v>
      </c>
      <c r="I14" s="21"/>
      <c r="J14" s="27"/>
      <c r="K14" s="14">
        <v>46092</v>
      </c>
      <c r="L14" s="15" t="str">
        <v/>
      </c>
      <c r="M14" s="13">
        <v>9</v>
      </c>
      <c r="N14" s="21"/>
      <c r="O14" s="27"/>
      <c r="P14" s="14">
        <v>46123</v>
      </c>
      <c r="Q14" s="15" t="str">
        <v/>
      </c>
      <c r="R14" s="13" t="str">
        <v/>
      </c>
      <c r="S14" s="21"/>
      <c r="T14" s="27"/>
      <c r="U14" s="14">
        <v>46153</v>
      </c>
      <c r="V14" s="15" t="str">
        <v xml:space="preserve"> KW20</v>
      </c>
      <c r="W14" s="13">
        <v>9</v>
      </c>
      <c r="X14" s="21"/>
      <c r="Y14" s="27"/>
      <c r="Z14" s="14">
        <v>46184</v>
      </c>
      <c r="AA14" s="15" t="str">
        <v/>
      </c>
      <c r="AB14" s="13">
        <v>8.5</v>
      </c>
      <c r="AC14" s="21"/>
      <c r="AD14" s="27"/>
      <c r="AE14" s="14">
        <v>46214</v>
      </c>
      <c r="AF14" s="15" t="str">
        <v/>
      </c>
      <c r="AG14" s="13" t="str">
        <v/>
      </c>
      <c r="AH14" s="21"/>
      <c r="AI14" s="27"/>
      <c r="AJ14" s="14">
        <v>46245</v>
      </c>
      <c r="AK14" s="15" t="str">
        <v/>
      </c>
      <c r="AL14" s="13">
        <v>9</v>
      </c>
      <c r="AM14" s="21"/>
      <c r="AN14" s="27"/>
      <c r="AO14" s="14">
        <v>46276</v>
      </c>
      <c r="AP14" s="15" t="str">
        <v/>
      </c>
      <c r="AQ14" s="13">
        <v>5</v>
      </c>
      <c r="AR14" s="21"/>
      <c r="AS14" s="27"/>
      <c r="AT14" s="14">
        <v>46306</v>
      </c>
      <c r="AU14" s="15" t="str">
        <v/>
      </c>
      <c r="AV14" s="13" t="str">
        <v/>
      </c>
      <c r="AW14" s="21"/>
      <c r="AX14" s="27"/>
      <c r="AY14" s="14">
        <v>46337</v>
      </c>
      <c r="AZ14" s="15" t="str">
        <v/>
      </c>
      <c r="BA14" s="13">
        <v>9</v>
      </c>
      <c r="BB14" s="21"/>
      <c r="BC14" s="27"/>
      <c r="BD14" s="14">
        <v>46367</v>
      </c>
      <c r="BE14" s="15" t="str">
        <v/>
      </c>
      <c r="BF14" s="13">
        <v>5</v>
      </c>
      <c r="BG14" s="21"/>
      <c r="BH14" s="27"/>
    </row>
    <row r="15" spans="1:60" ht="21.75" customHeight="1" x14ac:dyDescent="0.25">
      <c r="A15" s="14">
        <v>46034</v>
      </c>
      <c r="B15" s="15" t="str">
        <v xml:space="preserve"> KW3</v>
      </c>
      <c r="C15" s="13">
        <v>9</v>
      </c>
      <c r="D15" s="21">
        <v>9</v>
      </c>
      <c r="E15" s="27" t="s">
        <v>33</v>
      </c>
      <c r="F15" s="14">
        <v>46065</v>
      </c>
      <c r="G15" s="15" t="str">
        <v/>
      </c>
      <c r="H15" s="13">
        <v>8.5</v>
      </c>
      <c r="I15" s="21"/>
      <c r="J15" s="27"/>
      <c r="K15" s="14">
        <v>46093</v>
      </c>
      <c r="L15" s="15" t="str">
        <v/>
      </c>
      <c r="M15" s="13">
        <v>8.5</v>
      </c>
      <c r="N15" s="21"/>
      <c r="O15" s="27"/>
      <c r="P15" s="14">
        <v>46124</v>
      </c>
      <c r="Q15" s="15" t="str">
        <v/>
      </c>
      <c r="R15" s="13" t="str">
        <v/>
      </c>
      <c r="S15" s="21"/>
      <c r="T15" s="27"/>
      <c r="U15" s="14">
        <v>46154</v>
      </c>
      <c r="V15" s="15" t="str">
        <v/>
      </c>
      <c r="W15" s="13">
        <v>9</v>
      </c>
      <c r="X15" s="21"/>
      <c r="Y15" s="27"/>
      <c r="Z15" s="14">
        <v>46185</v>
      </c>
      <c r="AA15" s="15" t="str">
        <v/>
      </c>
      <c r="AB15" s="13">
        <v>5</v>
      </c>
      <c r="AC15" s="21"/>
      <c r="AD15" s="27"/>
      <c r="AE15" s="14">
        <v>46215</v>
      </c>
      <c r="AF15" s="15" t="str">
        <v/>
      </c>
      <c r="AG15" s="13" t="str">
        <v/>
      </c>
      <c r="AH15" s="21"/>
      <c r="AI15" s="27"/>
      <c r="AJ15" s="14">
        <v>46246</v>
      </c>
      <c r="AK15" s="15" t="str">
        <v/>
      </c>
      <c r="AL15" s="13">
        <v>9</v>
      </c>
      <c r="AM15" s="21"/>
      <c r="AN15" s="27"/>
      <c r="AO15" s="14">
        <v>46277</v>
      </c>
      <c r="AP15" s="15" t="str">
        <v/>
      </c>
      <c r="AQ15" s="13" t="str">
        <v/>
      </c>
      <c r="AR15" s="21"/>
      <c r="AS15" s="27"/>
      <c r="AT15" s="14">
        <v>46307</v>
      </c>
      <c r="AU15" s="15" t="str">
        <v xml:space="preserve"> KW42</v>
      </c>
      <c r="AV15" s="13">
        <v>9</v>
      </c>
      <c r="AW15" s="21"/>
      <c r="AX15" s="27"/>
      <c r="AY15" s="14">
        <v>46338</v>
      </c>
      <c r="AZ15" s="15" t="str">
        <v/>
      </c>
      <c r="BA15" s="13">
        <v>8.5</v>
      </c>
      <c r="BB15" s="21"/>
      <c r="BC15" s="27"/>
      <c r="BD15" s="14">
        <v>46368</v>
      </c>
      <c r="BE15" s="15" t="str">
        <v/>
      </c>
      <c r="BF15" s="13" t="str">
        <v/>
      </c>
      <c r="BG15" s="21"/>
      <c r="BH15" s="27"/>
    </row>
    <row r="16" spans="1:60" ht="21.75" customHeight="1" x14ac:dyDescent="0.25">
      <c r="A16" s="14">
        <v>46035</v>
      </c>
      <c r="B16" s="15" t="str">
        <v/>
      </c>
      <c r="C16" s="13">
        <v>9</v>
      </c>
      <c r="D16" s="21">
        <v>9</v>
      </c>
      <c r="E16" s="27" t="s">
        <v>33</v>
      </c>
      <c r="F16" s="14">
        <v>46066</v>
      </c>
      <c r="G16" s="15" t="str">
        <v/>
      </c>
      <c r="H16" s="13">
        <v>5</v>
      </c>
      <c r="I16" s="21"/>
      <c r="J16" s="27"/>
      <c r="K16" s="14">
        <v>46094</v>
      </c>
      <c r="L16" s="15" t="str">
        <v/>
      </c>
      <c r="M16" s="13">
        <v>5</v>
      </c>
      <c r="N16" s="21"/>
      <c r="O16" s="27"/>
      <c r="P16" s="14">
        <v>46125</v>
      </c>
      <c r="Q16" s="15" t="str">
        <v xml:space="preserve"> KW16</v>
      </c>
      <c r="R16" s="13">
        <v>9</v>
      </c>
      <c r="S16" s="21"/>
      <c r="T16" s="27"/>
      <c r="U16" s="14">
        <v>46155</v>
      </c>
      <c r="V16" s="15" t="str">
        <v/>
      </c>
      <c r="W16" s="13">
        <v>9</v>
      </c>
      <c r="X16" s="21"/>
      <c r="Y16" s="27"/>
      <c r="Z16" s="14">
        <v>46186</v>
      </c>
      <c r="AA16" s="15" t="str">
        <v/>
      </c>
      <c r="AB16" s="13" t="str">
        <v/>
      </c>
      <c r="AC16" s="21"/>
      <c r="AD16" s="27"/>
      <c r="AE16" s="14">
        <v>46216</v>
      </c>
      <c r="AF16" s="15" t="str">
        <v xml:space="preserve"> KW29</v>
      </c>
      <c r="AG16" s="13">
        <v>9</v>
      </c>
      <c r="AH16" s="21"/>
      <c r="AI16" s="27"/>
      <c r="AJ16" s="14">
        <v>46247</v>
      </c>
      <c r="AK16" s="15" t="str">
        <v/>
      </c>
      <c r="AL16" s="13">
        <v>8.5</v>
      </c>
      <c r="AM16" s="21"/>
      <c r="AN16" s="27"/>
      <c r="AO16" s="14">
        <v>46278</v>
      </c>
      <c r="AP16" s="15" t="str">
        <v/>
      </c>
      <c r="AQ16" s="13" t="str">
        <v/>
      </c>
      <c r="AR16" s="21"/>
      <c r="AS16" s="27"/>
      <c r="AT16" s="14">
        <v>46308</v>
      </c>
      <c r="AU16" s="15" t="str">
        <v/>
      </c>
      <c r="AV16" s="13">
        <v>9</v>
      </c>
      <c r="AW16" s="21"/>
      <c r="AX16" s="27"/>
      <c r="AY16" s="14">
        <v>46339</v>
      </c>
      <c r="AZ16" s="15" t="str">
        <v/>
      </c>
      <c r="BA16" s="13">
        <v>5</v>
      </c>
      <c r="BB16" s="21"/>
      <c r="BC16" s="27"/>
      <c r="BD16" s="14">
        <v>46369</v>
      </c>
      <c r="BE16" s="15" t="str">
        <v/>
      </c>
      <c r="BF16" s="13" t="str">
        <v/>
      </c>
      <c r="BG16" s="21"/>
      <c r="BH16" s="27"/>
    </row>
    <row r="17" spans="1:60" ht="21.75" customHeight="1" x14ac:dyDescent="0.25">
      <c r="A17" s="14">
        <v>46036</v>
      </c>
      <c r="B17" s="15" t="str">
        <v/>
      </c>
      <c r="C17" s="13">
        <v>9</v>
      </c>
      <c r="D17" s="21">
        <v>9</v>
      </c>
      <c r="E17" s="27" t="s">
        <v>33</v>
      </c>
      <c r="F17" s="14">
        <v>46067</v>
      </c>
      <c r="G17" s="15" t="str">
        <v/>
      </c>
      <c r="H17" s="13" t="str">
        <v/>
      </c>
      <c r="I17" s="21"/>
      <c r="J17" s="27"/>
      <c r="K17" s="14">
        <v>46095</v>
      </c>
      <c r="L17" s="15" t="str">
        <v/>
      </c>
      <c r="M17" s="13" t="str">
        <v/>
      </c>
      <c r="N17" s="21"/>
      <c r="O17" s="27"/>
      <c r="P17" s="14">
        <v>46126</v>
      </c>
      <c r="Q17" s="15" t="str">
        <v/>
      </c>
      <c r="R17" s="13">
        <v>9</v>
      </c>
      <c r="S17" s="21"/>
      <c r="T17" s="27"/>
      <c r="U17" s="14">
        <v>46156</v>
      </c>
      <c r="V17" s="15" t="str">
        <v>Christi Himmelfahrt</v>
      </c>
      <c r="W17" s="13" t="str">
        <v>8,0</v>
      </c>
      <c r="X17" s="21"/>
      <c r="Y17" s="27"/>
      <c r="Z17" s="14">
        <v>46187</v>
      </c>
      <c r="AA17" s="15" t="str">
        <v/>
      </c>
      <c r="AB17" s="13" t="str">
        <v/>
      </c>
      <c r="AC17" s="21"/>
      <c r="AD17" s="27"/>
      <c r="AE17" s="14">
        <v>46217</v>
      </c>
      <c r="AF17" s="15" t="str">
        <v/>
      </c>
      <c r="AG17" s="13">
        <v>9</v>
      </c>
      <c r="AH17" s="21"/>
      <c r="AI17" s="27"/>
      <c r="AJ17" s="14">
        <v>46248</v>
      </c>
      <c r="AK17" s="15" t="str">
        <v/>
      </c>
      <c r="AL17" s="13">
        <v>5</v>
      </c>
      <c r="AM17" s="21"/>
      <c r="AN17" s="27"/>
      <c r="AO17" s="14">
        <v>46279</v>
      </c>
      <c r="AP17" s="15" t="str">
        <v xml:space="preserve"> KW38</v>
      </c>
      <c r="AQ17" s="13">
        <v>9</v>
      </c>
      <c r="AR17" s="21"/>
      <c r="AS17" s="27"/>
      <c r="AT17" s="14">
        <v>46309</v>
      </c>
      <c r="AU17" s="15" t="str">
        <v/>
      </c>
      <c r="AV17" s="13">
        <v>9</v>
      </c>
      <c r="AW17" s="21"/>
      <c r="AX17" s="27"/>
      <c r="AY17" s="14">
        <v>46340</v>
      </c>
      <c r="AZ17" s="15" t="str">
        <v/>
      </c>
      <c r="BA17" s="13" t="str">
        <v/>
      </c>
      <c r="BB17" s="21"/>
      <c r="BC17" s="27"/>
      <c r="BD17" s="14">
        <v>46370</v>
      </c>
      <c r="BE17" s="15" t="str">
        <v xml:space="preserve"> KW51</v>
      </c>
      <c r="BF17" s="13">
        <v>9</v>
      </c>
      <c r="BG17" s="21"/>
      <c r="BH17" s="27"/>
    </row>
    <row r="18" spans="1:60" ht="21.75" customHeight="1" x14ac:dyDescent="0.25">
      <c r="A18" s="14">
        <v>46037</v>
      </c>
      <c r="B18" s="15" t="str">
        <v/>
      </c>
      <c r="C18" s="13">
        <v>8.5</v>
      </c>
      <c r="D18" s="21">
        <v>8.5</v>
      </c>
      <c r="E18" s="27" t="s">
        <v>33</v>
      </c>
      <c r="F18" s="14">
        <v>46068</v>
      </c>
      <c r="G18" s="15" t="str">
        <v/>
      </c>
      <c r="H18" s="13" t="str">
        <v/>
      </c>
      <c r="I18" s="21"/>
      <c r="J18" s="27"/>
      <c r="K18" s="14">
        <v>46096</v>
      </c>
      <c r="L18" s="15" t="str">
        <v/>
      </c>
      <c r="M18" s="13" t="str">
        <v/>
      </c>
      <c r="N18" s="21"/>
      <c r="O18" s="27"/>
      <c r="P18" s="14">
        <v>46127</v>
      </c>
      <c r="Q18" s="15" t="str">
        <v/>
      </c>
      <c r="R18" s="13">
        <v>9</v>
      </c>
      <c r="S18" s="21"/>
      <c r="T18" s="27"/>
      <c r="U18" s="14">
        <v>46157</v>
      </c>
      <c r="V18" s="15" t="str">
        <v/>
      </c>
      <c r="W18" s="13">
        <v>5</v>
      </c>
      <c r="X18" s="21"/>
      <c r="Y18" s="27"/>
      <c r="Z18" s="14">
        <v>46188</v>
      </c>
      <c r="AA18" s="15" t="str">
        <v xml:space="preserve"> KW25</v>
      </c>
      <c r="AB18" s="13">
        <v>9</v>
      </c>
      <c r="AC18" s="21"/>
      <c r="AD18" s="27"/>
      <c r="AE18" s="14">
        <v>46218</v>
      </c>
      <c r="AF18" s="15" t="str">
        <v/>
      </c>
      <c r="AG18" s="13">
        <v>9</v>
      </c>
      <c r="AH18" s="21"/>
      <c r="AI18" s="27"/>
      <c r="AJ18" s="14">
        <v>46249</v>
      </c>
      <c r="AK18" s="15" t="str">
        <v>Mariä Himmelfahrt</v>
      </c>
      <c r="AL18" s="13" t="str">
        <v/>
      </c>
      <c r="AM18" s="21"/>
      <c r="AN18" s="27"/>
      <c r="AO18" s="14">
        <v>46280</v>
      </c>
      <c r="AP18" s="15" t="str">
        <v/>
      </c>
      <c r="AQ18" s="13">
        <v>9</v>
      </c>
      <c r="AR18" s="21"/>
      <c r="AS18" s="27"/>
      <c r="AT18" s="14">
        <v>46310</v>
      </c>
      <c r="AU18" s="15" t="str">
        <v/>
      </c>
      <c r="AV18" s="13">
        <v>8.5</v>
      </c>
      <c r="AW18" s="21"/>
      <c r="AX18" s="27"/>
      <c r="AY18" s="14">
        <v>46341</v>
      </c>
      <c r="AZ18" s="15" t="str">
        <v/>
      </c>
      <c r="BA18" s="13" t="str">
        <v/>
      </c>
      <c r="BB18" s="21"/>
      <c r="BC18" s="27"/>
      <c r="BD18" s="14">
        <v>46371</v>
      </c>
      <c r="BE18" s="15" t="str">
        <v/>
      </c>
      <c r="BF18" s="13">
        <v>9</v>
      </c>
      <c r="BG18" s="21"/>
      <c r="BH18" s="27"/>
    </row>
    <row r="19" spans="1:60" ht="21.75" customHeight="1" x14ac:dyDescent="0.25">
      <c r="A19" s="14">
        <v>46038</v>
      </c>
      <c r="B19" s="15" t="str">
        <v/>
      </c>
      <c r="C19" s="13">
        <v>5</v>
      </c>
      <c r="D19" s="21">
        <v>5</v>
      </c>
      <c r="E19" s="27" t="s">
        <v>33</v>
      </c>
      <c r="F19" s="14">
        <v>46069</v>
      </c>
      <c r="G19" s="15" t="str">
        <v xml:space="preserve"> KW8</v>
      </c>
      <c r="H19" s="13">
        <v>9</v>
      </c>
      <c r="I19" s="21"/>
      <c r="J19" s="27"/>
      <c r="K19" s="14">
        <v>46097</v>
      </c>
      <c r="L19" s="15" t="str">
        <v xml:space="preserve"> KW12</v>
      </c>
      <c r="M19" s="13">
        <v>9</v>
      </c>
      <c r="N19" s="21"/>
      <c r="O19" s="27"/>
      <c r="P19" s="14">
        <v>46128</v>
      </c>
      <c r="Q19" s="15" t="str">
        <v/>
      </c>
      <c r="R19" s="13">
        <v>8.5</v>
      </c>
      <c r="S19" s="21"/>
      <c r="T19" s="27"/>
      <c r="U19" s="14">
        <v>46158</v>
      </c>
      <c r="V19" s="15" t="str">
        <v/>
      </c>
      <c r="W19" s="13" t="str">
        <v/>
      </c>
      <c r="X19" s="21"/>
      <c r="Y19" s="27"/>
      <c r="Z19" s="14">
        <v>46189</v>
      </c>
      <c r="AA19" s="15" t="str">
        <v/>
      </c>
      <c r="AB19" s="13">
        <v>9</v>
      </c>
      <c r="AC19" s="21"/>
      <c r="AD19" s="27"/>
      <c r="AE19" s="14">
        <v>46219</v>
      </c>
      <c r="AF19" s="15" t="str">
        <v/>
      </c>
      <c r="AG19" s="13">
        <v>8.5</v>
      </c>
      <c r="AH19" s="21"/>
      <c r="AI19" s="27"/>
      <c r="AJ19" s="14">
        <v>46250</v>
      </c>
      <c r="AK19" s="15" t="str">
        <v/>
      </c>
      <c r="AL19" s="13" t="str">
        <v/>
      </c>
      <c r="AM19" s="21"/>
      <c r="AN19" s="27"/>
      <c r="AO19" s="14">
        <v>46281</v>
      </c>
      <c r="AP19" s="15" t="str">
        <v/>
      </c>
      <c r="AQ19" s="13">
        <v>9</v>
      </c>
      <c r="AR19" s="21"/>
      <c r="AS19" s="27"/>
      <c r="AT19" s="14">
        <v>46311</v>
      </c>
      <c r="AU19" s="15" t="str">
        <v/>
      </c>
      <c r="AV19" s="13">
        <v>5</v>
      </c>
      <c r="AW19" s="21"/>
      <c r="AX19" s="27"/>
      <c r="AY19" s="14">
        <v>46342</v>
      </c>
      <c r="AZ19" s="15" t="str">
        <v xml:space="preserve"> KW47</v>
      </c>
      <c r="BA19" s="13">
        <v>9</v>
      </c>
      <c r="BB19" s="21"/>
      <c r="BC19" s="27"/>
      <c r="BD19" s="14">
        <v>46372</v>
      </c>
      <c r="BE19" s="15" t="str">
        <v/>
      </c>
      <c r="BF19" s="13">
        <v>9</v>
      </c>
      <c r="BG19" s="21"/>
      <c r="BH19" s="27"/>
    </row>
    <row r="20" spans="1:60" ht="21.75" customHeight="1" x14ac:dyDescent="0.25">
      <c r="A20" s="14">
        <v>46039</v>
      </c>
      <c r="B20" s="15" t="str">
        <v/>
      </c>
      <c r="C20" s="13" t="str">
        <v/>
      </c>
      <c r="D20" s="21"/>
      <c r="E20" s="27"/>
      <c r="F20" s="14">
        <v>46070</v>
      </c>
      <c r="G20" s="15" t="str">
        <v/>
      </c>
      <c r="H20" s="13">
        <v>9</v>
      </c>
      <c r="I20" s="21"/>
      <c r="J20" s="27"/>
      <c r="K20" s="14">
        <v>46098</v>
      </c>
      <c r="L20" s="15" t="str">
        <v/>
      </c>
      <c r="M20" s="13">
        <v>9</v>
      </c>
      <c r="N20" s="21"/>
      <c r="O20" s="27"/>
      <c r="P20" s="14">
        <v>46129</v>
      </c>
      <c r="Q20" s="15" t="str">
        <v/>
      </c>
      <c r="R20" s="13">
        <v>5</v>
      </c>
      <c r="S20" s="21"/>
      <c r="T20" s="27"/>
      <c r="U20" s="14">
        <v>46159</v>
      </c>
      <c r="V20" s="15" t="str">
        <v/>
      </c>
      <c r="W20" s="13" t="str">
        <v/>
      </c>
      <c r="X20" s="21"/>
      <c r="Y20" s="27"/>
      <c r="Z20" s="14">
        <v>46190</v>
      </c>
      <c r="AA20" s="15" t="str">
        <v/>
      </c>
      <c r="AB20" s="13">
        <v>9</v>
      </c>
      <c r="AC20" s="21"/>
      <c r="AD20" s="27"/>
      <c r="AE20" s="14">
        <v>46220</v>
      </c>
      <c r="AF20" s="15" t="str">
        <v/>
      </c>
      <c r="AG20" s="13">
        <v>5</v>
      </c>
      <c r="AH20" s="21"/>
      <c r="AI20" s="27"/>
      <c r="AJ20" s="14">
        <v>46251</v>
      </c>
      <c r="AK20" s="15" t="str">
        <v xml:space="preserve"> KW34</v>
      </c>
      <c r="AL20" s="13">
        <v>9</v>
      </c>
      <c r="AM20" s="21"/>
      <c r="AN20" s="27"/>
      <c r="AO20" s="14">
        <v>46282</v>
      </c>
      <c r="AP20" s="15" t="str">
        <v/>
      </c>
      <c r="AQ20" s="13">
        <v>8.5</v>
      </c>
      <c r="AR20" s="21"/>
      <c r="AS20" s="27"/>
      <c r="AT20" s="14">
        <v>46312</v>
      </c>
      <c r="AU20" s="15" t="str">
        <v/>
      </c>
      <c r="AV20" s="13" t="str">
        <v/>
      </c>
      <c r="AW20" s="21"/>
      <c r="AX20" s="27"/>
      <c r="AY20" s="14">
        <v>46343</v>
      </c>
      <c r="AZ20" s="15" t="str">
        <v/>
      </c>
      <c r="BA20" s="13">
        <v>9</v>
      </c>
      <c r="BB20" s="21"/>
      <c r="BC20" s="27"/>
      <c r="BD20" s="14">
        <v>46373</v>
      </c>
      <c r="BE20" s="15" t="str">
        <v/>
      </c>
      <c r="BF20" s="13">
        <v>8.5</v>
      </c>
      <c r="BG20" s="21"/>
      <c r="BH20" s="27"/>
    </row>
    <row r="21" spans="1:60" ht="21.75" customHeight="1" x14ac:dyDescent="0.25">
      <c r="A21" s="14">
        <v>46040</v>
      </c>
      <c r="B21" s="15" t="str">
        <v/>
      </c>
      <c r="C21" s="13" t="str">
        <v/>
      </c>
      <c r="D21" s="21"/>
      <c r="E21" s="27"/>
      <c r="F21" s="14">
        <v>46071</v>
      </c>
      <c r="G21" s="15" t="str">
        <v/>
      </c>
      <c r="H21" s="13">
        <v>9</v>
      </c>
      <c r="I21" s="21"/>
      <c r="J21" s="27"/>
      <c r="K21" s="14">
        <v>46099</v>
      </c>
      <c r="L21" s="15" t="str">
        <v/>
      </c>
      <c r="M21" s="13">
        <v>9</v>
      </c>
      <c r="N21" s="21"/>
      <c r="O21" s="27"/>
      <c r="P21" s="14">
        <v>46130</v>
      </c>
      <c r="Q21" s="15" t="str">
        <v/>
      </c>
      <c r="R21" s="13" t="str">
        <v/>
      </c>
      <c r="S21" s="21"/>
      <c r="T21" s="27"/>
      <c r="U21" s="14">
        <v>46160</v>
      </c>
      <c r="V21" s="15" t="str">
        <v xml:space="preserve"> KW21</v>
      </c>
      <c r="W21" s="13">
        <v>9</v>
      </c>
      <c r="X21" s="21"/>
      <c r="Y21" s="27"/>
      <c r="Z21" s="14">
        <v>46191</v>
      </c>
      <c r="AA21" s="15" t="str">
        <v/>
      </c>
      <c r="AB21" s="13">
        <v>8.5</v>
      </c>
      <c r="AC21" s="21"/>
      <c r="AD21" s="27"/>
      <c r="AE21" s="14">
        <v>46221</v>
      </c>
      <c r="AF21" s="15" t="str">
        <v/>
      </c>
      <c r="AG21" s="13" t="str">
        <v/>
      </c>
      <c r="AH21" s="21"/>
      <c r="AI21" s="27"/>
      <c r="AJ21" s="14">
        <v>46252</v>
      </c>
      <c r="AK21" s="15" t="str">
        <v/>
      </c>
      <c r="AL21" s="13">
        <v>9</v>
      </c>
      <c r="AM21" s="21"/>
      <c r="AN21" s="27"/>
      <c r="AO21" s="14">
        <v>46283</v>
      </c>
      <c r="AP21" s="15" t="str">
        <v/>
      </c>
      <c r="AQ21" s="13">
        <v>5</v>
      </c>
      <c r="AR21" s="21"/>
      <c r="AS21" s="27"/>
      <c r="AT21" s="14">
        <v>46313</v>
      </c>
      <c r="AU21" s="15" t="str">
        <v/>
      </c>
      <c r="AV21" s="13" t="str">
        <v/>
      </c>
      <c r="AW21" s="21"/>
      <c r="AX21" s="27"/>
      <c r="AY21" s="14">
        <v>46344</v>
      </c>
      <c r="AZ21" s="15" t="str">
        <v/>
      </c>
      <c r="BA21" s="13">
        <v>9</v>
      </c>
      <c r="BB21" s="21"/>
      <c r="BC21" s="27"/>
      <c r="BD21" s="14">
        <v>46374</v>
      </c>
      <c r="BE21" s="15" t="str">
        <v/>
      </c>
      <c r="BF21" s="13">
        <v>5</v>
      </c>
      <c r="BG21" s="21"/>
      <c r="BH21" s="27"/>
    </row>
    <row r="22" spans="1:60" ht="21.75" customHeight="1" x14ac:dyDescent="0.25">
      <c r="A22" s="14">
        <v>46041</v>
      </c>
      <c r="B22" s="15" t="str">
        <v xml:space="preserve"> KW4</v>
      </c>
      <c r="C22" s="13">
        <v>9</v>
      </c>
      <c r="D22" s="21"/>
      <c r="E22" s="27"/>
      <c r="F22" s="14">
        <v>46072</v>
      </c>
      <c r="G22" s="15" t="str">
        <v/>
      </c>
      <c r="H22" s="13">
        <v>8.5</v>
      </c>
      <c r="I22" s="21"/>
      <c r="J22" s="27"/>
      <c r="K22" s="14">
        <v>46100</v>
      </c>
      <c r="L22" s="15" t="str">
        <v/>
      </c>
      <c r="M22" s="13">
        <v>8.5</v>
      </c>
      <c r="N22" s="21"/>
      <c r="O22" s="27"/>
      <c r="P22" s="14">
        <v>46131</v>
      </c>
      <c r="Q22" s="15" t="str">
        <v/>
      </c>
      <c r="R22" s="13" t="str">
        <v/>
      </c>
      <c r="S22" s="21"/>
      <c r="T22" s="27"/>
      <c r="U22" s="14">
        <v>46161</v>
      </c>
      <c r="V22" s="15" t="str">
        <v/>
      </c>
      <c r="W22" s="13">
        <v>9</v>
      </c>
      <c r="X22" s="21"/>
      <c r="Y22" s="27"/>
      <c r="Z22" s="14">
        <v>46192</v>
      </c>
      <c r="AA22" s="15" t="str">
        <v/>
      </c>
      <c r="AB22" s="13">
        <v>5</v>
      </c>
      <c r="AC22" s="21"/>
      <c r="AD22" s="27"/>
      <c r="AE22" s="14">
        <v>46222</v>
      </c>
      <c r="AF22" s="15" t="str">
        <v/>
      </c>
      <c r="AG22" s="13" t="str">
        <v/>
      </c>
      <c r="AH22" s="21"/>
      <c r="AI22" s="27"/>
      <c r="AJ22" s="14">
        <v>46253</v>
      </c>
      <c r="AK22" s="15" t="str">
        <v/>
      </c>
      <c r="AL22" s="13">
        <v>9</v>
      </c>
      <c r="AM22" s="21"/>
      <c r="AN22" s="27"/>
      <c r="AO22" s="14">
        <v>46284</v>
      </c>
      <c r="AP22" s="15" t="str">
        <v/>
      </c>
      <c r="AQ22" s="13" t="str">
        <v/>
      </c>
      <c r="AR22" s="21"/>
      <c r="AS22" s="27"/>
      <c r="AT22" s="14">
        <v>46314</v>
      </c>
      <c r="AU22" s="15" t="str">
        <v xml:space="preserve"> KW43</v>
      </c>
      <c r="AV22" s="13">
        <v>9</v>
      </c>
      <c r="AW22" s="21"/>
      <c r="AX22" s="27"/>
      <c r="AY22" s="14">
        <v>46345</v>
      </c>
      <c r="AZ22" s="15" t="str">
        <v/>
      </c>
      <c r="BA22" s="13">
        <v>8.5</v>
      </c>
      <c r="BB22" s="21"/>
      <c r="BC22" s="27"/>
      <c r="BD22" s="14">
        <v>46375</v>
      </c>
      <c r="BE22" s="15" t="str">
        <v/>
      </c>
      <c r="BF22" s="13" t="str">
        <v/>
      </c>
      <c r="BG22" s="21"/>
      <c r="BH22" s="27"/>
    </row>
    <row r="23" spans="1:60" ht="21.75" customHeight="1" x14ac:dyDescent="0.25">
      <c r="A23" s="14">
        <v>46042</v>
      </c>
      <c r="B23" s="15" t="str">
        <v/>
      </c>
      <c r="C23" s="13">
        <v>9</v>
      </c>
      <c r="D23" s="21"/>
      <c r="E23" s="27"/>
      <c r="F23" s="14">
        <v>46073</v>
      </c>
      <c r="G23" s="15" t="str">
        <v/>
      </c>
      <c r="H23" s="13">
        <v>5</v>
      </c>
      <c r="I23" s="21"/>
      <c r="J23" s="27"/>
      <c r="K23" s="14">
        <v>46101</v>
      </c>
      <c r="L23" s="15" t="str">
        <v/>
      </c>
      <c r="M23" s="13">
        <v>5</v>
      </c>
      <c r="N23" s="21"/>
      <c r="O23" s="27"/>
      <c r="P23" s="14">
        <v>46132</v>
      </c>
      <c r="Q23" s="15" t="str">
        <v xml:space="preserve"> KW17</v>
      </c>
      <c r="R23" s="13">
        <v>9</v>
      </c>
      <c r="S23" s="21"/>
      <c r="T23" s="27"/>
      <c r="U23" s="14">
        <v>46162</v>
      </c>
      <c r="V23" s="15" t="str">
        <v/>
      </c>
      <c r="W23" s="13">
        <v>9</v>
      </c>
      <c r="X23" s="21"/>
      <c r="Y23" s="27"/>
      <c r="Z23" s="14">
        <v>46193</v>
      </c>
      <c r="AA23" s="15" t="str">
        <v/>
      </c>
      <c r="AB23" s="13" t="str">
        <v/>
      </c>
      <c r="AC23" s="21"/>
      <c r="AD23" s="27"/>
      <c r="AE23" s="14">
        <v>46223</v>
      </c>
      <c r="AF23" s="15" t="str">
        <v xml:space="preserve"> KW30</v>
      </c>
      <c r="AG23" s="13">
        <v>9</v>
      </c>
      <c r="AH23" s="21"/>
      <c r="AI23" s="27"/>
      <c r="AJ23" s="14">
        <v>46254</v>
      </c>
      <c r="AK23" s="15" t="str">
        <v/>
      </c>
      <c r="AL23" s="13">
        <v>8.5</v>
      </c>
      <c r="AM23" s="21"/>
      <c r="AN23" s="27"/>
      <c r="AO23" s="14">
        <v>46285</v>
      </c>
      <c r="AP23" s="15" t="str">
        <v/>
      </c>
      <c r="AQ23" s="13" t="str">
        <v/>
      </c>
      <c r="AR23" s="21"/>
      <c r="AS23" s="27"/>
      <c r="AT23" s="14">
        <v>46315</v>
      </c>
      <c r="AU23" s="15" t="str">
        <v/>
      </c>
      <c r="AV23" s="13">
        <v>9</v>
      </c>
      <c r="AW23" s="21"/>
      <c r="AX23" s="27"/>
      <c r="AY23" s="14">
        <v>46346</v>
      </c>
      <c r="AZ23" s="15" t="str">
        <v/>
      </c>
      <c r="BA23" s="13">
        <v>5</v>
      </c>
      <c r="BB23" s="21"/>
      <c r="BC23" s="27"/>
      <c r="BD23" s="14">
        <v>46376</v>
      </c>
      <c r="BE23" s="15" t="str">
        <v/>
      </c>
      <c r="BF23" s="13" t="str">
        <v/>
      </c>
      <c r="BG23" s="21"/>
      <c r="BH23" s="27"/>
    </row>
    <row r="24" spans="1:60" ht="21.75" customHeight="1" x14ac:dyDescent="0.25">
      <c r="A24" s="14">
        <v>46043</v>
      </c>
      <c r="B24" s="15" t="str">
        <v/>
      </c>
      <c r="C24" s="13">
        <v>9</v>
      </c>
      <c r="D24" s="21"/>
      <c r="E24" s="27"/>
      <c r="F24" s="14">
        <v>46074</v>
      </c>
      <c r="G24" s="15" t="str">
        <v/>
      </c>
      <c r="H24" s="13" t="str">
        <v/>
      </c>
      <c r="I24" s="21"/>
      <c r="J24" s="27"/>
      <c r="K24" s="14">
        <v>46102</v>
      </c>
      <c r="L24" s="15" t="str">
        <v/>
      </c>
      <c r="M24" s="13" t="str">
        <v/>
      </c>
      <c r="N24" s="21"/>
      <c r="O24" s="27"/>
      <c r="P24" s="14">
        <v>46133</v>
      </c>
      <c r="Q24" s="15" t="str">
        <v/>
      </c>
      <c r="R24" s="13">
        <v>9</v>
      </c>
      <c r="S24" s="21"/>
      <c r="T24" s="27"/>
      <c r="U24" s="14">
        <v>46163</v>
      </c>
      <c r="V24" s="15" t="str">
        <v/>
      </c>
      <c r="W24" s="13">
        <v>8.5</v>
      </c>
      <c r="X24" s="21"/>
      <c r="Y24" s="27"/>
      <c r="Z24" s="14">
        <v>46194</v>
      </c>
      <c r="AA24" s="15" t="str">
        <v/>
      </c>
      <c r="AB24" s="13" t="str">
        <v/>
      </c>
      <c r="AC24" s="21"/>
      <c r="AD24" s="27"/>
      <c r="AE24" s="14">
        <v>46224</v>
      </c>
      <c r="AF24" s="15" t="str">
        <v/>
      </c>
      <c r="AG24" s="13">
        <v>9</v>
      </c>
      <c r="AH24" s="21"/>
      <c r="AI24" s="27"/>
      <c r="AJ24" s="14">
        <v>46255</v>
      </c>
      <c r="AK24" s="15" t="str">
        <v/>
      </c>
      <c r="AL24" s="13">
        <v>5</v>
      </c>
      <c r="AM24" s="21"/>
      <c r="AN24" s="27"/>
      <c r="AO24" s="14">
        <v>46286</v>
      </c>
      <c r="AP24" s="15" t="str">
        <v xml:space="preserve"> KW39</v>
      </c>
      <c r="AQ24" s="13">
        <v>9</v>
      </c>
      <c r="AR24" s="21"/>
      <c r="AS24" s="27"/>
      <c r="AT24" s="14">
        <v>46316</v>
      </c>
      <c r="AU24" s="15" t="str">
        <v/>
      </c>
      <c r="AV24" s="13">
        <v>9</v>
      </c>
      <c r="AW24" s="21"/>
      <c r="AX24" s="27"/>
      <c r="AY24" s="14">
        <v>46347</v>
      </c>
      <c r="AZ24" s="15" t="str">
        <v/>
      </c>
      <c r="BA24" s="13" t="str">
        <v/>
      </c>
      <c r="BB24" s="21"/>
      <c r="BC24" s="27"/>
      <c r="BD24" s="14">
        <v>46377</v>
      </c>
      <c r="BE24" s="15" t="str">
        <v xml:space="preserve"> KW52</v>
      </c>
      <c r="BF24" s="13">
        <v>9</v>
      </c>
      <c r="BG24" s="21"/>
      <c r="BH24" s="27"/>
    </row>
    <row r="25" spans="1:60" ht="21.75" customHeight="1" x14ac:dyDescent="0.25">
      <c r="A25" s="14">
        <v>46044</v>
      </c>
      <c r="B25" s="15" t="str">
        <v/>
      </c>
      <c r="C25" s="13">
        <v>8.5</v>
      </c>
      <c r="D25" s="21"/>
      <c r="E25" s="27"/>
      <c r="F25" s="14">
        <v>46075</v>
      </c>
      <c r="G25" s="15" t="str">
        <v/>
      </c>
      <c r="H25" s="13" t="str">
        <v/>
      </c>
      <c r="I25" s="21"/>
      <c r="J25" s="27"/>
      <c r="K25" s="14">
        <v>46103</v>
      </c>
      <c r="L25" s="15" t="str">
        <v/>
      </c>
      <c r="M25" s="13" t="str">
        <v/>
      </c>
      <c r="N25" s="21"/>
      <c r="O25" s="27"/>
      <c r="P25" s="14">
        <v>46134</v>
      </c>
      <c r="Q25" s="15" t="str">
        <v/>
      </c>
      <c r="R25" s="13">
        <v>9</v>
      </c>
      <c r="S25" s="21"/>
      <c r="T25" s="27"/>
      <c r="U25" s="14">
        <v>46164</v>
      </c>
      <c r="V25" s="15" t="str">
        <v/>
      </c>
      <c r="W25" s="13">
        <v>5</v>
      </c>
      <c r="X25" s="21"/>
      <c r="Y25" s="27"/>
      <c r="Z25" s="14">
        <v>46195</v>
      </c>
      <c r="AA25" s="15" t="str">
        <v xml:space="preserve"> KW26</v>
      </c>
      <c r="AB25" s="13">
        <v>9</v>
      </c>
      <c r="AC25" s="21"/>
      <c r="AD25" s="27"/>
      <c r="AE25" s="14">
        <v>46225</v>
      </c>
      <c r="AF25" s="15" t="str">
        <v/>
      </c>
      <c r="AG25" s="13">
        <v>9</v>
      </c>
      <c r="AH25" s="21"/>
      <c r="AI25" s="27"/>
      <c r="AJ25" s="14">
        <v>46256</v>
      </c>
      <c r="AK25" s="15" t="str">
        <v/>
      </c>
      <c r="AL25" s="13" t="str">
        <v/>
      </c>
      <c r="AM25" s="21"/>
      <c r="AN25" s="27"/>
      <c r="AO25" s="14">
        <v>46287</v>
      </c>
      <c r="AP25" s="15" t="str">
        <v/>
      </c>
      <c r="AQ25" s="13">
        <v>9</v>
      </c>
      <c r="AR25" s="21"/>
      <c r="AS25" s="27"/>
      <c r="AT25" s="14">
        <v>46317</v>
      </c>
      <c r="AU25" s="15" t="str">
        <v/>
      </c>
      <c r="AV25" s="13">
        <v>8.5</v>
      </c>
      <c r="AW25" s="21"/>
      <c r="AX25" s="27"/>
      <c r="AY25" s="14">
        <v>46348</v>
      </c>
      <c r="AZ25" s="15" t="str">
        <v/>
      </c>
      <c r="BA25" s="13" t="str">
        <v/>
      </c>
      <c r="BB25" s="21"/>
      <c r="BC25" s="27"/>
      <c r="BD25" s="14">
        <v>46378</v>
      </c>
      <c r="BE25" s="15" t="str">
        <v/>
      </c>
      <c r="BF25" s="13">
        <v>9</v>
      </c>
      <c r="BG25" s="21"/>
      <c r="BH25" s="27"/>
    </row>
    <row r="26" spans="1:60" ht="21.75" customHeight="1" x14ac:dyDescent="0.25">
      <c r="A26" s="14">
        <v>46045</v>
      </c>
      <c r="B26" s="15" t="str">
        <v/>
      </c>
      <c r="C26" s="13">
        <v>5</v>
      </c>
      <c r="D26" s="21"/>
      <c r="E26" s="27"/>
      <c r="F26" s="14">
        <v>46076</v>
      </c>
      <c r="G26" s="15" t="str">
        <v xml:space="preserve"> KW9</v>
      </c>
      <c r="H26" s="13">
        <v>9</v>
      </c>
      <c r="I26" s="21"/>
      <c r="J26" s="27"/>
      <c r="K26" s="14">
        <v>46104</v>
      </c>
      <c r="L26" s="15" t="str">
        <v xml:space="preserve"> KW13</v>
      </c>
      <c r="M26" s="13">
        <v>9</v>
      </c>
      <c r="N26" s="21"/>
      <c r="O26" s="27"/>
      <c r="P26" s="14">
        <v>46135</v>
      </c>
      <c r="Q26" s="15" t="str">
        <v/>
      </c>
      <c r="R26" s="13">
        <v>8.5</v>
      </c>
      <c r="S26" s="21"/>
      <c r="T26" s="27"/>
      <c r="U26" s="14">
        <v>46165</v>
      </c>
      <c r="V26" s="15" t="str">
        <v/>
      </c>
      <c r="W26" s="13" t="str">
        <v/>
      </c>
      <c r="X26" s="21"/>
      <c r="Y26" s="27"/>
      <c r="Z26" s="14">
        <v>46196</v>
      </c>
      <c r="AA26" s="15" t="str">
        <v/>
      </c>
      <c r="AB26" s="13">
        <v>9</v>
      </c>
      <c r="AC26" s="21"/>
      <c r="AD26" s="27"/>
      <c r="AE26" s="14">
        <v>46226</v>
      </c>
      <c r="AF26" s="15" t="str">
        <v/>
      </c>
      <c r="AG26" s="13">
        <v>8.5</v>
      </c>
      <c r="AH26" s="21"/>
      <c r="AI26" s="27"/>
      <c r="AJ26" s="14">
        <v>46257</v>
      </c>
      <c r="AK26" s="15" t="str">
        <v/>
      </c>
      <c r="AL26" s="13" t="str">
        <v/>
      </c>
      <c r="AM26" s="21"/>
      <c r="AN26" s="27"/>
      <c r="AO26" s="14">
        <v>46288</v>
      </c>
      <c r="AP26" s="15" t="str">
        <v/>
      </c>
      <c r="AQ26" s="13">
        <v>9</v>
      </c>
      <c r="AR26" s="21"/>
      <c r="AS26" s="27"/>
      <c r="AT26" s="14">
        <v>46318</v>
      </c>
      <c r="AU26" s="15" t="str">
        <v/>
      </c>
      <c r="AV26" s="13">
        <v>5</v>
      </c>
      <c r="AW26" s="21"/>
      <c r="AX26" s="27"/>
      <c r="AY26" s="14">
        <v>46349</v>
      </c>
      <c r="AZ26" s="15" t="str">
        <v xml:space="preserve"> KW48</v>
      </c>
      <c r="BA26" s="13">
        <v>9</v>
      </c>
      <c r="BB26" s="21"/>
      <c r="BC26" s="27"/>
      <c r="BD26" s="14">
        <v>46379</v>
      </c>
      <c r="BE26" s="15" t="str">
        <v/>
      </c>
      <c r="BF26" s="13">
        <v>9</v>
      </c>
      <c r="BG26" s="21"/>
      <c r="BH26" s="27"/>
    </row>
    <row r="27" spans="1:60" ht="21.75" customHeight="1" x14ac:dyDescent="0.25">
      <c r="A27" s="14">
        <v>46046</v>
      </c>
      <c r="B27" s="15" t="str">
        <v/>
      </c>
      <c r="C27" s="13" t="str">
        <v/>
      </c>
      <c r="D27" s="21"/>
      <c r="E27" s="27"/>
      <c r="F27" s="14">
        <v>46077</v>
      </c>
      <c r="G27" s="15" t="str">
        <v/>
      </c>
      <c r="H27" s="13">
        <v>9</v>
      </c>
      <c r="I27" s="21"/>
      <c r="J27" s="27"/>
      <c r="K27" s="14">
        <v>46105</v>
      </c>
      <c r="L27" s="15" t="str">
        <v/>
      </c>
      <c r="M27" s="13">
        <v>9</v>
      </c>
      <c r="N27" s="21"/>
      <c r="O27" s="27"/>
      <c r="P27" s="14">
        <v>46136</v>
      </c>
      <c r="Q27" s="15" t="str">
        <v/>
      </c>
      <c r="R27" s="13">
        <v>5</v>
      </c>
      <c r="S27" s="21"/>
      <c r="T27" s="27"/>
      <c r="U27" s="14">
        <v>46166</v>
      </c>
      <c r="V27" s="15" t="str">
        <v>Pfingstsonntag</v>
      </c>
      <c r="W27" s="13" t="str">
        <v/>
      </c>
      <c r="X27" s="21"/>
      <c r="Y27" s="27"/>
      <c r="Z27" s="14">
        <v>46197</v>
      </c>
      <c r="AA27" s="15" t="str">
        <v/>
      </c>
      <c r="AB27" s="13">
        <v>9</v>
      </c>
      <c r="AC27" s="21"/>
      <c r="AD27" s="27"/>
      <c r="AE27" s="14">
        <v>46227</v>
      </c>
      <c r="AF27" s="15" t="str">
        <v/>
      </c>
      <c r="AG27" s="13">
        <v>5</v>
      </c>
      <c r="AH27" s="21"/>
      <c r="AI27" s="27"/>
      <c r="AJ27" s="14">
        <v>46258</v>
      </c>
      <c r="AK27" s="15" t="str">
        <v xml:space="preserve"> KW35</v>
      </c>
      <c r="AL27" s="13">
        <v>9</v>
      </c>
      <c r="AM27" s="21"/>
      <c r="AN27" s="27"/>
      <c r="AO27" s="14">
        <v>46289</v>
      </c>
      <c r="AP27" s="15" t="str">
        <v/>
      </c>
      <c r="AQ27" s="13">
        <v>8.5</v>
      </c>
      <c r="AR27" s="21"/>
      <c r="AS27" s="27"/>
      <c r="AT27" s="14">
        <v>46319</v>
      </c>
      <c r="AU27" s="15" t="str">
        <v/>
      </c>
      <c r="AV27" s="13" t="str">
        <v/>
      </c>
      <c r="AW27" s="21"/>
      <c r="AX27" s="27"/>
      <c r="AY27" s="14">
        <v>46350</v>
      </c>
      <c r="AZ27" s="15" t="str">
        <v/>
      </c>
      <c r="BA27" s="13">
        <v>9</v>
      </c>
      <c r="BB27" s="21"/>
      <c r="BC27" s="27"/>
      <c r="BD27" s="14">
        <v>46380</v>
      </c>
      <c r="BE27" s="15" t="str">
        <v/>
      </c>
      <c r="BF27" s="13">
        <v>8.5</v>
      </c>
      <c r="BG27" s="21"/>
      <c r="BH27" s="27"/>
    </row>
    <row r="28" spans="1:60" ht="21.75" customHeight="1" x14ac:dyDescent="0.25">
      <c r="A28" s="14">
        <v>46047</v>
      </c>
      <c r="B28" s="15" t="str">
        <v/>
      </c>
      <c r="C28" s="13" t="str">
        <v/>
      </c>
      <c r="D28" s="21"/>
      <c r="E28" s="27"/>
      <c r="F28" s="14">
        <v>46078</v>
      </c>
      <c r="G28" s="15" t="str">
        <v/>
      </c>
      <c r="H28" s="13">
        <v>9</v>
      </c>
      <c r="I28" s="21"/>
      <c r="J28" s="27"/>
      <c r="K28" s="14">
        <v>46106</v>
      </c>
      <c r="L28" s="15" t="str">
        <v/>
      </c>
      <c r="M28" s="13">
        <v>9</v>
      </c>
      <c r="N28" s="21"/>
      <c r="O28" s="27"/>
      <c r="P28" s="14">
        <v>46137</v>
      </c>
      <c r="Q28" s="15" t="str">
        <v/>
      </c>
      <c r="R28" s="13" t="str">
        <v/>
      </c>
      <c r="S28" s="21"/>
      <c r="T28" s="27"/>
      <c r="U28" s="14">
        <v>46167</v>
      </c>
      <c r="V28" s="15" t="str">
        <v>Pfingstmontag KW22</v>
      </c>
      <c r="W28" s="13" t="str">
        <v>8,0</v>
      </c>
      <c r="X28" s="21"/>
      <c r="Y28" s="27"/>
      <c r="Z28" s="14">
        <v>46198</v>
      </c>
      <c r="AA28" s="15" t="str">
        <v/>
      </c>
      <c r="AB28" s="13">
        <v>8.5</v>
      </c>
      <c r="AC28" s="21"/>
      <c r="AD28" s="27"/>
      <c r="AE28" s="14">
        <v>46228</v>
      </c>
      <c r="AF28" s="15" t="str">
        <v/>
      </c>
      <c r="AG28" s="13" t="str">
        <v/>
      </c>
      <c r="AH28" s="21"/>
      <c r="AI28" s="27"/>
      <c r="AJ28" s="14">
        <v>46259</v>
      </c>
      <c r="AK28" s="15" t="str">
        <v/>
      </c>
      <c r="AL28" s="13">
        <v>9</v>
      </c>
      <c r="AM28" s="21"/>
      <c r="AN28" s="27"/>
      <c r="AO28" s="14">
        <v>46290</v>
      </c>
      <c r="AP28" s="15" t="str">
        <v/>
      </c>
      <c r="AQ28" s="13">
        <v>5</v>
      </c>
      <c r="AR28" s="21"/>
      <c r="AS28" s="27"/>
      <c r="AT28" s="14">
        <v>46320</v>
      </c>
      <c r="AU28" s="15" t="str">
        <v/>
      </c>
      <c r="AV28" s="13" t="str">
        <v/>
      </c>
      <c r="AW28" s="21"/>
      <c r="AX28" s="27"/>
      <c r="AY28" s="14">
        <v>46351</v>
      </c>
      <c r="AZ28" s="15" t="str">
        <v/>
      </c>
      <c r="BA28" s="13">
        <v>9</v>
      </c>
      <c r="BB28" s="21"/>
      <c r="BC28" s="27"/>
      <c r="BD28" s="14">
        <v>46381</v>
      </c>
      <c r="BE28" s="15" t="str">
        <v>1. Weihnachtstag</v>
      </c>
      <c r="BF28" s="13" t="str">
        <v>8,0</v>
      </c>
      <c r="BG28" s="21"/>
      <c r="BH28" s="27"/>
    </row>
    <row r="29" spans="1:60" ht="21.75" customHeight="1" x14ac:dyDescent="0.25">
      <c r="A29" s="14">
        <v>46048</v>
      </c>
      <c r="B29" s="15" t="str">
        <v xml:space="preserve"> KW5</v>
      </c>
      <c r="C29" s="13">
        <v>9</v>
      </c>
      <c r="D29" s="21"/>
      <c r="E29" s="27"/>
      <c r="F29" s="14">
        <v>46079</v>
      </c>
      <c r="G29" s="15" t="str">
        <v/>
      </c>
      <c r="H29" s="13">
        <v>8.5</v>
      </c>
      <c r="I29" s="21"/>
      <c r="J29" s="27"/>
      <c r="K29" s="14">
        <v>46107</v>
      </c>
      <c r="L29" s="15" t="str">
        <v/>
      </c>
      <c r="M29" s="13">
        <v>8.5</v>
      </c>
      <c r="N29" s="21"/>
      <c r="O29" s="27"/>
      <c r="P29" s="14">
        <v>46138</v>
      </c>
      <c r="Q29" s="15" t="str">
        <v/>
      </c>
      <c r="R29" s="13" t="str">
        <v/>
      </c>
      <c r="S29" s="21"/>
      <c r="T29" s="27"/>
      <c r="U29" s="14">
        <v>46168</v>
      </c>
      <c r="V29" s="15" t="str">
        <v/>
      </c>
      <c r="W29" s="13">
        <v>9</v>
      </c>
      <c r="X29" s="21"/>
      <c r="Y29" s="27"/>
      <c r="Z29" s="14">
        <v>46199</v>
      </c>
      <c r="AA29" s="15" t="str">
        <v/>
      </c>
      <c r="AB29" s="13">
        <v>5</v>
      </c>
      <c r="AC29" s="21"/>
      <c r="AD29" s="27"/>
      <c r="AE29" s="14">
        <v>46229</v>
      </c>
      <c r="AF29" s="15" t="str">
        <v/>
      </c>
      <c r="AG29" s="13" t="str">
        <v/>
      </c>
      <c r="AH29" s="21"/>
      <c r="AI29" s="27"/>
      <c r="AJ29" s="14">
        <v>46260</v>
      </c>
      <c r="AK29" s="15" t="str">
        <v/>
      </c>
      <c r="AL29" s="13">
        <v>9</v>
      </c>
      <c r="AM29" s="21"/>
      <c r="AN29" s="27"/>
      <c r="AO29" s="14">
        <v>46291</v>
      </c>
      <c r="AP29" s="15" t="str">
        <v/>
      </c>
      <c r="AQ29" s="13" t="str">
        <v/>
      </c>
      <c r="AR29" s="21"/>
      <c r="AS29" s="27"/>
      <c r="AT29" s="14">
        <v>46321</v>
      </c>
      <c r="AU29" s="15" t="str">
        <v xml:space="preserve"> KW44</v>
      </c>
      <c r="AV29" s="13">
        <v>9</v>
      </c>
      <c r="AW29" s="21"/>
      <c r="AX29" s="27"/>
      <c r="AY29" s="14">
        <v>46352</v>
      </c>
      <c r="AZ29" s="15" t="str">
        <v/>
      </c>
      <c r="BA29" s="13">
        <v>8.5</v>
      </c>
      <c r="BB29" s="21"/>
      <c r="BC29" s="27"/>
      <c r="BD29" s="14">
        <v>46382</v>
      </c>
      <c r="BE29" s="15" t="str">
        <v>2. Weihnachtstag</v>
      </c>
      <c r="BF29" s="13" t="str">
        <v/>
      </c>
      <c r="BG29" s="21"/>
      <c r="BH29" s="27"/>
    </row>
    <row r="30" spans="1:60" ht="21.75" customHeight="1" x14ac:dyDescent="0.25">
      <c r="A30" s="14">
        <v>46049</v>
      </c>
      <c r="B30" s="15" t="str">
        <v/>
      </c>
      <c r="C30" s="13">
        <v>9</v>
      </c>
      <c r="D30" s="21"/>
      <c r="E30" s="27"/>
      <c r="F30" s="14">
        <v>46080</v>
      </c>
      <c r="G30" s="15" t="str">
        <v/>
      </c>
      <c r="H30" s="13">
        <v>5</v>
      </c>
      <c r="I30" s="21"/>
      <c r="J30" s="27"/>
      <c r="K30" s="14">
        <v>46108</v>
      </c>
      <c r="L30" s="15" t="str">
        <v/>
      </c>
      <c r="M30" s="13">
        <v>5</v>
      </c>
      <c r="N30" s="21"/>
      <c r="O30" s="27"/>
      <c r="P30" s="14">
        <v>46139</v>
      </c>
      <c r="Q30" s="15" t="str">
        <v xml:space="preserve"> KW18</v>
      </c>
      <c r="R30" s="13">
        <v>9</v>
      </c>
      <c r="S30" s="21"/>
      <c r="T30" s="27"/>
      <c r="U30" s="14">
        <v>46169</v>
      </c>
      <c r="V30" s="15" t="str">
        <v/>
      </c>
      <c r="W30" s="13">
        <v>9</v>
      </c>
      <c r="X30" s="21"/>
      <c r="Y30" s="27"/>
      <c r="Z30" s="14">
        <v>46200</v>
      </c>
      <c r="AA30" s="15" t="str">
        <v/>
      </c>
      <c r="AB30" s="13" t="str">
        <v/>
      </c>
      <c r="AC30" s="21"/>
      <c r="AD30" s="27"/>
      <c r="AE30" s="14">
        <v>46230</v>
      </c>
      <c r="AF30" s="15" t="str">
        <v xml:space="preserve"> KW31</v>
      </c>
      <c r="AG30" s="13">
        <v>9</v>
      </c>
      <c r="AH30" s="21"/>
      <c r="AI30" s="27"/>
      <c r="AJ30" s="14">
        <v>46261</v>
      </c>
      <c r="AK30" s="15" t="str">
        <v/>
      </c>
      <c r="AL30" s="13">
        <v>8.5</v>
      </c>
      <c r="AM30" s="21"/>
      <c r="AN30" s="27"/>
      <c r="AO30" s="14">
        <v>46292</v>
      </c>
      <c r="AP30" s="15" t="str">
        <v/>
      </c>
      <c r="AQ30" s="13" t="str">
        <v/>
      </c>
      <c r="AR30" s="21"/>
      <c r="AS30" s="27"/>
      <c r="AT30" s="14">
        <v>46322</v>
      </c>
      <c r="AU30" s="15" t="str">
        <v/>
      </c>
      <c r="AV30" s="13">
        <v>9</v>
      </c>
      <c r="AW30" s="21"/>
      <c r="AX30" s="27"/>
      <c r="AY30" s="14">
        <v>46353</v>
      </c>
      <c r="AZ30" s="15" t="str">
        <v/>
      </c>
      <c r="BA30" s="13">
        <v>5</v>
      </c>
      <c r="BB30" s="21"/>
      <c r="BC30" s="27"/>
      <c r="BD30" s="14">
        <v>46383</v>
      </c>
      <c r="BE30" s="15" t="str">
        <v/>
      </c>
      <c r="BF30" s="13" t="str">
        <v/>
      </c>
      <c r="BG30" s="21"/>
      <c r="BH30" s="27"/>
    </row>
    <row r="31" spans="1:60" ht="21.75" customHeight="1" x14ac:dyDescent="0.25">
      <c r="A31" s="14">
        <v>46050</v>
      </c>
      <c r="B31" s="15" t="str">
        <v/>
      </c>
      <c r="C31" s="13">
        <v>9</v>
      </c>
      <c r="D31" s="21"/>
      <c r="E31" s="27"/>
      <c r="F31" s="14">
        <v>46081</v>
      </c>
      <c r="G31" s="15" t="str">
        <v/>
      </c>
      <c r="H31" s="13" t="str">
        <v/>
      </c>
      <c r="I31" s="21"/>
      <c r="J31" s="27"/>
      <c r="K31" s="14">
        <v>46109</v>
      </c>
      <c r="L31" s="15" t="str">
        <v/>
      </c>
      <c r="M31" s="13" t="str">
        <v/>
      </c>
      <c r="N31" s="21"/>
      <c r="O31" s="27"/>
      <c r="P31" s="14">
        <v>46140</v>
      </c>
      <c r="Q31" s="15" t="str">
        <v/>
      </c>
      <c r="R31" s="13">
        <v>9</v>
      </c>
      <c r="S31" s="21"/>
      <c r="T31" s="27"/>
      <c r="U31" s="14">
        <v>46170</v>
      </c>
      <c r="V31" s="15" t="str">
        <v/>
      </c>
      <c r="W31" s="13">
        <v>8.5</v>
      </c>
      <c r="X31" s="21"/>
      <c r="Y31" s="27"/>
      <c r="Z31" s="14">
        <v>46201</v>
      </c>
      <c r="AA31" s="15" t="str">
        <v/>
      </c>
      <c r="AB31" s="13" t="str">
        <v/>
      </c>
      <c r="AC31" s="21"/>
      <c r="AD31" s="27"/>
      <c r="AE31" s="14">
        <v>46231</v>
      </c>
      <c r="AF31" s="15" t="str">
        <v/>
      </c>
      <c r="AG31" s="13">
        <v>9</v>
      </c>
      <c r="AH31" s="21"/>
      <c r="AI31" s="27"/>
      <c r="AJ31" s="14">
        <v>46262</v>
      </c>
      <c r="AK31" s="15" t="str">
        <v/>
      </c>
      <c r="AL31" s="13">
        <v>5</v>
      </c>
      <c r="AM31" s="21"/>
      <c r="AN31" s="27"/>
      <c r="AO31" s="14">
        <v>46293</v>
      </c>
      <c r="AP31" s="15" t="str">
        <v xml:space="preserve"> KW40</v>
      </c>
      <c r="AQ31" s="13">
        <v>9</v>
      </c>
      <c r="AR31" s="21"/>
      <c r="AS31" s="27"/>
      <c r="AT31" s="14">
        <v>46323</v>
      </c>
      <c r="AU31" s="15" t="str">
        <v/>
      </c>
      <c r="AV31" s="13">
        <v>9</v>
      </c>
      <c r="AW31" s="21"/>
      <c r="AX31" s="27"/>
      <c r="AY31" s="14">
        <v>46354</v>
      </c>
      <c r="AZ31" s="15" t="str">
        <v/>
      </c>
      <c r="BA31" s="13" t="str">
        <v/>
      </c>
      <c r="BB31" s="21"/>
      <c r="BC31" s="27"/>
      <c r="BD31" s="14">
        <v>46384</v>
      </c>
      <c r="BE31" s="15" t="str">
        <v xml:space="preserve"> KW53</v>
      </c>
      <c r="BF31" s="13">
        <v>9</v>
      </c>
      <c r="BG31" s="21"/>
      <c r="BH31" s="27"/>
    </row>
    <row r="32" spans="1:60" ht="21.75" customHeight="1" x14ac:dyDescent="0.25">
      <c r="A32" s="14">
        <v>46051</v>
      </c>
      <c r="B32" s="15" t="str">
        <v/>
      </c>
      <c r="C32" s="13">
        <v>8.5</v>
      </c>
      <c r="D32" s="21"/>
      <c r="E32" s="27"/>
      <c r="F32" s="14"/>
      <c r="G32" s="15"/>
      <c r="H32" s="13"/>
      <c r="I32" s="21"/>
      <c r="J32" s="27"/>
      <c r="K32" s="14">
        <v>46110</v>
      </c>
      <c r="L32" s="15" t="str">
        <v/>
      </c>
      <c r="M32" s="13" t="str">
        <v/>
      </c>
      <c r="N32" s="21"/>
      <c r="O32" s="27"/>
      <c r="P32" s="14">
        <v>46141</v>
      </c>
      <c r="Q32" s="15" t="str">
        <v/>
      </c>
      <c r="R32" s="13">
        <v>9</v>
      </c>
      <c r="S32" s="21"/>
      <c r="T32" s="27"/>
      <c r="U32" s="14">
        <v>46171</v>
      </c>
      <c r="V32" s="15" t="str">
        <v/>
      </c>
      <c r="W32" s="13">
        <v>5</v>
      </c>
      <c r="X32" s="21"/>
      <c r="Y32" s="27"/>
      <c r="Z32" s="14">
        <v>46202</v>
      </c>
      <c r="AA32" s="15" t="str">
        <v xml:space="preserve"> KW27</v>
      </c>
      <c r="AB32" s="13">
        <v>9</v>
      </c>
      <c r="AC32" s="21"/>
      <c r="AD32" s="27"/>
      <c r="AE32" s="14">
        <v>46232</v>
      </c>
      <c r="AF32" s="15" t="str">
        <v/>
      </c>
      <c r="AG32" s="13">
        <v>9</v>
      </c>
      <c r="AH32" s="21"/>
      <c r="AI32" s="27"/>
      <c r="AJ32" s="14">
        <v>46263</v>
      </c>
      <c r="AK32" s="15" t="str">
        <v/>
      </c>
      <c r="AL32" s="13" t="str">
        <v/>
      </c>
      <c r="AM32" s="21"/>
      <c r="AN32" s="27"/>
      <c r="AO32" s="14">
        <v>46294</v>
      </c>
      <c r="AP32" s="15" t="str">
        <v/>
      </c>
      <c r="AQ32" s="13">
        <v>9</v>
      </c>
      <c r="AR32" s="21"/>
      <c r="AS32" s="27"/>
      <c r="AT32" s="14">
        <v>46324</v>
      </c>
      <c r="AU32" s="15" t="str">
        <v/>
      </c>
      <c r="AV32" s="13">
        <v>8.5</v>
      </c>
      <c r="AW32" s="21"/>
      <c r="AX32" s="27"/>
      <c r="AY32" s="14">
        <v>46355</v>
      </c>
      <c r="AZ32" s="15" t="str">
        <v/>
      </c>
      <c r="BA32" s="13" t="str">
        <v/>
      </c>
      <c r="BB32" s="21"/>
      <c r="BC32" s="27"/>
      <c r="BD32" s="14">
        <v>46385</v>
      </c>
      <c r="BE32" s="15" t="str">
        <v/>
      </c>
      <c r="BF32" s="13">
        <v>9</v>
      </c>
      <c r="BG32" s="21"/>
      <c r="BH32" s="27"/>
    </row>
    <row r="33" spans="1:62" ht="21.75" customHeight="1" x14ac:dyDescent="0.25">
      <c r="A33" s="14">
        <v>46052</v>
      </c>
      <c r="B33" s="15" t="str">
        <v/>
      </c>
      <c r="C33" s="13">
        <v>5</v>
      </c>
      <c r="D33" s="21"/>
      <c r="E33" s="27"/>
      <c r="F33" s="14"/>
      <c r="G33" s="15"/>
      <c r="H33" s="13"/>
      <c r="I33" s="21"/>
      <c r="J33" s="27"/>
      <c r="K33" s="14">
        <v>46111</v>
      </c>
      <c r="L33" s="15" t="str">
        <v xml:space="preserve"> KW14</v>
      </c>
      <c r="M33" s="13">
        <v>9</v>
      </c>
      <c r="N33" s="21"/>
      <c r="O33" s="27"/>
      <c r="P33" s="14">
        <v>46142</v>
      </c>
      <c r="Q33" s="15" t="str">
        <v/>
      </c>
      <c r="R33" s="13">
        <v>8.5</v>
      </c>
      <c r="S33" s="21"/>
      <c r="T33" s="27"/>
      <c r="U33" s="14">
        <v>46172</v>
      </c>
      <c r="V33" s="15" t="str">
        <v/>
      </c>
      <c r="W33" s="13" t="str">
        <v/>
      </c>
      <c r="X33" s="21"/>
      <c r="Y33" s="27"/>
      <c r="Z33" s="14">
        <v>46203</v>
      </c>
      <c r="AA33" s="15" t="str">
        <v/>
      </c>
      <c r="AB33" s="13">
        <v>9</v>
      </c>
      <c r="AC33" s="21"/>
      <c r="AD33" s="27"/>
      <c r="AE33" s="14">
        <v>46233</v>
      </c>
      <c r="AF33" s="15" t="str">
        <v/>
      </c>
      <c r="AG33" s="13">
        <v>8.5</v>
      </c>
      <c r="AH33" s="21"/>
      <c r="AI33" s="27"/>
      <c r="AJ33" s="14">
        <v>46264</v>
      </c>
      <c r="AK33" s="15" t="str">
        <v/>
      </c>
      <c r="AL33" s="13" t="str">
        <v/>
      </c>
      <c r="AM33" s="21"/>
      <c r="AN33" s="27"/>
      <c r="AO33" s="14">
        <v>46295</v>
      </c>
      <c r="AP33" s="15" t="str">
        <v/>
      </c>
      <c r="AQ33" s="13">
        <v>9</v>
      </c>
      <c r="AR33" s="21"/>
      <c r="AS33" s="27"/>
      <c r="AT33" s="14">
        <v>46325</v>
      </c>
      <c r="AU33" s="15" t="str">
        <v/>
      </c>
      <c r="AV33" s="13">
        <v>5</v>
      </c>
      <c r="AW33" s="21"/>
      <c r="AX33" s="27"/>
      <c r="AY33" s="14">
        <v>46356</v>
      </c>
      <c r="AZ33" s="15" t="str">
        <v xml:space="preserve"> KW49</v>
      </c>
      <c r="BA33" s="13">
        <v>9</v>
      </c>
      <c r="BB33" s="21"/>
      <c r="BC33" s="27"/>
      <c r="BD33" s="14">
        <v>46386</v>
      </c>
      <c r="BE33" s="15" t="str">
        <v/>
      </c>
      <c r="BF33" s="13">
        <v>9</v>
      </c>
      <c r="BG33" s="21"/>
      <c r="BH33" s="27"/>
    </row>
    <row r="34" spans="1:62" ht="21.75" customHeight="1" x14ac:dyDescent="0.25">
      <c r="A34" s="14">
        <v>46053</v>
      </c>
      <c r="B34" s="15" t="str">
        <v/>
      </c>
      <c r="C34" s="13" t="str">
        <v/>
      </c>
      <c r="D34" s="21"/>
      <c r="E34" s="27"/>
      <c r="F34" s="14"/>
      <c r="G34" s="15"/>
      <c r="H34" s="13"/>
      <c r="I34" s="21"/>
      <c r="J34" s="27"/>
      <c r="K34" s="14">
        <v>46112</v>
      </c>
      <c r="L34" s="15" t="str">
        <v/>
      </c>
      <c r="M34" s="13">
        <v>9</v>
      </c>
      <c r="N34" s="21"/>
      <c r="O34" s="27"/>
      <c r="P34" s="14"/>
      <c r="Q34" s="15"/>
      <c r="R34" s="13"/>
      <c r="S34" s="21"/>
      <c r="T34" s="27"/>
      <c r="U34" s="14">
        <v>46173</v>
      </c>
      <c r="V34" s="15" t="str">
        <v/>
      </c>
      <c r="W34" s="13" t="str">
        <v/>
      </c>
      <c r="X34" s="21"/>
      <c r="Y34" s="27"/>
      <c r="Z34" s="14"/>
      <c r="AA34" s="15"/>
      <c r="AB34" s="13"/>
      <c r="AC34" s="21"/>
      <c r="AD34" s="27"/>
      <c r="AE34" s="14">
        <v>46234</v>
      </c>
      <c r="AF34" s="15" t="str">
        <v/>
      </c>
      <c r="AG34" s="13">
        <v>5</v>
      </c>
      <c r="AH34" s="21"/>
      <c r="AI34" s="27"/>
      <c r="AJ34" s="14">
        <v>46265</v>
      </c>
      <c r="AK34" s="15" t="str">
        <v xml:space="preserve"> KW36</v>
      </c>
      <c r="AL34" s="13">
        <v>9</v>
      </c>
      <c r="AM34" s="21"/>
      <c r="AN34" s="27"/>
      <c r="AO34" s="14"/>
      <c r="AP34" s="15"/>
      <c r="AQ34" s="13"/>
      <c r="AR34" s="21"/>
      <c r="AS34" s="27"/>
      <c r="AT34" s="14">
        <v>46326</v>
      </c>
      <c r="AU34" s="15" t="str">
        <v/>
      </c>
      <c r="AV34" s="13" t="str">
        <v/>
      </c>
      <c r="AW34" s="21"/>
      <c r="AX34" s="27"/>
      <c r="AY34" s="14"/>
      <c r="AZ34" s="15"/>
      <c r="BA34" s="13"/>
      <c r="BB34" s="21"/>
      <c r="BC34" s="27"/>
      <c r="BD34" s="14">
        <v>46387</v>
      </c>
      <c r="BE34" s="15" t="str">
        <v/>
      </c>
      <c r="BF34" s="13">
        <v>8.5</v>
      </c>
      <c r="BG34" s="21"/>
      <c r="BH34" s="27"/>
    </row>
    <row r="35" spans="1:62" ht="16.5" customHeight="1" x14ac:dyDescent="0.25">
      <c r="A35" s="29">
        <f>NETWORKDAYS.INTL(A4,EOMONTH(A4,0),1,Daten!$D$5:$D$19)</f>
        <v>20</v>
      </c>
      <c r="F35" s="29">
        <f>NETWORKDAYS.INTL(F4,EOMONTH(F4,0),1,Daten!$D$5:$D$19)</f>
        <v>20</v>
      </c>
      <c r="K35" s="29">
        <f>NETWORKDAYS.INTL(K4,EOMONTH(K4,0),1,Daten!$D$5:$D$19)</f>
        <v>22</v>
      </c>
      <c r="P35" s="29">
        <f>NETWORKDAYS.INTL(P4,EOMONTH(P4,0),1,Daten!$D$5:$D$19)</f>
        <v>20</v>
      </c>
      <c r="U35" s="29">
        <f>NETWORKDAYS.INTL(U4,EOMONTH(U4,0),1,Daten!$D$5:$D$19)</f>
        <v>18</v>
      </c>
      <c r="Z35" s="29">
        <f>NETWORKDAYS.INTL(Z4,EOMONTH(Z4,0),1,Daten!$D$5:$D$19)</f>
        <v>21</v>
      </c>
      <c r="AE35" s="29">
        <f>NETWORKDAYS.INTL(AE4,EOMONTH(AE4,0),1,Daten!$D$5:$D$19)</f>
        <v>23</v>
      </c>
      <c r="AJ35" s="29">
        <f>NETWORKDAYS.INTL(AJ4,EOMONTH(AJ4,0),1,Daten!$D$5:$D$19)</f>
        <v>21</v>
      </c>
      <c r="AO35" s="29">
        <f>NETWORKDAYS.INTL(AO4,EOMONTH(AO4,0),1,Daten!$D$5:$D$19)</f>
        <v>22</v>
      </c>
      <c r="AT35" s="29">
        <f>NETWORKDAYS.INTL(AT4,EOMONTH(AT4,0),1,Daten!$D$5:$D$19)</f>
        <v>22</v>
      </c>
      <c r="AY35" s="29">
        <f>NETWORKDAYS.INTL(AY4,EOMONTH(AY4,0),1,Daten!$D$5:$D$19)</f>
        <v>21</v>
      </c>
      <c r="BD35" s="29">
        <f>NETWORKDAYS.INTL(BD4,EOMONTH(BD4,0),1,Daten!$D$5:$D$19)</f>
        <v>22</v>
      </c>
      <c r="BJ35" s="31" t="str">
        <f>$A$35+$F$35+$K$35+$P$35+$U$35+$Z$35+$AE$35+$AJ$35+$AO$35+$AT$35+$AY$35+$BD$35 &amp;" Tg. Arbeit"</f>
        <v>252 Tg. Arbeit</v>
      </c>
    </row>
    <row r="37" spans="1:62" ht="16.5" customHeight="1" x14ac:dyDescent="0.25">
      <c r="C37" s="16">
        <f>SUM(C4:C34)</f>
        <v>158</v>
      </c>
      <c r="D37" s="16">
        <f>SUM(D4:D34)</f>
        <v>96.5</v>
      </c>
      <c r="E37" s="16">
        <f>D37-Daten!$B$28</f>
        <v>-71.5</v>
      </c>
      <c r="H37" s="16">
        <f>SUM(H4:H34)</f>
        <v>162</v>
      </c>
      <c r="I37" s="16">
        <f>SUM(I4:I34)</f>
        <v>0</v>
      </c>
      <c r="J37" s="16">
        <f>I37-Daten!$B$28</f>
        <v>-168</v>
      </c>
      <c r="M37" s="16">
        <f>SUM(M4:M34)</f>
        <v>180</v>
      </c>
      <c r="N37" s="16">
        <f>SUM(N4:N34)</f>
        <v>0</v>
      </c>
      <c r="O37" s="16">
        <f>N37-Daten!$B$28</f>
        <v>-168</v>
      </c>
      <c r="R37" s="16">
        <f>SUM(R4:R34)</f>
        <v>165.5</v>
      </c>
      <c r="S37" s="16">
        <f>SUM(S4:S34)</f>
        <v>0</v>
      </c>
      <c r="T37" s="16">
        <f>S37-Daten!$B$28</f>
        <v>-168</v>
      </c>
      <c r="W37" s="16">
        <f>SUM(W4:W34)</f>
        <v>144.5</v>
      </c>
      <c r="X37" s="16">
        <f>SUM(X4:X34)</f>
        <v>0</v>
      </c>
      <c r="Y37" s="16">
        <f>X37-Daten!$B$28</f>
        <v>-168</v>
      </c>
      <c r="AB37" s="16">
        <f>SUM(AB4:AB34)</f>
        <v>171.5</v>
      </c>
      <c r="AC37" s="16">
        <f>SUM(AC4:AC34)</f>
        <v>0</v>
      </c>
      <c r="AD37" s="16">
        <f>AC37-Daten!$B$28</f>
        <v>-168</v>
      </c>
      <c r="AG37" s="16">
        <f>SUM(AG4:AG34)</f>
        <v>184.5</v>
      </c>
      <c r="AH37" s="16">
        <f>SUM(AH4:AH34)</f>
        <v>0</v>
      </c>
      <c r="AI37" s="16">
        <f>AH37-Daten!$B$28</f>
        <v>-168</v>
      </c>
      <c r="AL37" s="16">
        <f>SUM(AL4:AL34)</f>
        <v>171</v>
      </c>
      <c r="AM37" s="16">
        <f>SUM(AM4:AM34)</f>
        <v>0</v>
      </c>
      <c r="AN37" s="16">
        <f>AM37-Daten!$B$28</f>
        <v>-168</v>
      </c>
      <c r="AQ37" s="16">
        <f>SUM(AQ4:AQ34)</f>
        <v>180</v>
      </c>
      <c r="AR37" s="16">
        <f>SUM(AR4:AR34)</f>
        <v>0</v>
      </c>
      <c r="AS37" s="16">
        <f>AR37-Daten!$B$28</f>
        <v>-168</v>
      </c>
      <c r="AV37" s="16">
        <f>SUM(AV4:AV34)</f>
        <v>175.5</v>
      </c>
      <c r="AW37" s="16">
        <f>SUM(AW4:AW34)</f>
        <v>0</v>
      </c>
      <c r="AX37" s="16">
        <f>AW37-Daten!$B$28</f>
        <v>-168</v>
      </c>
      <c r="BA37" s="16">
        <f>SUM(BA4:BA34)</f>
        <v>171</v>
      </c>
      <c r="BB37" s="16">
        <f>SUM(BB4:BB34)</f>
        <v>0</v>
      </c>
      <c r="BC37" s="16">
        <f>BB37-Daten!$B$28</f>
        <v>-168</v>
      </c>
      <c r="BF37" s="16">
        <f>SUM(BF4:BF34)</f>
        <v>183.5</v>
      </c>
      <c r="BG37" s="16">
        <f>SUM(BG4:BG34)</f>
        <v>0</v>
      </c>
      <c r="BH37" s="16">
        <f>BG37-Daten!$B$28</f>
        <v>-168</v>
      </c>
    </row>
    <row r="38" spans="1:62" ht="16.5" customHeight="1" x14ac:dyDescent="0.25">
      <c r="D38" s="10" t="s">
        <v>29</v>
      </c>
      <c r="E38" s="28">
        <f>SUMIFS(D4:D34,E4:E34,"Urlaub")/8</f>
        <v>5</v>
      </c>
      <c r="I38" s="10" t="s">
        <v>29</v>
      </c>
      <c r="J38" s="28">
        <f>SUMIFS(I4:I34,J4:J34,"Urlaub")/8</f>
        <v>0</v>
      </c>
      <c r="N38" s="10" t="s">
        <v>29</v>
      </c>
      <c r="O38" s="28">
        <f>SUMIFS(N4:N34,O4:O34,"Urlaub")/8</f>
        <v>0</v>
      </c>
      <c r="S38" s="10" t="s">
        <v>29</v>
      </c>
      <c r="T38" s="28">
        <f>SUMIFS(S4:S34,T4:T34,"Urlaub")/8</f>
        <v>0</v>
      </c>
      <c r="X38" s="10" t="s">
        <v>29</v>
      </c>
      <c r="Y38" s="28">
        <f>SUMIFS(X4:X34,Y4:Y34,"Urlaub")/8</f>
        <v>0</v>
      </c>
      <c r="AC38" s="10" t="s">
        <v>29</v>
      </c>
      <c r="AD38" s="28">
        <f>SUMIFS(AC4:AC34,AD4:AD34,"Urlaub")/8</f>
        <v>0</v>
      </c>
      <c r="AH38" s="10" t="s">
        <v>29</v>
      </c>
      <c r="AI38" s="28">
        <f>SUMIFS(AH4:AH34,AI4:AI34,"Urlaub")/8</f>
        <v>0</v>
      </c>
      <c r="AM38" s="10" t="s">
        <v>29</v>
      </c>
      <c r="AN38" s="28">
        <f>SUMIFS(AM4:AM34,AN4:AN34,"Urlaub")/8</f>
        <v>0</v>
      </c>
      <c r="AR38" s="10" t="s">
        <v>29</v>
      </c>
      <c r="AS38" s="28">
        <f>SUMIFS(AR4:AR34,AS4:AS34,"Urlaub")/8</f>
        <v>0</v>
      </c>
      <c r="AW38" s="10" t="s">
        <v>29</v>
      </c>
      <c r="AX38" s="28">
        <f>SUMIFS(AW4:AW34,AX4:AX34,"Urlaub")/8</f>
        <v>0</v>
      </c>
      <c r="BB38" s="10" t="s">
        <v>29</v>
      </c>
      <c r="BC38" s="28">
        <f>SUMIFS(BB4:BB34,BC4:BC34,"Urlaub")/8</f>
        <v>0</v>
      </c>
      <c r="BG38" s="10" t="s">
        <v>29</v>
      </c>
      <c r="BH38" s="28">
        <f>SUMIFS(BG4:BG34,BH4:BH34,"Urlaub")/8</f>
        <v>0</v>
      </c>
      <c r="BJ38" s="31" t="str">
        <f>$E$38+$J$38+$O$38+$T$38+$Y$38+$AD$38+$AI$38+$AN$38+$AS$38+$AX$38+$BC$38+$BH$38 &amp;" Tg. Urlaub"</f>
        <v>5 Tg. Urlaub</v>
      </c>
    </row>
    <row r="39" spans="1:62" ht="16.5" customHeight="1" x14ac:dyDescent="0.25">
      <c r="D39" s="10" t="s">
        <v>39</v>
      </c>
      <c r="E39" s="28">
        <f>COUNTIF(E4:E34,"Std. Abbau")</f>
        <v>0</v>
      </c>
      <c r="I39" s="10" t="s">
        <v>39</v>
      </c>
      <c r="J39" s="28">
        <f>COUNTIF(J4:J34,"Std. Abbau")</f>
        <v>0</v>
      </c>
      <c r="N39" s="10" t="s">
        <v>39</v>
      </c>
      <c r="O39" s="28">
        <f>COUNTIF(O4:O34,"Std. Abbau")</f>
        <v>0</v>
      </c>
      <c r="S39" s="10" t="s">
        <v>39</v>
      </c>
      <c r="T39" s="28">
        <f>COUNTIF(T4:T34,"Std. Abbau")</f>
        <v>0</v>
      </c>
      <c r="X39" s="10" t="s">
        <v>39</v>
      </c>
      <c r="Y39" s="28">
        <f>COUNTIF(Y4:Y34,"Std. Abbau")</f>
        <v>0</v>
      </c>
      <c r="AC39" s="10" t="s">
        <v>39</v>
      </c>
      <c r="AD39" s="28">
        <f>COUNTIF(AD4:AD34,"Std. Abbau")</f>
        <v>0</v>
      </c>
      <c r="AH39" s="10" t="s">
        <v>39</v>
      </c>
      <c r="AI39" s="28">
        <f>COUNTIF(AI4:AI34,"Std. Abbau")</f>
        <v>0</v>
      </c>
      <c r="AM39" s="10" t="s">
        <v>39</v>
      </c>
      <c r="AN39" s="28">
        <f>COUNTIF(AN4:AN34,"Std. Abbau")</f>
        <v>0</v>
      </c>
      <c r="AR39" s="10" t="s">
        <v>39</v>
      </c>
      <c r="AS39" s="28">
        <f>COUNTIF(AS4:AS34,"Std. Abbau")</f>
        <v>0</v>
      </c>
      <c r="AW39" s="10" t="s">
        <v>39</v>
      </c>
      <c r="AX39" s="28">
        <f>COUNTIF(AX4:AX34,"Std. Abbau")</f>
        <v>0</v>
      </c>
      <c r="BB39" s="10" t="s">
        <v>39</v>
      </c>
      <c r="BC39" s="28">
        <f>COUNTIF(BC4:BC34,"Std. Abbau")</f>
        <v>0</v>
      </c>
      <c r="BG39" s="10" t="s">
        <v>39</v>
      </c>
      <c r="BH39" s="28">
        <f>COUNTIF(BH4:BH34,"Std. Abbau")</f>
        <v>0</v>
      </c>
      <c r="BJ39" s="31" t="str">
        <f>$E$39+$J$39+$O$39+$T$39+$Y$39+$AD$39+$AI$39+$AN$39+$AS$39+$AX$39+$BC$39+$BH$39 &amp;" Tg. Frei"</f>
        <v>0 Tg. Frei</v>
      </c>
    </row>
    <row r="40" spans="1:62" ht="16.5" customHeight="1" x14ac:dyDescent="0.25">
      <c r="D40" s="10" t="s">
        <v>31</v>
      </c>
      <c r="E40" s="28">
        <f>COUNTIF(E4:E34,"Krank")</f>
        <v>0</v>
      </c>
      <c r="I40" s="10" t="s">
        <v>31</v>
      </c>
      <c r="J40" s="28">
        <f>COUNTIF(J4:J34,"Krank")</f>
        <v>0</v>
      </c>
      <c r="N40" s="10" t="s">
        <v>31</v>
      </c>
      <c r="O40" s="28">
        <f>COUNTIF(O4:O34,"Krank")</f>
        <v>0</v>
      </c>
      <c r="S40" s="10" t="s">
        <v>31</v>
      </c>
      <c r="T40" s="28">
        <f>COUNTIF(T4:T34,"Krank")</f>
        <v>0</v>
      </c>
      <c r="X40" s="10" t="s">
        <v>31</v>
      </c>
      <c r="Y40" s="28">
        <f>COUNTIF(Y4:Y34,"Krank")</f>
        <v>0</v>
      </c>
      <c r="AC40" s="10" t="s">
        <v>31</v>
      </c>
      <c r="AD40" s="28">
        <f>COUNTIF(AD4:AD34,"Krank")</f>
        <v>0</v>
      </c>
      <c r="AH40" s="10" t="s">
        <v>31</v>
      </c>
      <c r="AI40" s="28">
        <f>COUNTIF(AI4:AI34,"Krank")</f>
        <v>0</v>
      </c>
      <c r="AM40" s="10" t="s">
        <v>31</v>
      </c>
      <c r="AN40" s="28">
        <f>COUNTIF(AN4:AN34,"Krank")</f>
        <v>0</v>
      </c>
      <c r="AR40" s="10" t="s">
        <v>31</v>
      </c>
      <c r="AS40" s="28">
        <f>COUNTIF(AS4:AS34,"Krank")</f>
        <v>0</v>
      </c>
      <c r="AV40" s="23"/>
      <c r="AW40" s="10" t="s">
        <v>31</v>
      </c>
      <c r="AX40" s="28">
        <f>COUNTIF(AX4:AX34,"Krank")</f>
        <v>0</v>
      </c>
      <c r="BB40" s="10" t="s">
        <v>31</v>
      </c>
      <c r="BC40" s="28">
        <f>COUNTIF(BC4:BC34,"Krank")</f>
        <v>0</v>
      </c>
      <c r="BG40" s="10" t="s">
        <v>31</v>
      </c>
      <c r="BH40" s="28">
        <f>COUNTIF(BH4:BH34,"Krank")/8</f>
        <v>0</v>
      </c>
      <c r="BJ40" s="31" t="str">
        <f>$E$40+$J$40+$O$40+$T$40+$Y$40+$AD$40+$AI$40+$AN$40+$AS$40+$AX$40+$BC$40+$BH$40 &amp;" Tg. Krank"</f>
        <v>0 Tg. Krank</v>
      </c>
    </row>
    <row r="44" spans="1:62" x14ac:dyDescent="0.25">
      <c r="BH44" s="28"/>
    </row>
  </sheetData>
  <sheetProtection selectLockedCells="1"/>
  <mergeCells count="3">
    <mergeCell ref="C1:D1"/>
    <mergeCell ref="W1:X1"/>
    <mergeCell ref="AQ1:AR1"/>
  </mergeCells>
  <conditionalFormatting sqref="A4:A34 F4:F34 K4:K34 P4:P34 Z4:Z34 AE4:AE34 AJ4:AJ34 AO4:AO34 AT4:AT34 AY4:AY34 BD4:BD34">
    <cfRule type="expression" dxfId="4" priority="21">
      <formula>AND(OR(WEEKDAY(A4)=7,WEEKDAY(A4)=1),A4&lt;&gt;"")</formula>
    </cfRule>
  </conditionalFormatting>
  <conditionalFormatting sqref="B4:B34 G4:G34 L4:L34 Q4:Q34 V4:V34 AA4:AA34 AF4:AF34 AK4:AK34 AP4:AP34 AU4:AU34 AZ4:AZ34 BE4:BE34">
    <cfRule type="expression" dxfId="3" priority="20">
      <formula>AND(OR(WEEKDAY(A4)=7,WEEKDAY(A4)=1),A4&lt;&gt;"")</formula>
    </cfRule>
  </conditionalFormatting>
  <conditionalFormatting sqref="C4:C34 H4:H34 M4:M34 R4:R34 W4:W34 AB4:AB34 AG4:AG34 AL4:AL34 AQ4:AQ34 AV4:AV34 BA4:BA34 BF4:BF34">
    <cfRule type="expression" dxfId="2" priority="19">
      <formula>AND(OR(WEEKDAY(A4)=7,WEEKDAY(A4)=1),A4&lt;&gt;"")</formula>
    </cfRule>
  </conditionalFormatting>
  <conditionalFormatting sqref="D4:E34 I4:J34 N4:O34 S4:T34 X4:Y34 AC4:AD34 AH4:AI34 AM4:AN34 AR4:AS34 AW4:AX34 BB4:BC34 BG4:BH34">
    <cfRule type="expression" dxfId="1" priority="18">
      <formula>AND(OR(WEEKDAY(A4)=7,WEEKDAY(A4)=1),A4&lt;&gt;"")</formula>
    </cfRule>
  </conditionalFormatting>
  <conditionalFormatting sqref="E4:E34 J4:J34 O4:O34 T4:T34 Y4:Y34 AD4:AD34 AI4:AI34 AN4:AN34 AS4:AS34 AX4:AX34 BC4:BC34 BH4:BH34">
    <cfRule type="expression" dxfId="0" priority="14">
      <formula>AND(OR(WEEKDAY(A4)=7,WEEKDAY(A4)=1),A4&lt;&gt;"")</formula>
    </cfRule>
  </conditionalFormatting>
  <dataValidations count="1">
    <dataValidation type="list" allowBlank="1" showInputMessage="1" showErrorMessage="1" sqref="J4:J34 BH4:BH34 O4:O34 T4:T34 Y4:Y34 AD4:AD34 AI4:AI34 AN4:AN34 AS4:AS34 AX4:AX34 BC4:BC34 E4:E34" xr:uid="{242C131F-3639-4DAB-9E59-364E8B2968E5}">
      <formula1>Status</formula1>
    </dataValidation>
  </dataValidations>
  <pageMargins left="0.9055118110236221" right="0.70866141732283472" top="0.74803149606299213" bottom="0.74803149606299213" header="0.31496062992125984" footer="0.31496062992125984"/>
  <pageSetup paperSize="9" scale="58" fitToWidth="0" orientation="landscape" r:id="rId1"/>
  <colBreaks count="2" manualBreakCount="2">
    <brk id="20" max="1048575" man="1"/>
    <brk id="40" max="1048575" man="1"/>
  </colBreaks>
  <ignoredErrors>
    <ignoredError sqref="W1 AQ1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" id="{574C48F2-4F65-4B88-B5C6-9AFAA2C1F900}">
            <xm:f>_xlfn.XLOOKUP(E3,Status,Daten!$B$30:$B$37)</xm:f>
            <x14:dxf/>
          </x14:cfRule>
          <xm:sqref>D4:D34</xm:sqref>
        </x14:conditionalFormatting>
        <x14:conditionalFormatting xmlns:xm="http://schemas.microsoft.com/office/excel/2006/main">
          <x14:cfRule type="expression" priority="11" id="{19C67693-1223-4789-BA18-8B50ACA48F66}">
            <xm:f>_xlfn.XLOOKUP(J3,Status,Daten!$B$30:$B$37)</xm:f>
            <x14:dxf/>
          </x14:cfRule>
          <xm:sqref>I4:I34</xm:sqref>
        </x14:conditionalFormatting>
        <x14:conditionalFormatting xmlns:xm="http://schemas.microsoft.com/office/excel/2006/main">
          <x14:cfRule type="expression" priority="10" id="{59F952B6-5081-46FE-856E-3F37CB7921BA}">
            <xm:f>_xlfn.XLOOKUP(O3,Status,Daten!$B$30:$B$37)</xm:f>
            <x14:dxf/>
          </x14:cfRule>
          <xm:sqref>N4:N34</xm:sqref>
        </x14:conditionalFormatting>
        <x14:conditionalFormatting xmlns:xm="http://schemas.microsoft.com/office/excel/2006/main">
          <x14:cfRule type="expression" priority="9" id="{EBCF7303-C924-415D-AED2-4498BCD517B7}">
            <xm:f>_xlfn.XLOOKUP(T3,Status,Daten!$B$30:$B$37)</xm:f>
            <x14:dxf/>
          </x14:cfRule>
          <xm:sqref>S4:S34</xm:sqref>
        </x14:conditionalFormatting>
        <x14:conditionalFormatting xmlns:xm="http://schemas.microsoft.com/office/excel/2006/main">
          <x14:cfRule type="expression" priority="8" id="{2F11841F-1A24-4EA5-89FA-6F6FC6C9AB1A}">
            <xm:f>_xlfn.XLOOKUP(Y3,Status,Daten!$B$30:$B$37)</xm:f>
            <x14:dxf/>
          </x14:cfRule>
          <xm:sqref>X4:X34</xm:sqref>
        </x14:conditionalFormatting>
        <x14:conditionalFormatting xmlns:xm="http://schemas.microsoft.com/office/excel/2006/main">
          <x14:cfRule type="expression" priority="7" id="{BE16F012-5D31-465E-890D-85B2DF4EC59E}">
            <xm:f>_xlfn.XLOOKUP(AD3,Status,Daten!$B$30:$B$37)</xm:f>
            <x14:dxf/>
          </x14:cfRule>
          <xm:sqref>AC4:AC34</xm:sqref>
        </x14:conditionalFormatting>
        <x14:conditionalFormatting xmlns:xm="http://schemas.microsoft.com/office/excel/2006/main">
          <x14:cfRule type="expression" priority="6" id="{C03F79F7-DEB2-4156-A852-D4ABA44F50D9}">
            <xm:f>_xlfn.XLOOKUP(AI3,Status,Daten!$B$30:$B$37)</xm:f>
            <x14:dxf/>
          </x14:cfRule>
          <xm:sqref>AH4:AH34</xm:sqref>
        </x14:conditionalFormatting>
        <x14:conditionalFormatting xmlns:xm="http://schemas.microsoft.com/office/excel/2006/main">
          <x14:cfRule type="expression" priority="5" id="{1BC11E44-15E6-43DE-8D28-2DAF0F1F3AEB}">
            <xm:f>_xlfn.XLOOKUP(AN3,Status,Daten!$B$30:$B$37)</xm:f>
            <x14:dxf/>
          </x14:cfRule>
          <xm:sqref>AM4:AM34</xm:sqref>
        </x14:conditionalFormatting>
        <x14:conditionalFormatting xmlns:xm="http://schemas.microsoft.com/office/excel/2006/main">
          <x14:cfRule type="expression" priority="4" id="{23036B1F-198C-4708-B4C7-EB9BD7CBD1ED}">
            <xm:f>_xlfn.XLOOKUP(AS3,Status,Daten!$B$30:$B$37)</xm:f>
            <x14:dxf/>
          </x14:cfRule>
          <xm:sqref>AR4:AR34</xm:sqref>
        </x14:conditionalFormatting>
        <x14:conditionalFormatting xmlns:xm="http://schemas.microsoft.com/office/excel/2006/main">
          <x14:cfRule type="expression" priority="3" id="{CD68DF2E-3319-4CBA-B51C-A234F81CD4FD}">
            <xm:f>_xlfn.XLOOKUP(AX3,Status,Daten!$B$30:$B$37)</xm:f>
            <x14:dxf/>
          </x14:cfRule>
          <xm:sqref>AW4:AW34</xm:sqref>
        </x14:conditionalFormatting>
        <x14:conditionalFormatting xmlns:xm="http://schemas.microsoft.com/office/excel/2006/main">
          <x14:cfRule type="expression" priority="2" id="{988B911D-ED06-4777-AB30-F0EFEA6C5EE9}">
            <xm:f>_xlfn.XLOOKUP(BC3,Status,Daten!$B$30:$B$37)</xm:f>
            <x14:dxf/>
          </x14:cfRule>
          <xm:sqref>BB4:BB34</xm:sqref>
        </x14:conditionalFormatting>
        <x14:conditionalFormatting xmlns:xm="http://schemas.microsoft.com/office/excel/2006/main">
          <x14:cfRule type="expression" priority="1" id="{DE8F7C4E-2F90-48B4-A264-4385FDE5325E}">
            <xm:f>_xlfn.XLOOKUP(BH3,Status,Daten!$B$30:$B$37)</xm:f>
            <x14:dxf/>
          </x14:cfRule>
          <xm:sqref>BG4:BG34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Kalender</vt:lpstr>
      <vt:lpstr>Daten</vt:lpstr>
      <vt:lpstr>Stunden 2026</vt:lpstr>
      <vt:lpstr>Status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rhpost@online.de</dc:creator>
  <cp:lastModifiedBy>Uwe Legler</cp:lastModifiedBy>
  <cp:lastPrinted>2025-12-10T22:02:49Z</cp:lastPrinted>
  <dcterms:created xsi:type="dcterms:W3CDTF">2025-11-18T18:01:48Z</dcterms:created>
  <dcterms:modified xsi:type="dcterms:W3CDTF">2026-01-31T10:33:18Z</dcterms:modified>
</cp:coreProperties>
</file>