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argoli-my.sharepoint.com/personal/muellerm_argolite_ch/Documents/AA mamu/15 Produktion/"/>
    </mc:Choice>
  </mc:AlternateContent>
  <xr:revisionPtr revIDLastSave="633" documentId="8_{DA336CBD-E60D-42B7-A5A2-D449BF7CA984}" xr6:coauthVersionLast="47" xr6:coauthVersionMax="47" xr10:uidLastSave="{5268E758-2121-4DEA-8436-8F0A07A81762}"/>
  <bookViews>
    <workbookView xWindow="-11232" yWindow="-19308" windowWidth="46296" windowHeight="18696" xr2:uid="{5127D98A-59FD-4E03-8425-8F6200223E88}"/>
  </bookViews>
  <sheets>
    <sheet name="Liste" sheetId="1" r:id="rId1"/>
    <sheet name="Risikomatrix" sheetId="2" r:id="rId2"/>
  </sheets>
  <definedNames>
    <definedName name="_xlnm._FilterDatabase" localSheetId="0" hidden="1">Liste!$B$1:$K$1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6" i="1" l="1"/>
  <c r="N26" i="1"/>
  <c r="M27" i="1"/>
  <c r="N27" i="1"/>
  <c r="M28" i="1"/>
  <c r="N28" i="1"/>
  <c r="M29" i="1"/>
  <c r="N29" i="1"/>
  <c r="M30" i="1"/>
  <c r="N30" i="1"/>
  <c r="L26" i="1"/>
  <c r="L27" i="1"/>
  <c r="L28" i="1"/>
  <c r="L29" i="1"/>
  <c r="L30" i="1"/>
  <c r="L25" i="1" l="1"/>
  <c r="M25" i="1"/>
  <c r="N25" i="1"/>
  <c r="L24" i="1"/>
  <c r="M24" i="1"/>
  <c r="N24" i="1"/>
  <c r="L23" i="1"/>
  <c r="M23" i="1"/>
  <c r="N23" i="1"/>
  <c r="L22" i="1"/>
  <c r="M22" i="1"/>
  <c r="N22" i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N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M2" i="1"/>
  <c r="M3" i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G17" i="1"/>
  <c r="G14" i="1"/>
  <c r="G12" i="1"/>
  <c r="G9" i="1"/>
  <c r="G8" i="1"/>
  <c r="G3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Müller Marcel</author>
    <author>tc={96C4E377-CE64-46AC-9536-DB2AC7FB69FB}</author>
  </authors>
  <commentList>
    <comment ref="J1" authorId="0" shapeId="0" xr:uid="{D667B825-1799-4880-A06B-73AD9BF5F442}">
      <text>
        <r>
          <rPr>
            <b/>
            <sz val="9"/>
            <color indexed="81"/>
            <rFont val="Segoe UI"/>
            <family val="2"/>
          </rPr>
          <t>Müller Marcel:</t>
        </r>
        <r>
          <rPr>
            <sz val="9"/>
            <color indexed="81"/>
            <rFont val="Segoe UI"/>
            <family val="2"/>
          </rPr>
          <t xml:space="preserve">
Wie gross kann der ggf. eintretende Schaden sein:
1 = unbedeutend
2 = klein
3 = mittel
4 = schwer
5 = kritisch</t>
        </r>
      </text>
    </comment>
    <comment ref="K1" authorId="0" shapeId="0" xr:uid="{68491116-FB39-4D19-93C5-87F048A92784}">
      <text>
        <r>
          <rPr>
            <b/>
            <sz val="9"/>
            <color indexed="81"/>
            <rFont val="Segoe UI"/>
            <family val="2"/>
          </rPr>
          <t>Müller Marcel:</t>
        </r>
        <r>
          <rPr>
            <sz val="9"/>
            <color indexed="81"/>
            <rFont val="Segoe UI"/>
            <family val="2"/>
          </rPr>
          <t xml:space="preserve">
Wie gross ist die Wahrscheinlichkeit, dass das Ereignis eintritt?
1 = sehr gering
2 = gering
3 = mittel
4 = hoch
5 = sehr hoch</t>
        </r>
      </text>
    </comment>
    <comment ref="G18" authorId="1" shapeId="0" xr:uid="{96C4E377-CE64-46AC-9536-DB2AC7FB69FB}">
      <text>
        <t>[Kommentarthread]
Ihre Version von Excel gestattet Ihnen das Lesen dieses Kommentarthreads. Jegliche Bearbeitungen daran werden jedoch entfernt, wenn die Datei in einer neueren Version von Excel geöffnet wird. Weitere Informationen: https://go.microsoft.com/fwlink/?linkid=870924.
Kommentar:
    Offerte inkl. Luftschirm und Brennkammer</t>
      </text>
    </comment>
  </commentList>
</comments>
</file>

<file path=xl/sharedStrings.xml><?xml version="1.0" encoding="utf-8"?>
<sst xmlns="http://schemas.openxmlformats.org/spreadsheetml/2006/main" count="212" uniqueCount="124">
  <si>
    <t>Nummer</t>
  </si>
  <si>
    <t>Anlage</t>
  </si>
  <si>
    <t>Anlageteil</t>
  </si>
  <si>
    <t>Status</t>
  </si>
  <si>
    <t>Ist</t>
  </si>
  <si>
    <t>Soll</t>
  </si>
  <si>
    <t>Betrag</t>
  </si>
  <si>
    <t>Priorität</t>
  </si>
  <si>
    <t>Bemerkungen</t>
  </si>
  <si>
    <t>Schadensausmass</t>
  </si>
  <si>
    <t>Eintretenswahrscheinlichkeit</t>
  </si>
  <si>
    <t>Bezeichnung</t>
  </si>
  <si>
    <t>Schaden-Jitter</t>
  </si>
  <si>
    <t>Wahrscheinlichkeit-Jitter</t>
  </si>
  <si>
    <t>Investion / Unterhalt / Spezial</t>
  </si>
  <si>
    <t>Zeithorizont</t>
  </si>
  <si>
    <t>Beharzung</t>
  </si>
  <si>
    <t>Steuerung</t>
  </si>
  <si>
    <t>Erkannt</t>
  </si>
  <si>
    <t>Steuerung aus dem Jahr XXXX ist überaltert</t>
  </si>
  <si>
    <t>Neue Steuerung muss installiert werden</t>
  </si>
  <si>
    <t>A</t>
  </si>
  <si>
    <t>Achtung: Risikoanalyse kann grosse Mehrkosten auslösen</t>
  </si>
  <si>
    <t>I</t>
  </si>
  <si>
    <t>Diverse Regelventile</t>
  </si>
  <si>
    <t>Vier Regelventile für Thermoöl sind erneuerungsbedürftig, jedoch so nicht mehr erhältlich</t>
  </si>
  <si>
    <t>Vier neue Regelventile plus Ersatz sollen beschafft werden</t>
  </si>
  <si>
    <t>Mindestens 18k, wenn nur Ersatz von aktuellen Ventilen</t>
  </si>
  <si>
    <t>U</t>
  </si>
  <si>
    <t>Pumpen Revidieren oder neu</t>
  </si>
  <si>
    <t>Vier Thermoölpumpen alt und revisionsbedürftig</t>
  </si>
  <si>
    <t xml:space="preserve">Revision muss gemacht werden. </t>
  </si>
  <si>
    <t>B</t>
  </si>
  <si>
    <t>Ölfeuerung</t>
  </si>
  <si>
    <t>In Arbeit</t>
  </si>
  <si>
    <t>Ölfeuerung produziert zu viel Abgasverlust; Auflage von Kanton LU sagt, bis Ende 2026 müssen eingehalten werden, sonst wird Betreibserlaubnis entzogen</t>
  </si>
  <si>
    <t>Neuer Brenner, neue Steuerung, Wärmetauscher für Abgas, Überarbeitung der Brennkammern notwendig, um Messvorgabewerte zu erreichen.</t>
  </si>
  <si>
    <t>Presse 1</t>
  </si>
  <si>
    <t>Pumpen, Regelventile revidieren</t>
  </si>
  <si>
    <t>6 Regelventile sind undicht</t>
  </si>
  <si>
    <t>Einwandfreie Regelventile</t>
  </si>
  <si>
    <t>Presse 2</t>
  </si>
  <si>
    <t>Heizplatten erneuern</t>
  </si>
  <si>
    <t>Aktuelle Heizplatten sind nicht mehr eben, unpräzise, abgenützt</t>
  </si>
  <si>
    <t>Sicherheitsventile</t>
  </si>
  <si>
    <t>Bei den aktuellen Ventile ist die Produktesicherheit nicht gewährleistet</t>
  </si>
  <si>
    <t>Sicherheit muss gewährleistet sein, folglich neue Sicherheitsventile</t>
  </si>
  <si>
    <t>Polster</t>
  </si>
  <si>
    <t>Heizplattenpolster oben und unten sind alt, spröde</t>
  </si>
  <si>
    <t>3 Regelventile für Thermoöl sind erneuerungsbedürftig, jedoch so nicht mehr erhältlich</t>
  </si>
  <si>
    <t>3 neue Regelventile plus Ersatz sollen beschafft werden</t>
  </si>
  <si>
    <t>Mindestens 15k, wenn nur Ersatz von aktuellen Ventilen</t>
  </si>
  <si>
    <t>FS/ Besäumung</t>
  </si>
  <si>
    <t>Walzen ersetzen  Schleiffmaschine</t>
  </si>
  <si>
    <t>Walzen sind abgenützt</t>
  </si>
  <si>
    <t xml:space="preserve">Neue Walzen </t>
  </si>
  <si>
    <t>Muss sofort ausgelöst, weil 16 Wochen Lieferfrist &gt; geplant für Sommerrevision 2026</t>
  </si>
  <si>
    <t>SU</t>
  </si>
  <si>
    <t xml:space="preserve">Baumer </t>
  </si>
  <si>
    <t>Aktuelle Anlage funktioniert nicht, hat noch nie funktioniert.</t>
  </si>
  <si>
    <t>Funktionierende Baumer-Kamera würde helfen, Beanstandungen stark zu senken</t>
  </si>
  <si>
    <t>Alternativen zu Baumer sind in Abklärung, auch mit SKCH</t>
  </si>
  <si>
    <t>Frequenzumformer</t>
  </si>
  <si>
    <t>Es gibt vom Hersteller weder Ersatzgeräte noch Ersatzteile mehr</t>
  </si>
  <si>
    <t>Neue Frequenzumformer müssen installiert werden</t>
  </si>
  <si>
    <t>Neue Frequenzumformer passen nicht in die aktuellen Schaltschränke</t>
  </si>
  <si>
    <t>Ersatzteile generell</t>
  </si>
  <si>
    <t>Bei den Ersatzteilen sind wir schwach aufgestellt.</t>
  </si>
  <si>
    <t xml:space="preserve">Vernünftiges Ersatzteillager </t>
  </si>
  <si>
    <t>Infrastruktur</t>
  </si>
  <si>
    <t>Beleuchtung - Gesamtanlage</t>
  </si>
  <si>
    <t>Bestehende Beleuchtung ist auf Basis Fluor</t>
  </si>
  <si>
    <t>Zeitgemässe, ökologische Beleuchtung in LED</t>
  </si>
  <si>
    <t>FL-Röhrenvorrat ist aufgebraucht</t>
  </si>
  <si>
    <t>Kesselhaus</t>
  </si>
  <si>
    <t>Kreiselpumpen</t>
  </si>
  <si>
    <t>Es gibt keine Ersatzpumpen</t>
  </si>
  <si>
    <t>Von jeder Bauform eine komplette Pumpe auf Vorrat</t>
  </si>
  <si>
    <t xml:space="preserve">Es braucht 4 verschiedene Ersatzpumpen </t>
  </si>
  <si>
    <t>I = Investition</t>
  </si>
  <si>
    <t>&gt; 10k; Mehrwert (bsp. Einbau Navi in Auto)</t>
  </si>
  <si>
    <t xml:space="preserve">Pelletheizung </t>
  </si>
  <si>
    <t>Flossenrohr</t>
  </si>
  <si>
    <t>U = Unterhalt</t>
  </si>
  <si>
    <t>Werterhaltung  (abgenützte Walze ersetzen)</t>
  </si>
  <si>
    <t>Luftschirm</t>
  </si>
  <si>
    <t>SU = Spezialunterhalt</t>
  </si>
  <si>
    <t>Alles über Standard-Unterhalt</t>
  </si>
  <si>
    <t>Brennkammer</t>
  </si>
  <si>
    <t>Revisionen</t>
  </si>
  <si>
    <t>Anfall in welchem Quartal (idealerweise Monat)</t>
  </si>
  <si>
    <t>Dächer Kesselhaus, Verwaltung, Presse 1</t>
  </si>
  <si>
    <t>Dächer teils undicht, Regenwasser tritt teils in Mauerwerk ein</t>
  </si>
  <si>
    <t>Dächer müssen abgedichtet werden</t>
  </si>
  <si>
    <t>Dächer wurden bei PV installation nicht revidiert</t>
  </si>
  <si>
    <t>Fensterfront richtung Jumbo/Lidl</t>
  </si>
  <si>
    <t>Fenster teilweise defekt, zustand Wand schlecht, optischer Mangel Aussenfassade</t>
  </si>
  <si>
    <t>Renovation gesamte Front</t>
  </si>
  <si>
    <t>Front schon länger im Gespräch</t>
  </si>
  <si>
    <t>Dachfenster Presse 1</t>
  </si>
  <si>
    <t>Fenster undicht, Wassereintritt bei Starkregen</t>
  </si>
  <si>
    <t>Fenster ersetzten oder zumauern</t>
  </si>
  <si>
    <t>Garderobe und Pausenraum Betrieb</t>
  </si>
  <si>
    <t>Offeriert</t>
  </si>
  <si>
    <t>Alt und beschädigt</t>
  </si>
  <si>
    <t>Renovation</t>
  </si>
  <si>
    <t>Projekt wurde verschoben auf 2026?</t>
  </si>
  <si>
    <t>Druckluftversorgung</t>
  </si>
  <si>
    <t>Kompressoren End of Life erreicht</t>
  </si>
  <si>
    <t>Hohe Betriebsstunden</t>
  </si>
  <si>
    <t>Ersatz</t>
  </si>
  <si>
    <t>Diverse Türen, Tore und Fenster im Betrieb</t>
  </si>
  <si>
    <t>Teils in sehr schlechtem Zustand</t>
  </si>
  <si>
    <t>Ersetzen</t>
  </si>
  <si>
    <t>Lagergestelle</t>
  </si>
  <si>
    <t>fehlende Ersatzteile, Teils nicht Suva konform, Neuanschaffungen</t>
  </si>
  <si>
    <t>Erweiterung und Ersatz von Lagergestellen</t>
  </si>
  <si>
    <t>Summe</t>
  </si>
  <si>
    <t>Optimierung Temperatur Sensor Ausfall Überwachung</t>
  </si>
  <si>
    <t>Kontrolle Auswahl Temp. Sensor bei ausfall kann die Presse öffnen</t>
  </si>
  <si>
    <t>Überwachung  Temp Sensor Ausfall</t>
  </si>
  <si>
    <t>Optimierung Steuerung Presse 1</t>
  </si>
  <si>
    <t>Anpassung Schrittkette und Ersatzteile</t>
  </si>
  <si>
    <t>Viele Resets und pausen nötig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</si>
</sst>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0.000"/>
  </numFmts>
  <fonts count="6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b/>
      <sz val="14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164" fontId="0" fillId="0" borderId="0" xfId="1" applyNumberFormat="1" applyFont="1" applyAlignment="1">
      <alignment vertical="top"/>
    </xf>
    <xf numFmtId="0" fontId="1" fillId="2" borderId="0" xfId="0" applyFont="1" applyFill="1"/>
    <xf numFmtId="0" fontId="0" fillId="0" borderId="0" xfId="0" applyAlignment="1">
      <alignment horizontal="center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 vertical="top" wrapText="1"/>
    </xf>
    <xf numFmtId="165" fontId="0" fillId="0" borderId="0" xfId="0" applyNumberFormat="1" applyAlignment="1">
      <alignment vertical="top"/>
    </xf>
    <xf numFmtId="0" fontId="5" fillId="0" borderId="0" xfId="0" applyFont="1" applyAlignment="1">
      <alignment horizontal="left" vertical="top" wrapText="1"/>
    </xf>
    <xf numFmtId="164" fontId="5" fillId="0" borderId="0" xfId="1" applyNumberFormat="1" applyFont="1" applyAlignment="1">
      <alignment vertical="top"/>
    </xf>
  </cellXfs>
  <cellStyles count="2">
    <cellStyle name="Komma" xfId="1" builtinId="3"/>
    <cellStyle name="Standard" xfId="0" builtinId="0"/>
  </cellStyles>
  <dxfs count="18">
    <dxf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numFmt numFmtId="165" formatCode="0.000"/>
      <alignment horizontal="general" vertical="top" textRotation="0" wrapText="0" indent="0" justifyLastLine="0" shrinkToFit="0" readingOrder="0"/>
    </dxf>
    <dxf>
      <numFmt numFmtId="165" formatCode="0.000"/>
      <alignment horizontal="general" vertical="top" textRotation="0" wrapText="0" indent="0" justifyLastLine="0" shrinkToFit="0" readingOrder="0"/>
    </dxf>
    <dxf>
      <numFmt numFmtId="0" formatCode="General"/>
      <alignment horizontal="general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 * #,##0_ ;_ * \-#,##0_ ;_ * &quot;-&quot;??_ ;_ @_ "/>
      <alignment horizontal="general" vertical="top" textRotation="0" wrapText="0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left" vertical="top" textRotation="0" wrapText="0" indent="0" justifyLastLine="0" shrinkToFit="0" readingOrder="0"/>
    </dxf>
    <dxf>
      <alignment horizontal="center" vertical="top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tx>
                <c:rich>
                  <a:bodyPr/>
                  <a:lstStyle/>
                  <a:p>
                    <a:fld id="{77EAAC83-8A90-41A4-8A15-C25A690CC9BE}" type="CELLRANGE">
                      <a:rPr lang="en-US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E3BB-42FF-ABF7-EE5C0BDA1C1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3F011D41-8E81-46FC-8823-62E068134DE3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E3BB-42FF-ABF7-EE5C0BDA1C1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5BE21C1B-29B0-4406-BEFA-265838BE6FE7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E3BB-42FF-ABF7-EE5C0BDA1C1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D2BC374B-A333-41C6-895B-4B5D7F4A2DBA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E3BB-42FF-ABF7-EE5C0BDA1C1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9CFBEC38-A9F6-4E3D-B4C2-A9D16036D82D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E3BB-42FF-ABF7-EE5C0BDA1C1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318719B-930A-48A6-A29C-2ACB9944D600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E3BB-42FF-ABF7-EE5C0BDA1C1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652B3CAB-7A17-4437-9DDD-B6CF7CFE42D5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E3BB-42FF-ABF7-EE5C0BDA1C1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DE52FDD2-40B0-43FE-9528-96AF588D90FD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7-E3BB-42FF-ABF7-EE5C0BDA1C1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896AC5FA-5DDA-4DB8-8BFB-C96E540AD435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8-E3BB-42FF-ABF7-EE5C0BDA1C1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116A6D1-9DF0-4A23-BE54-FA433456162E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E3BB-42FF-ABF7-EE5C0BDA1C1F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78880A33-A981-4F4B-AFE7-12E71A6DF717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E3BB-42FF-ABF7-EE5C0BDA1C1F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7AECA5B5-C8FD-4073-9F0E-97B5683477A8}" type="CELLRANGE">
                      <a:rPr lang="de-CH"/>
                      <a:pPr/>
                      <a:t>[ZELLBEREICH]</a:t>
                    </a:fld>
                    <a:endParaRPr lang="de-CH"/>
                  </a:p>
                </c:rich>
              </c:tx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E3BB-42FF-ABF7-EE5C0BDA1C1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xVal>
            <c:numRef>
              <c:f>Liste!$N$2:$N$13</c:f>
              <c:numCache>
                <c:formatCode>0.000</c:formatCode>
                <c:ptCount val="12"/>
                <c:pt idx="0">
                  <c:v>4.5018545678201205</c:v>
                </c:pt>
                <c:pt idx="1">
                  <c:v>3.6376788786327907</c:v>
                </c:pt>
                <c:pt idx="2">
                  <c:v>3.1288223127089121</c:v>
                </c:pt>
                <c:pt idx="3">
                  <c:v>4.5039753330390013</c:v>
                </c:pt>
                <c:pt idx="4">
                  <c:v>2.5326740741141163</c:v>
                </c:pt>
                <c:pt idx="5">
                  <c:v>4.1048679107727288</c:v>
                </c:pt>
                <c:pt idx="6">
                  <c:v>2.4274883162062548</c:v>
                </c:pt>
                <c:pt idx="7">
                  <c:v>3.4558090573804576</c:v>
                </c:pt>
                <c:pt idx="8">
                  <c:v>3.4393645889302982</c:v>
                </c:pt>
                <c:pt idx="9">
                  <c:v>2.9891431130234749</c:v>
                </c:pt>
                <c:pt idx="10">
                  <c:v>4.4245274115291107</c:v>
                </c:pt>
                <c:pt idx="11">
                  <c:v>1.0851054879002293</c:v>
                </c:pt>
              </c:numCache>
            </c:numRef>
          </c:xVal>
          <c:yVal>
            <c:numRef>
              <c:f>Liste!$M$2:$M$13</c:f>
              <c:numCache>
                <c:formatCode>0.000</c:formatCode>
                <c:ptCount val="12"/>
                <c:pt idx="0">
                  <c:v>4.8</c:v>
                </c:pt>
                <c:pt idx="1">
                  <c:v>3.9240106619806441</c:v>
                </c:pt>
                <c:pt idx="2">
                  <c:v>3.2615064837383461</c:v>
                </c:pt>
                <c:pt idx="3">
                  <c:v>4.8</c:v>
                </c:pt>
                <c:pt idx="4">
                  <c:v>4.8</c:v>
                </c:pt>
                <c:pt idx="5">
                  <c:v>4.8</c:v>
                </c:pt>
                <c:pt idx="6">
                  <c:v>1.8955235949118894</c:v>
                </c:pt>
                <c:pt idx="7">
                  <c:v>3.4927671872531394</c:v>
                </c:pt>
                <c:pt idx="8">
                  <c:v>2.5119777070009977</c:v>
                </c:pt>
                <c:pt idx="9">
                  <c:v>4.8</c:v>
                </c:pt>
                <c:pt idx="10">
                  <c:v>4.8</c:v>
                </c:pt>
                <c:pt idx="11">
                  <c:v>0.81536482507948838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datalabelsRange>
                <c15:f>Liste!$L$2:$L$13</c15:f>
                <c15:dlblRangeCache>
                  <c:ptCount val="12"/>
                  <c:pt idx="0">
                    <c:v>1 - Beharzung: Steuerung</c:v>
                  </c:pt>
                  <c:pt idx="1">
                    <c:v>2 - Beharzung: Diverse Regelventile</c:v>
                  </c:pt>
                  <c:pt idx="2">
                    <c:v>3 - Beharzung: Pumpen Revidieren oder neu</c:v>
                  </c:pt>
                  <c:pt idx="3">
                    <c:v>4 - Beharzung: Ölfeuerung</c:v>
                  </c:pt>
                  <c:pt idx="4">
                    <c:v>5 - Presse 1: Pumpen, Regelventile revidieren</c:v>
                  </c:pt>
                  <c:pt idx="5">
                    <c:v>7 - Presse 2: Steuerung</c:v>
                  </c:pt>
                  <c:pt idx="6">
                    <c:v>8 - Presse 2: Heizplatten erneuern</c:v>
                  </c:pt>
                  <c:pt idx="7">
                    <c:v>9 - Presse 2: Sicherheitsventile</c:v>
                  </c:pt>
                  <c:pt idx="8">
                    <c:v>10 - Presse 2: Polster</c:v>
                  </c:pt>
                  <c:pt idx="9">
                    <c:v>11 - Presse 2: Diverse Regelventile</c:v>
                  </c:pt>
                  <c:pt idx="10">
                    <c:v>12 - FS/ Besäumung: Walzen ersetzen  Schleiffmaschine</c:v>
                  </c:pt>
                  <c:pt idx="11">
                    <c:v>13 - FS/ Besäumung: Baumer 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4-E3BB-42FF-ABF7-EE5C0BDA1C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4283488"/>
        <c:axId val="1584281568"/>
      </c:scatterChart>
      <c:valAx>
        <c:axId val="1584283488"/>
        <c:scaling>
          <c:orientation val="minMax"/>
          <c:max val="5"/>
          <c:min val="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84281568"/>
        <c:crosses val="autoZero"/>
        <c:crossBetween val="midCat"/>
        <c:minorUnit val="1"/>
      </c:valAx>
      <c:valAx>
        <c:axId val="1584281568"/>
        <c:scaling>
          <c:orientation val="minMax"/>
          <c:max val="5"/>
          <c:min val="0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584283488"/>
        <c:crosses val="autoZero"/>
        <c:crossBetween val="midCat"/>
        <c:minorUnit val="1"/>
      </c:valAx>
      <c:spPr>
        <a:gradFill flip="none" rotWithShape="1">
          <a:gsLst>
            <a:gs pos="0">
              <a:srgbClr val="00B050"/>
            </a:gs>
            <a:gs pos="36000">
              <a:srgbClr val="FFFF00"/>
            </a:gs>
            <a:gs pos="64000">
              <a:srgbClr val="FFFF00"/>
            </a:gs>
            <a:gs pos="100000">
              <a:srgbClr val="FF0000"/>
            </a:gs>
          </a:gsLst>
          <a:lin ang="18900000" scaled="1"/>
          <a:tileRect/>
        </a:gra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68CA7F6-2775-497D-9C79-A742FA354059}">
  <sheetPr/>
  <sheetViews>
    <sheetView zoomScale="138" workbookViewId="0" zoomToFit="1"/>
  </sheetViews>
  <pageMargins left="0.7" right="0.7" top="0.78740157499999996" bottom="0.78740157499999996" header="0.3" footer="0.3"/>
  <drawing r:id="rId1"/>
</chartsheet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77082</xdr:colOff>
      <xdr:row>46</xdr:row>
      <xdr:rowOff>144641</xdr:rowOff>
    </xdr:from>
    <xdr:to>
      <xdr:col>10</xdr:col>
      <xdr:colOff>501152</xdr:colOff>
      <xdr:row>50</xdr:row>
      <xdr:rowOff>15820</xdr:rowOff>
    </xdr:to>
    <xdr:sp macro="" textlink="">
      <xdr:nvSpPr>
        <xdr:cNvPr id="3" name="Textfeld 1">
          <a:extLst>
            <a:ext uri="{FF2B5EF4-FFF2-40B4-BE49-F238E27FC236}">
              <a16:creationId xmlns:a16="http://schemas.microsoft.com/office/drawing/2014/main" id="{6335891E-0E0E-1524-2016-5CFB5FA1C059}"/>
            </a:ext>
          </a:extLst>
        </xdr:cNvPr>
        <xdr:cNvSpPr txBox="1"/>
      </xdr:nvSpPr>
      <xdr:spPr>
        <a:xfrm rot="20673148">
          <a:off x="15088482" y="11393666"/>
          <a:ext cx="1662320" cy="633179"/>
        </a:xfrm>
        <a:prstGeom prst="rect">
          <a:avLst/>
        </a:prstGeom>
        <a:solidFill>
          <a:schemeClr val="accent6"/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r>
            <a:rPr lang="de-CH" sz="1100"/>
            <a:t>Bitte die Spalten J und K vollständig neu beurteilen. Danke! Gruss, Marcel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11164957" cy="7214152"/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574A8F58-60DE-F472-8A0B-1AAB066293F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obel Marc" id="{1F1EF518-F487-4051-BD7D-D42EC321C7D2}" userId="S::kobelm@argolite.ch::c1f43da9-ba16-40a1-94ca-7694a2639129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436F4A-A0E2-4B8C-96C5-BFC28F564BD1}" name="Tabelle1" displayName="Tabelle1" ref="A1:P30" totalsRowShown="0" headerRowDxfId="17" dataDxfId="16">
  <autoFilter ref="A1:P30" xr:uid="{38436F4A-A0E2-4B8C-96C5-BFC28F564BD1}"/>
  <sortState xmlns:xlrd2="http://schemas.microsoft.com/office/spreadsheetml/2017/richdata2" ref="A2:P30">
    <sortCondition ref="A1:A30"/>
  </sortState>
  <tableColumns count="16">
    <tableColumn id="1" xr3:uid="{B80CD623-11A0-4CEF-BADD-E6C85AB7F461}" name="Nummer" dataDxfId="15"/>
    <tableColumn id="2" xr3:uid="{72201552-7333-4E32-B375-DDAC39EDBA20}" name="Anlage" dataDxfId="14"/>
    <tableColumn id="3" xr3:uid="{C514C339-8F28-4EE3-B1C5-5310D260DE1F}" name="Anlageteil" dataDxfId="13"/>
    <tableColumn id="4" xr3:uid="{A4B566DB-FCB7-4826-B275-9EA86A59AB00}" name="Status" dataDxfId="12"/>
    <tableColumn id="5" xr3:uid="{263CDBFF-0C66-42A4-866B-AED4851C03C4}" name="Ist" dataDxfId="11"/>
    <tableColumn id="6" xr3:uid="{CDB1A38C-7E40-4E9B-BE78-4D8B87FBFEF7}" name="Soll" dataDxfId="10"/>
    <tableColumn id="7" xr3:uid="{77557A28-7539-4868-A739-867F81884490}" name="Betrag" dataDxfId="9" dataCellStyle="Komma"/>
    <tableColumn id="8" xr3:uid="{FE585E88-7652-4762-9EA5-A67CD8E9D73F}" name="Priorität" dataDxfId="8"/>
    <tableColumn id="9" xr3:uid="{32F91304-AF78-4039-AD60-BC4E1BDA6913}" name="Bemerkungen" dataDxfId="7"/>
    <tableColumn id="10" xr3:uid="{62EA156E-0D24-4AC1-9BFD-689EAB6946A4}" name="Schadensausmass" dataDxfId="6"/>
    <tableColumn id="11" xr3:uid="{C1564F58-8CCE-46F1-AA70-C02369B18576}" name="Eintretenswahrscheinlichkeit" dataDxfId="5"/>
    <tableColumn id="12" xr3:uid="{517DEC89-D2C9-4149-8648-A1F7B92A47D8}" name="Bezeichnung" dataDxfId="4">
      <calculatedColumnFormula>A2&amp;" "&amp;"-"&amp;" "&amp;B2&amp;":"&amp;" "&amp;C2</calculatedColumnFormula>
    </tableColumn>
    <tableColumn id="13" xr3:uid="{268B4E3E-9C33-438B-94FB-E94563CBC2E9}" name="Schaden-Jitter" dataDxfId="3">
      <calculatedColumnFormula>MIN(4.8,J2+(RAND()-0.07)-0.14)</calculatedColumnFormula>
    </tableColumn>
    <tableColumn id="14" xr3:uid="{8F379C73-B34E-42F3-B784-E6F133F5264A}" name="Wahrscheinlichkeit-Jitter" dataDxfId="2">
      <calculatedColumnFormula>MIN(4.8,K2+(RAND()-0.16)-0.32)</calculatedColumnFormula>
    </tableColumn>
    <tableColumn id="15" xr3:uid="{494C60E5-257B-4756-A926-1A13684283EA}" name="Investion / Unterhalt / Spezial" dataDxfId="1"/>
    <tableColumn id="16" xr3:uid="{E8E86D90-5E7D-490E-B292-39F68C8B3810}" name="Zeithorizon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8" dT="2026-02-27T07:13:10.32" personId="{1F1EF518-F487-4051-BD7D-D42EC321C7D2}" id="{96C4E377-CE64-46AC-9536-DB2AC7FB69FB}">
    <text>Offerte inkl. Luftschirm und Brennkammer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89161-9F7A-4F1B-9DD3-35DA2D834787}">
  <dimension ref="A1:S39"/>
  <sheetViews>
    <sheetView tabSelected="1" zoomScale="85" zoomScaleNormal="85" workbookViewId="0">
      <pane ySplit="1" topLeftCell="A2" activePane="bottomLeft" state="frozen"/>
      <selection pane="bottomLeft" activeCell="C13" sqref="C13"/>
    </sheetView>
  </sheetViews>
  <sheetFormatPr baseColWidth="10" defaultColWidth="11.453125" defaultRowHeight="14.5" x14ac:dyDescent="0.35"/>
  <cols>
    <col min="2" max="2" width="25.1796875" bestFit="1" customWidth="1"/>
    <col min="3" max="3" width="30.81640625" bestFit="1" customWidth="1"/>
    <col min="4" max="4" width="13.1796875" customWidth="1"/>
    <col min="5" max="5" width="45.54296875" customWidth="1"/>
    <col min="6" max="6" width="42.54296875" customWidth="1"/>
    <col min="7" max="7" width="12.453125" bestFit="1" customWidth="1"/>
    <col min="8" max="8" width="10.81640625" customWidth="1"/>
    <col min="9" max="9" width="34.7265625" customWidth="1"/>
    <col min="10" max="10" width="18.54296875" customWidth="1"/>
    <col min="11" max="11" width="26.81640625" customWidth="1"/>
    <col min="12" max="12" width="45.54296875" customWidth="1"/>
    <col min="13" max="13" width="14.7265625" customWidth="1"/>
    <col min="14" max="14" width="14.453125" customWidth="1"/>
  </cols>
  <sheetData>
    <row r="1" spans="1:16" x14ac:dyDescent="0.3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</row>
    <row r="2" spans="1:16" ht="40" customHeight="1" x14ac:dyDescent="0.35">
      <c r="A2" s="5">
        <v>1</v>
      </c>
      <c r="B2" s="6" t="s">
        <v>16</v>
      </c>
      <c r="C2" s="6" t="s">
        <v>17</v>
      </c>
      <c r="D2" s="7" t="s">
        <v>18</v>
      </c>
      <c r="E2" s="7" t="s">
        <v>19</v>
      </c>
      <c r="F2" s="7" t="s">
        <v>20</v>
      </c>
      <c r="G2" s="3">
        <v>40000</v>
      </c>
      <c r="H2" s="5" t="s">
        <v>21</v>
      </c>
      <c r="I2" s="1" t="s">
        <v>22</v>
      </c>
      <c r="J2" s="8">
        <v>5</v>
      </c>
      <c r="K2" s="5">
        <v>4</v>
      </c>
      <c r="L2" s="2" t="str">
        <f t="shared" ref="L2:L30" si="0">A2&amp;" "&amp;"-"&amp;" "&amp;B2&amp;":"&amp;" "&amp;C2</f>
        <v>1 - Beharzung: Steuerung</v>
      </c>
      <c r="M2" s="9">
        <f t="shared" ref="M2:M30" ca="1" si="1">MIN(4.8,J2+(RAND()-0.07)-0.14)</f>
        <v>4.8</v>
      </c>
      <c r="N2" s="9">
        <f t="shared" ref="N2:N30" ca="1" si="2">MIN(4.8,K2+(RAND()-0.16)-0.32)</f>
        <v>4.5018545678201205</v>
      </c>
      <c r="O2" s="5" t="s">
        <v>23</v>
      </c>
      <c r="P2" s="2"/>
    </row>
    <row r="3" spans="1:16" ht="40" customHeight="1" x14ac:dyDescent="0.35">
      <c r="A3" s="5">
        <v>2</v>
      </c>
      <c r="B3" s="6" t="s">
        <v>16</v>
      </c>
      <c r="C3" s="6" t="s">
        <v>24</v>
      </c>
      <c r="D3" s="7"/>
      <c r="E3" s="7" t="s">
        <v>25</v>
      </c>
      <c r="F3" s="7" t="s">
        <v>26</v>
      </c>
      <c r="G3" s="3">
        <v>25000</v>
      </c>
      <c r="H3" s="5" t="s">
        <v>21</v>
      </c>
      <c r="I3" s="1" t="s">
        <v>27</v>
      </c>
      <c r="J3" s="8">
        <v>4</v>
      </c>
      <c r="K3" s="5">
        <v>4</v>
      </c>
      <c r="L3" s="2" t="str">
        <f t="shared" si="0"/>
        <v>2 - Beharzung: Diverse Regelventile</v>
      </c>
      <c r="M3" s="9">
        <f t="shared" ca="1" si="1"/>
        <v>3.9240106619806441</v>
      </c>
      <c r="N3" s="9">
        <f t="shared" ca="1" si="2"/>
        <v>3.6376788786327907</v>
      </c>
      <c r="O3" s="5" t="s">
        <v>28</v>
      </c>
      <c r="P3" s="2"/>
    </row>
    <row r="4" spans="1:16" ht="40" customHeight="1" x14ac:dyDescent="0.35">
      <c r="A4" s="5">
        <v>3</v>
      </c>
      <c r="B4" s="6" t="s">
        <v>16</v>
      </c>
      <c r="C4" s="6" t="s">
        <v>29</v>
      </c>
      <c r="D4" s="7"/>
      <c r="E4" s="7" t="s">
        <v>30</v>
      </c>
      <c r="F4" s="7" t="s">
        <v>31</v>
      </c>
      <c r="G4" s="3">
        <v>15000</v>
      </c>
      <c r="H4" s="5" t="s">
        <v>32</v>
      </c>
      <c r="I4" s="1"/>
      <c r="J4" s="5">
        <v>3</v>
      </c>
      <c r="K4" s="5">
        <v>3</v>
      </c>
      <c r="L4" s="2" t="str">
        <f t="shared" si="0"/>
        <v>3 - Beharzung: Pumpen Revidieren oder neu</v>
      </c>
      <c r="M4" s="9">
        <f t="shared" ca="1" si="1"/>
        <v>3.2615064837383461</v>
      </c>
      <c r="N4" s="9">
        <f t="shared" ca="1" si="2"/>
        <v>3.1288223127089121</v>
      </c>
      <c r="O4" s="5" t="s">
        <v>28</v>
      </c>
      <c r="P4" s="2"/>
    </row>
    <row r="5" spans="1:16" ht="40" customHeight="1" x14ac:dyDescent="0.35">
      <c r="A5" s="5">
        <v>4</v>
      </c>
      <c r="B5" s="6" t="s">
        <v>16</v>
      </c>
      <c r="C5" s="6" t="s">
        <v>33</v>
      </c>
      <c r="D5" s="7" t="s">
        <v>34</v>
      </c>
      <c r="E5" s="7" t="s">
        <v>35</v>
      </c>
      <c r="F5" s="7" t="s">
        <v>36</v>
      </c>
      <c r="G5" s="3">
        <v>80000</v>
      </c>
      <c r="H5" s="5" t="s">
        <v>21</v>
      </c>
      <c r="I5" s="1"/>
      <c r="J5" s="5">
        <v>5</v>
      </c>
      <c r="K5" s="5">
        <v>4</v>
      </c>
      <c r="L5" s="2" t="str">
        <f t="shared" si="0"/>
        <v>4 - Beharzung: Ölfeuerung</v>
      </c>
      <c r="M5" s="9">
        <f t="shared" ca="1" si="1"/>
        <v>4.8</v>
      </c>
      <c r="N5" s="9">
        <f t="shared" ca="1" si="2"/>
        <v>4.5039753330390013</v>
      </c>
      <c r="O5" s="5" t="s">
        <v>23</v>
      </c>
      <c r="P5" s="2"/>
    </row>
    <row r="6" spans="1:16" ht="40" customHeight="1" x14ac:dyDescent="0.35">
      <c r="A6" s="5">
        <v>5</v>
      </c>
      <c r="B6" s="6" t="s">
        <v>37</v>
      </c>
      <c r="C6" s="6" t="s">
        <v>38</v>
      </c>
      <c r="D6" s="7"/>
      <c r="E6" s="7" t="s">
        <v>39</v>
      </c>
      <c r="F6" s="7" t="s">
        <v>40</v>
      </c>
      <c r="G6" s="3">
        <v>30000</v>
      </c>
      <c r="H6" s="5" t="s">
        <v>32</v>
      </c>
      <c r="I6" s="1"/>
      <c r="J6" s="5">
        <v>5</v>
      </c>
      <c r="K6" s="5">
        <v>3</v>
      </c>
      <c r="L6" s="2" t="str">
        <f t="shared" si="0"/>
        <v>5 - Presse 1: Pumpen, Regelventile revidieren</v>
      </c>
      <c r="M6" s="9">
        <f t="shared" ca="1" si="1"/>
        <v>4.8</v>
      </c>
      <c r="N6" s="9">
        <f t="shared" ca="1" si="2"/>
        <v>2.5326740741141163</v>
      </c>
      <c r="O6" s="5" t="s">
        <v>28</v>
      </c>
      <c r="P6" s="2"/>
    </row>
    <row r="7" spans="1:16" ht="40" customHeight="1" x14ac:dyDescent="0.35">
      <c r="A7" s="5">
        <v>7</v>
      </c>
      <c r="B7" s="6" t="s">
        <v>41</v>
      </c>
      <c r="C7" s="6" t="s">
        <v>17</v>
      </c>
      <c r="D7" s="7"/>
      <c r="E7" s="7" t="s">
        <v>19</v>
      </c>
      <c r="F7" s="7" t="s">
        <v>20</v>
      </c>
      <c r="G7" s="3">
        <v>300000</v>
      </c>
      <c r="H7" s="5" t="s">
        <v>21</v>
      </c>
      <c r="I7" s="1" t="s">
        <v>22</v>
      </c>
      <c r="J7" s="8">
        <v>5</v>
      </c>
      <c r="K7" s="5">
        <v>4</v>
      </c>
      <c r="L7" s="2" t="str">
        <f t="shared" si="0"/>
        <v>7 - Presse 2: Steuerung</v>
      </c>
      <c r="M7" s="9">
        <f t="shared" ca="1" si="1"/>
        <v>4.8</v>
      </c>
      <c r="N7" s="9">
        <f t="shared" ca="1" si="2"/>
        <v>4.1048679107727288</v>
      </c>
      <c r="O7" s="5" t="s">
        <v>23</v>
      </c>
      <c r="P7" s="2"/>
    </row>
    <row r="8" spans="1:16" ht="40" customHeight="1" x14ac:dyDescent="0.35">
      <c r="A8" s="5">
        <v>8</v>
      </c>
      <c r="B8" s="6" t="s">
        <v>41</v>
      </c>
      <c r="C8" s="6" t="s">
        <v>42</v>
      </c>
      <c r="D8" s="7"/>
      <c r="E8" s="7" t="s">
        <v>43</v>
      </c>
      <c r="F8" s="7"/>
      <c r="G8" s="3">
        <f>8*18000+20000</f>
        <v>164000</v>
      </c>
      <c r="H8" s="5" t="s">
        <v>32</v>
      </c>
      <c r="I8" s="1"/>
      <c r="J8" s="5">
        <v>2</v>
      </c>
      <c r="K8" s="5">
        <v>2</v>
      </c>
      <c r="L8" s="2" t="str">
        <f t="shared" si="0"/>
        <v>8 - Presse 2: Heizplatten erneuern</v>
      </c>
      <c r="M8" s="9">
        <f t="shared" ca="1" si="1"/>
        <v>1.8955235949118894</v>
      </c>
      <c r="N8" s="9">
        <f t="shared" ca="1" si="2"/>
        <v>2.4274883162062548</v>
      </c>
      <c r="O8" s="5" t="s">
        <v>28</v>
      </c>
      <c r="P8" s="2"/>
    </row>
    <row r="9" spans="1:16" ht="40" customHeight="1" x14ac:dyDescent="0.35">
      <c r="A9" s="5">
        <v>9</v>
      </c>
      <c r="B9" s="6" t="s">
        <v>41</v>
      </c>
      <c r="C9" s="6" t="s">
        <v>44</v>
      </c>
      <c r="D9" s="7"/>
      <c r="E9" s="7" t="s">
        <v>45</v>
      </c>
      <c r="F9" s="7" t="s">
        <v>46</v>
      </c>
      <c r="G9" s="3">
        <f>4*1000+2000</f>
        <v>6000</v>
      </c>
      <c r="H9" s="5" t="s">
        <v>32</v>
      </c>
      <c r="I9" s="1" t="s">
        <v>22</v>
      </c>
      <c r="J9" s="5">
        <v>3</v>
      </c>
      <c r="K9" s="5">
        <v>3</v>
      </c>
      <c r="L9" s="2" t="str">
        <f t="shared" si="0"/>
        <v>9 - Presse 2: Sicherheitsventile</v>
      </c>
      <c r="M9" s="9">
        <f t="shared" ca="1" si="1"/>
        <v>3.4927671872531394</v>
      </c>
      <c r="N9" s="9">
        <f t="shared" ca="1" si="2"/>
        <v>3.4558090573804576</v>
      </c>
      <c r="O9" s="5" t="s">
        <v>23</v>
      </c>
      <c r="P9" s="2"/>
    </row>
    <row r="10" spans="1:16" ht="40" customHeight="1" x14ac:dyDescent="0.35">
      <c r="A10" s="5">
        <v>10</v>
      </c>
      <c r="B10" s="6" t="s">
        <v>41</v>
      </c>
      <c r="C10" s="6" t="s">
        <v>47</v>
      </c>
      <c r="D10" s="7"/>
      <c r="E10" s="7" t="s">
        <v>48</v>
      </c>
      <c r="F10" s="7"/>
      <c r="G10" s="3">
        <v>10000</v>
      </c>
      <c r="H10" s="5" t="s">
        <v>32</v>
      </c>
      <c r="I10" s="1"/>
      <c r="J10" s="5">
        <v>2</v>
      </c>
      <c r="K10" s="5">
        <v>3</v>
      </c>
      <c r="L10" s="2" t="str">
        <f t="shared" si="0"/>
        <v>10 - Presse 2: Polster</v>
      </c>
      <c r="M10" s="9">
        <f t="shared" ca="1" si="1"/>
        <v>2.5119777070009977</v>
      </c>
      <c r="N10" s="9">
        <f t="shared" ca="1" si="2"/>
        <v>3.4393645889302982</v>
      </c>
      <c r="O10" s="5" t="s">
        <v>28</v>
      </c>
      <c r="P10" s="2"/>
    </row>
    <row r="11" spans="1:16" ht="40" customHeight="1" x14ac:dyDescent="0.35">
      <c r="A11" s="5">
        <v>11</v>
      </c>
      <c r="B11" s="6" t="s">
        <v>41</v>
      </c>
      <c r="C11" s="6" t="s">
        <v>24</v>
      </c>
      <c r="D11" s="7"/>
      <c r="E11" s="7" t="s">
        <v>49</v>
      </c>
      <c r="F11" s="7" t="s">
        <v>50</v>
      </c>
      <c r="G11" s="3">
        <v>20000</v>
      </c>
      <c r="H11" s="5" t="s">
        <v>32</v>
      </c>
      <c r="I11" s="1" t="s">
        <v>51</v>
      </c>
      <c r="J11" s="8">
        <v>5</v>
      </c>
      <c r="K11" s="5">
        <v>3</v>
      </c>
      <c r="L11" s="2" t="str">
        <f t="shared" si="0"/>
        <v>11 - Presse 2: Diverse Regelventile</v>
      </c>
      <c r="M11" s="9">
        <f t="shared" ca="1" si="1"/>
        <v>4.8</v>
      </c>
      <c r="N11" s="9">
        <f t="shared" ca="1" si="2"/>
        <v>2.9891431130234749</v>
      </c>
      <c r="O11" s="5" t="s">
        <v>28</v>
      </c>
      <c r="P11" s="2"/>
    </row>
    <row r="12" spans="1:16" ht="40" customHeight="1" x14ac:dyDescent="0.35">
      <c r="A12" s="5">
        <v>12</v>
      </c>
      <c r="B12" s="6" t="s">
        <v>52</v>
      </c>
      <c r="C12" s="6" t="s">
        <v>53</v>
      </c>
      <c r="D12" s="7"/>
      <c r="E12" s="7" t="s">
        <v>54</v>
      </c>
      <c r="F12" s="7" t="s">
        <v>55</v>
      </c>
      <c r="G12" s="3">
        <f>35000-11000+10000</f>
        <v>34000</v>
      </c>
      <c r="H12" s="5" t="s">
        <v>21</v>
      </c>
      <c r="I12" s="1" t="s">
        <v>56</v>
      </c>
      <c r="J12" s="5">
        <v>5</v>
      </c>
      <c r="K12" s="5">
        <v>4</v>
      </c>
      <c r="L12" s="2" t="str">
        <f t="shared" si="0"/>
        <v>12 - FS/ Besäumung: Walzen ersetzen  Schleiffmaschine</v>
      </c>
      <c r="M12" s="9">
        <f t="shared" ca="1" si="1"/>
        <v>4.8</v>
      </c>
      <c r="N12" s="9">
        <f t="shared" ca="1" si="2"/>
        <v>4.4245274115291107</v>
      </c>
      <c r="O12" s="5" t="s">
        <v>57</v>
      </c>
      <c r="P12" s="2"/>
    </row>
    <row r="13" spans="1:16" ht="40" customHeight="1" x14ac:dyDescent="0.35">
      <c r="A13" s="5">
        <v>13</v>
      </c>
      <c r="B13" s="6" t="s">
        <v>52</v>
      </c>
      <c r="C13" s="6" t="s">
        <v>58</v>
      </c>
      <c r="D13" s="7"/>
      <c r="E13" s="7" t="s">
        <v>59</v>
      </c>
      <c r="F13" s="7" t="s">
        <v>60</v>
      </c>
      <c r="G13" s="3">
        <v>185000</v>
      </c>
      <c r="H13" s="5" t="s">
        <v>32</v>
      </c>
      <c r="I13" s="1" t="s">
        <v>61</v>
      </c>
      <c r="J13" s="5">
        <v>1</v>
      </c>
      <c r="K13" s="5">
        <v>1</v>
      </c>
      <c r="L13" s="2" t="str">
        <f t="shared" si="0"/>
        <v xml:space="preserve">13 - FS/ Besäumung: Baumer </v>
      </c>
      <c r="M13" s="9">
        <f t="shared" ca="1" si="1"/>
        <v>0.81536482507948838</v>
      </c>
      <c r="N13" s="9">
        <f t="shared" ca="1" si="2"/>
        <v>1.0851054879002293</v>
      </c>
      <c r="O13" s="5" t="s">
        <v>23</v>
      </c>
      <c r="P13" s="2"/>
    </row>
    <row r="14" spans="1:16" ht="40" customHeight="1" x14ac:dyDescent="0.35">
      <c r="A14" s="5">
        <v>14</v>
      </c>
      <c r="B14" s="6" t="s">
        <v>52</v>
      </c>
      <c r="C14" s="6" t="s">
        <v>62</v>
      </c>
      <c r="D14" s="7"/>
      <c r="E14" s="7" t="s">
        <v>63</v>
      </c>
      <c r="F14" s="7" t="s">
        <v>64</v>
      </c>
      <c r="G14" s="3">
        <f>100000</f>
        <v>100000</v>
      </c>
      <c r="H14" s="5" t="s">
        <v>32</v>
      </c>
      <c r="I14" s="1" t="s">
        <v>65</v>
      </c>
      <c r="J14" s="5">
        <v>4</v>
      </c>
      <c r="K14" s="5">
        <v>4</v>
      </c>
      <c r="L14" s="2" t="str">
        <f t="shared" si="0"/>
        <v>14 - FS/ Besäumung: Frequenzumformer</v>
      </c>
      <c r="M14" s="9">
        <f t="shared" ca="1" si="1"/>
        <v>4.7045052035840378</v>
      </c>
      <c r="N14" s="9">
        <f t="shared" ca="1" si="2"/>
        <v>3.8486892408150521</v>
      </c>
      <c r="O14" s="5" t="s">
        <v>23</v>
      </c>
      <c r="P14" s="2"/>
    </row>
    <row r="15" spans="1:16" ht="40" customHeight="1" x14ac:dyDescent="0.35">
      <c r="A15" s="5">
        <v>15</v>
      </c>
      <c r="B15" s="6" t="s">
        <v>66</v>
      </c>
      <c r="C15" s="6"/>
      <c r="D15" s="7"/>
      <c r="E15" s="7" t="s">
        <v>67</v>
      </c>
      <c r="F15" s="7" t="s">
        <v>68</v>
      </c>
      <c r="G15" s="3"/>
      <c r="H15" s="5" t="s">
        <v>21</v>
      </c>
      <c r="I15" s="1"/>
      <c r="J15" s="5">
        <v>3</v>
      </c>
      <c r="K15" s="5">
        <v>3</v>
      </c>
      <c r="L15" s="2" t="str">
        <f t="shared" si="0"/>
        <v xml:space="preserve">15 - Ersatzteile generell: </v>
      </c>
      <c r="M15" s="9">
        <f t="shared" ca="1" si="1"/>
        <v>3.1476877340266536</v>
      </c>
      <c r="N15" s="9">
        <f t="shared" ca="1" si="2"/>
        <v>3.2263799901926427</v>
      </c>
      <c r="O15" s="5" t="s">
        <v>23</v>
      </c>
      <c r="P15" s="2"/>
    </row>
    <row r="16" spans="1:16" ht="40" customHeight="1" x14ac:dyDescent="0.35">
      <c r="A16" s="5">
        <v>16</v>
      </c>
      <c r="B16" s="6" t="s">
        <v>69</v>
      </c>
      <c r="C16" s="6" t="s">
        <v>70</v>
      </c>
      <c r="D16" s="7"/>
      <c r="E16" s="7" t="s">
        <v>71</v>
      </c>
      <c r="F16" s="7" t="s">
        <v>72</v>
      </c>
      <c r="G16" s="3">
        <v>260000</v>
      </c>
      <c r="H16" s="5" t="s">
        <v>21</v>
      </c>
      <c r="I16" s="1" t="s">
        <v>73</v>
      </c>
      <c r="J16" s="5">
        <v>2</v>
      </c>
      <c r="K16" s="5">
        <v>4</v>
      </c>
      <c r="L16" s="2" t="str">
        <f t="shared" si="0"/>
        <v>16 - Infrastruktur: Beleuchtung - Gesamtanlage</v>
      </c>
      <c r="M16" s="9">
        <f t="shared" ca="1" si="1"/>
        <v>2.4811958036131094</v>
      </c>
      <c r="N16" s="9">
        <f t="shared" ca="1" si="2"/>
        <v>3.5336086738738568</v>
      </c>
      <c r="O16" s="5" t="s">
        <v>23</v>
      </c>
      <c r="P16" s="2"/>
    </row>
    <row r="17" spans="1:19" ht="40" customHeight="1" x14ac:dyDescent="0.35">
      <c r="A17" s="5">
        <v>17</v>
      </c>
      <c r="B17" s="6" t="s">
        <v>74</v>
      </c>
      <c r="C17" s="6" t="s">
        <v>75</v>
      </c>
      <c r="D17" s="7"/>
      <c r="E17" s="7" t="s">
        <v>76</v>
      </c>
      <c r="F17" s="7" t="s">
        <v>77</v>
      </c>
      <c r="G17" s="3">
        <f>4*30000</f>
        <v>120000</v>
      </c>
      <c r="H17" s="5" t="s">
        <v>21</v>
      </c>
      <c r="I17" s="1" t="s">
        <v>78</v>
      </c>
      <c r="J17" s="5">
        <v>5</v>
      </c>
      <c r="K17" s="5">
        <v>3</v>
      </c>
      <c r="L17" s="2" t="str">
        <f t="shared" si="0"/>
        <v>17 - Kesselhaus: Kreiselpumpen</v>
      </c>
      <c r="M17" s="9">
        <f t="shared" ca="1" si="1"/>
        <v>4.8</v>
      </c>
      <c r="N17" s="9">
        <f t="shared" ca="1" si="2"/>
        <v>3.1945123965690754</v>
      </c>
      <c r="O17" s="5" t="s">
        <v>23</v>
      </c>
      <c r="P17" s="2"/>
    </row>
    <row r="18" spans="1:19" ht="40" customHeight="1" x14ac:dyDescent="0.35">
      <c r="A18" s="5">
        <v>18</v>
      </c>
      <c r="B18" s="6" t="s">
        <v>81</v>
      </c>
      <c r="C18" s="6" t="s">
        <v>82</v>
      </c>
      <c r="D18" s="7"/>
      <c r="E18" s="7"/>
      <c r="F18" s="7"/>
      <c r="G18" s="3">
        <v>230000</v>
      </c>
      <c r="H18" s="5" t="s">
        <v>32</v>
      </c>
      <c r="I18" s="1"/>
      <c r="J18" s="5">
        <v>5</v>
      </c>
      <c r="K18" s="5">
        <v>3</v>
      </c>
      <c r="L18" s="2" t="str">
        <f t="shared" si="0"/>
        <v>18 - Pelletheizung : Flossenrohr</v>
      </c>
      <c r="M18" s="9">
        <f t="shared" ca="1" si="1"/>
        <v>4.8</v>
      </c>
      <c r="N18" s="9">
        <f t="shared" ca="1" si="2"/>
        <v>3.2041721575066253</v>
      </c>
      <c r="O18" s="5" t="s">
        <v>28</v>
      </c>
      <c r="P18" s="2"/>
    </row>
    <row r="19" spans="1:19" ht="40" customHeight="1" x14ac:dyDescent="0.35">
      <c r="A19" s="5">
        <v>19</v>
      </c>
      <c r="B19" s="6" t="s">
        <v>81</v>
      </c>
      <c r="C19" s="6" t="s">
        <v>85</v>
      </c>
      <c r="D19" s="7"/>
      <c r="E19" s="7"/>
      <c r="F19" s="7"/>
      <c r="G19" s="3"/>
      <c r="H19" s="5" t="s">
        <v>21</v>
      </c>
      <c r="I19" s="2"/>
      <c r="J19" s="5">
        <v>4</v>
      </c>
      <c r="K19" s="5">
        <v>5</v>
      </c>
      <c r="L19" s="2" t="str">
        <f t="shared" si="0"/>
        <v>19 - Pelletheizung : Luftschirm</v>
      </c>
      <c r="M19" s="9">
        <f t="shared" ca="1" si="1"/>
        <v>4.1366667068872651</v>
      </c>
      <c r="N19" s="9">
        <f t="shared" ca="1" si="2"/>
        <v>4.8</v>
      </c>
      <c r="O19" s="5" t="s">
        <v>28</v>
      </c>
      <c r="P19" s="2"/>
    </row>
    <row r="20" spans="1:19" ht="40" customHeight="1" x14ac:dyDescent="0.35">
      <c r="A20" s="5">
        <v>20</v>
      </c>
      <c r="B20" s="6" t="s">
        <v>81</v>
      </c>
      <c r="C20" s="6" t="s">
        <v>88</v>
      </c>
      <c r="D20" s="7"/>
      <c r="E20" s="7"/>
      <c r="F20" s="7"/>
      <c r="G20" s="3"/>
      <c r="H20" s="5" t="s">
        <v>21</v>
      </c>
      <c r="I20" s="2"/>
      <c r="J20" s="8">
        <v>3</v>
      </c>
      <c r="K20" s="5">
        <v>4</v>
      </c>
      <c r="L20" s="2" t="str">
        <f t="shared" si="0"/>
        <v>20 - Pelletheizung : Brennkammer</v>
      </c>
      <c r="M20" s="9">
        <f t="shared" ca="1" si="1"/>
        <v>3.5310133737197682</v>
      </c>
      <c r="N20" s="9">
        <f t="shared" ca="1" si="2"/>
        <v>3.7276563225946489</v>
      </c>
      <c r="O20" s="5" t="s">
        <v>28</v>
      </c>
      <c r="P20" s="2"/>
    </row>
    <row r="21" spans="1:19" ht="40" customHeight="1" x14ac:dyDescent="0.35">
      <c r="A21" s="5">
        <v>21</v>
      </c>
      <c r="B21" s="6" t="s">
        <v>81</v>
      </c>
      <c r="C21" s="6" t="s">
        <v>89</v>
      </c>
      <c r="D21" s="7"/>
      <c r="E21" s="7"/>
      <c r="F21" s="7"/>
      <c r="G21" s="3">
        <v>35000</v>
      </c>
      <c r="H21" s="5" t="s">
        <v>21</v>
      </c>
      <c r="I21" s="2"/>
      <c r="J21" s="5">
        <v>3</v>
      </c>
      <c r="K21" s="5">
        <v>3</v>
      </c>
      <c r="L21" s="2" t="str">
        <f t="shared" si="0"/>
        <v>21 - Pelletheizung : Revisionen</v>
      </c>
      <c r="M21" s="9">
        <f t="shared" ca="1" si="1"/>
        <v>3.1322586481065406</v>
      </c>
      <c r="N21" s="9">
        <f t="shared" ca="1" si="2"/>
        <v>2.8262819572961484</v>
      </c>
      <c r="O21" s="5" t="s">
        <v>28</v>
      </c>
      <c r="P21" s="2"/>
    </row>
    <row r="22" spans="1:19" ht="40" customHeight="1" x14ac:dyDescent="0.35">
      <c r="A22" s="5">
        <v>22</v>
      </c>
      <c r="B22" s="6" t="s">
        <v>69</v>
      </c>
      <c r="C22" s="6" t="s">
        <v>91</v>
      </c>
      <c r="D22" s="7" t="s">
        <v>18</v>
      </c>
      <c r="E22" s="7" t="s">
        <v>92</v>
      </c>
      <c r="F22" s="7" t="s">
        <v>93</v>
      </c>
      <c r="G22" s="3">
        <v>80000</v>
      </c>
      <c r="H22" s="5" t="s">
        <v>32</v>
      </c>
      <c r="I22" s="2" t="s">
        <v>94</v>
      </c>
      <c r="J22" s="5">
        <v>2</v>
      </c>
      <c r="K22" s="5">
        <v>3</v>
      </c>
      <c r="L22" s="2" t="str">
        <f t="shared" si="0"/>
        <v>22 - Infrastruktur: Dächer Kesselhaus, Verwaltung, Presse 1</v>
      </c>
      <c r="M22" s="9">
        <f t="shared" ca="1" si="1"/>
        <v>2.1920440144618265</v>
      </c>
      <c r="N22" s="9">
        <f t="shared" ca="1" si="2"/>
        <v>2.7772040027005009</v>
      </c>
      <c r="O22" s="5" t="s">
        <v>57</v>
      </c>
      <c r="P22" s="2"/>
      <c r="R22" t="s">
        <v>79</v>
      </c>
      <c r="S22" t="s">
        <v>80</v>
      </c>
    </row>
    <row r="23" spans="1:19" ht="40" customHeight="1" x14ac:dyDescent="0.35">
      <c r="A23" s="5">
        <v>23</v>
      </c>
      <c r="B23" s="6" t="s">
        <v>69</v>
      </c>
      <c r="C23" s="6" t="s">
        <v>95</v>
      </c>
      <c r="D23" s="7" t="s">
        <v>18</v>
      </c>
      <c r="E23" s="7" t="s">
        <v>96</v>
      </c>
      <c r="F23" s="7" t="s">
        <v>97</v>
      </c>
      <c r="G23" s="3">
        <v>250000</v>
      </c>
      <c r="H23" s="5" t="s">
        <v>32</v>
      </c>
      <c r="I23" s="2" t="s">
        <v>98</v>
      </c>
      <c r="J23" s="5">
        <v>2</v>
      </c>
      <c r="K23" s="5">
        <v>1</v>
      </c>
      <c r="L23" s="2" t="str">
        <f t="shared" si="0"/>
        <v>23 - Infrastruktur: Fensterfront richtung Jumbo/Lidl</v>
      </c>
      <c r="M23" s="9">
        <f t="shared" ca="1" si="1"/>
        <v>2.5204858200684463</v>
      </c>
      <c r="N23" s="9">
        <f t="shared" ca="1" si="2"/>
        <v>0.71294025240784253</v>
      </c>
      <c r="O23" s="5" t="s">
        <v>57</v>
      </c>
      <c r="P23" s="2"/>
      <c r="R23" t="s">
        <v>83</v>
      </c>
      <c r="S23" t="s">
        <v>84</v>
      </c>
    </row>
    <row r="24" spans="1:19" ht="40" customHeight="1" x14ac:dyDescent="0.35">
      <c r="A24" s="5">
        <v>24</v>
      </c>
      <c r="B24" s="6" t="s">
        <v>69</v>
      </c>
      <c r="C24" s="6" t="s">
        <v>99</v>
      </c>
      <c r="D24" s="7" t="s">
        <v>18</v>
      </c>
      <c r="E24" s="7" t="s">
        <v>100</v>
      </c>
      <c r="F24" s="7" t="s">
        <v>101</v>
      </c>
      <c r="G24" s="3">
        <v>80000</v>
      </c>
      <c r="H24" s="5" t="s">
        <v>32</v>
      </c>
      <c r="I24" s="2"/>
      <c r="J24" s="5">
        <v>3</v>
      </c>
      <c r="K24" s="5">
        <v>3</v>
      </c>
      <c r="L24" s="2" t="str">
        <f t="shared" si="0"/>
        <v>24 - Infrastruktur: Dachfenster Presse 1</v>
      </c>
      <c r="M24" s="9">
        <f t="shared" ca="1" si="1"/>
        <v>3.5030613224889726</v>
      </c>
      <c r="N24" s="9">
        <f t="shared" ca="1" si="2"/>
        <v>2.7661571524773851</v>
      </c>
      <c r="O24" s="5" t="s">
        <v>57</v>
      </c>
      <c r="P24" s="2"/>
      <c r="R24" t="s">
        <v>86</v>
      </c>
      <c r="S24" t="s">
        <v>87</v>
      </c>
    </row>
    <row r="25" spans="1:19" ht="40" customHeight="1" x14ac:dyDescent="0.35">
      <c r="A25" s="5">
        <v>25</v>
      </c>
      <c r="B25" s="6" t="s">
        <v>69</v>
      </c>
      <c r="C25" s="6" t="s">
        <v>102</v>
      </c>
      <c r="D25" s="7" t="s">
        <v>103</v>
      </c>
      <c r="E25" s="7" t="s">
        <v>104</v>
      </c>
      <c r="F25" s="7" t="s">
        <v>105</v>
      </c>
      <c r="G25" s="3">
        <v>500000</v>
      </c>
      <c r="H25" s="5" t="s">
        <v>32</v>
      </c>
      <c r="I25" s="2" t="s">
        <v>106</v>
      </c>
      <c r="J25" s="5">
        <v>1</v>
      </c>
      <c r="K25" s="5">
        <v>1</v>
      </c>
      <c r="L25" s="2" t="str">
        <f t="shared" si="0"/>
        <v>25 - Infrastruktur: Garderobe und Pausenraum Betrieb</v>
      </c>
      <c r="M25" s="9">
        <f t="shared" ca="1" si="1"/>
        <v>1.3391748193117357</v>
      </c>
      <c r="N25" s="9">
        <f t="shared" ca="1" si="2"/>
        <v>0.56193527767732387</v>
      </c>
      <c r="O25" s="5" t="s">
        <v>57</v>
      </c>
      <c r="P25" s="2"/>
    </row>
    <row r="26" spans="1:19" ht="40" customHeight="1" x14ac:dyDescent="0.35">
      <c r="A26" s="5">
        <v>26</v>
      </c>
      <c r="B26" s="6" t="s">
        <v>107</v>
      </c>
      <c r="C26" s="6" t="s">
        <v>108</v>
      </c>
      <c r="D26" s="7" t="s">
        <v>103</v>
      </c>
      <c r="E26" s="7" t="s">
        <v>109</v>
      </c>
      <c r="F26" s="7" t="s">
        <v>110</v>
      </c>
      <c r="G26" s="3">
        <v>120000</v>
      </c>
      <c r="H26" s="5" t="s">
        <v>32</v>
      </c>
      <c r="I26" s="2"/>
      <c r="J26" s="5">
        <v>3</v>
      </c>
      <c r="K26" s="5">
        <v>3</v>
      </c>
      <c r="L26" s="2" t="str">
        <f t="shared" si="0"/>
        <v>26 - Druckluftversorgung: Kompressoren End of Life erreicht</v>
      </c>
      <c r="M26" s="9">
        <f t="shared" ca="1" si="1"/>
        <v>2.8396182300148771</v>
      </c>
      <c r="N26" s="9">
        <f t="shared" ca="1" si="2"/>
        <v>2.5921526336349614</v>
      </c>
      <c r="O26" s="5" t="s">
        <v>23</v>
      </c>
      <c r="P26" s="2"/>
      <c r="R26" t="s">
        <v>15</v>
      </c>
      <c r="S26" t="s">
        <v>90</v>
      </c>
    </row>
    <row r="27" spans="1:19" ht="40" customHeight="1" x14ac:dyDescent="0.35">
      <c r="A27" s="5">
        <v>27</v>
      </c>
      <c r="B27" s="6" t="s">
        <v>69</v>
      </c>
      <c r="C27" s="6" t="s">
        <v>111</v>
      </c>
      <c r="D27" s="7" t="s">
        <v>18</v>
      </c>
      <c r="E27" s="7" t="s">
        <v>112</v>
      </c>
      <c r="F27" s="7" t="s">
        <v>113</v>
      </c>
      <c r="G27" s="3">
        <v>150000</v>
      </c>
      <c r="H27" s="5" t="s">
        <v>32</v>
      </c>
      <c r="I27" s="2"/>
      <c r="J27" s="5">
        <v>2</v>
      </c>
      <c r="K27" s="5">
        <v>2</v>
      </c>
      <c r="L27" s="2" t="str">
        <f t="shared" si="0"/>
        <v>27 - Infrastruktur: Diverse Türen, Tore und Fenster im Betrieb</v>
      </c>
      <c r="M27" s="9">
        <f t="shared" ca="1" si="1"/>
        <v>2.6097180314709356</v>
      </c>
      <c r="N27" s="9">
        <f t="shared" ca="1" si="2"/>
        <v>2.5100379812604956</v>
      </c>
      <c r="O27" s="5" t="s">
        <v>57</v>
      </c>
      <c r="P27" s="2"/>
    </row>
    <row r="28" spans="1:19" ht="40" customHeight="1" x14ac:dyDescent="0.35">
      <c r="A28" s="5">
        <v>28</v>
      </c>
      <c r="B28" s="6" t="s">
        <v>69</v>
      </c>
      <c r="C28" s="6" t="s">
        <v>114</v>
      </c>
      <c r="D28" s="7" t="s">
        <v>18</v>
      </c>
      <c r="E28" s="7" t="s">
        <v>115</v>
      </c>
      <c r="F28" s="7" t="s">
        <v>116</v>
      </c>
      <c r="G28" s="3">
        <v>200000</v>
      </c>
      <c r="H28" s="5" t="s">
        <v>32</v>
      </c>
      <c r="I28" s="2"/>
      <c r="J28" s="5">
        <v>2</v>
      </c>
      <c r="K28" s="5">
        <v>2</v>
      </c>
      <c r="L28" s="2" t="str">
        <f t="shared" si="0"/>
        <v>28 - Infrastruktur: Lagergestelle</v>
      </c>
      <c r="M28" s="9">
        <f t="shared" ca="1" si="1"/>
        <v>2.5547855190960891</v>
      </c>
      <c r="N28" s="9">
        <f t="shared" ca="1" si="2"/>
        <v>2.3072688959463674</v>
      </c>
      <c r="O28" s="5" t="s">
        <v>23</v>
      </c>
      <c r="P28" s="2"/>
    </row>
    <row r="29" spans="1:19" ht="40" customHeight="1" x14ac:dyDescent="0.35">
      <c r="A29" s="5">
        <v>29</v>
      </c>
      <c r="B29" s="6" t="s">
        <v>37</v>
      </c>
      <c r="C29" s="6" t="s">
        <v>118</v>
      </c>
      <c r="D29" s="7" t="s">
        <v>18</v>
      </c>
      <c r="E29" s="7" t="s">
        <v>119</v>
      </c>
      <c r="F29" s="7" t="s">
        <v>120</v>
      </c>
      <c r="G29" s="3">
        <v>3500</v>
      </c>
      <c r="H29" s="5" t="s">
        <v>32</v>
      </c>
      <c r="I29" s="2"/>
      <c r="J29" s="5">
        <v>2</v>
      </c>
      <c r="K29" s="5">
        <v>2</v>
      </c>
      <c r="L29" s="2" t="str">
        <f t="shared" si="0"/>
        <v>29 - Presse 1: Optimierung Temperatur Sensor Ausfall Überwachung</v>
      </c>
      <c r="M29" s="9">
        <f t="shared" ca="1" si="1"/>
        <v>2.3318004740703673</v>
      </c>
      <c r="N29" s="9">
        <f t="shared" ca="1" si="2"/>
        <v>1.851755053554873</v>
      </c>
      <c r="O29" s="5" t="s">
        <v>23</v>
      </c>
      <c r="P29" s="2"/>
    </row>
    <row r="30" spans="1:19" ht="40" customHeight="1" x14ac:dyDescent="0.35">
      <c r="A30" s="5">
        <v>30</v>
      </c>
      <c r="B30" s="6" t="s">
        <v>37</v>
      </c>
      <c r="C30" s="6" t="s">
        <v>121</v>
      </c>
      <c r="D30" s="7" t="s">
        <v>18</v>
      </c>
      <c r="E30" s="7" t="s">
        <v>123</v>
      </c>
      <c r="F30" s="7" t="s">
        <v>122</v>
      </c>
      <c r="G30" s="3">
        <v>28000</v>
      </c>
      <c r="H30" s="5" t="s">
        <v>32</v>
      </c>
      <c r="I30" s="2"/>
      <c r="J30" s="5">
        <v>2</v>
      </c>
      <c r="K30" s="5">
        <v>2</v>
      </c>
      <c r="L30" s="2" t="str">
        <f t="shared" si="0"/>
        <v>30 - Presse 1: Optimierung Steuerung Presse 1</v>
      </c>
      <c r="M30" s="9">
        <f t="shared" ca="1" si="1"/>
        <v>1.8223755688133934</v>
      </c>
      <c r="N30" s="9">
        <f t="shared" ca="1" si="2"/>
        <v>2.1725141247415611</v>
      </c>
      <c r="O30" s="5" t="s">
        <v>23</v>
      </c>
      <c r="P30" s="2"/>
    </row>
    <row r="39" spans="6:7" ht="18.5" x14ac:dyDescent="0.35">
      <c r="F39" s="10" t="s">
        <v>117</v>
      </c>
      <c r="G39" s="11">
        <f>SUBTOTAL(9,G2:G37)</f>
        <v>3065500</v>
      </c>
    </row>
  </sheetData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Diagramme</vt:lpstr>
      </vt:variant>
      <vt:variant>
        <vt:i4>1</vt:i4>
      </vt:variant>
    </vt:vector>
  </HeadingPairs>
  <TitlesOfParts>
    <vt:vector size="2" baseType="lpstr">
      <vt:lpstr>Liste</vt:lpstr>
      <vt:lpstr>Risikomatrix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Müller Marcel</dc:creator>
  <cp:keywords/>
  <dc:description/>
  <cp:lastModifiedBy>Müller Marcel</cp:lastModifiedBy>
  <cp:revision/>
  <dcterms:created xsi:type="dcterms:W3CDTF">2026-02-13T12:40:16Z</dcterms:created>
  <dcterms:modified xsi:type="dcterms:W3CDTF">2026-02-27T12:26:17Z</dcterms:modified>
  <cp:category/>
  <cp:contentStatus/>
</cp:coreProperties>
</file>