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202300"/>
  <mc:AlternateContent xmlns:mc="http://schemas.openxmlformats.org/markup-compatibility/2006">
    <mc:Choice Requires="x15">
      <x15ac:absPath xmlns:x15ac="http://schemas.microsoft.com/office/spreadsheetml/2010/11/ac" url="F:\Excel\Temp\"/>
    </mc:Choice>
  </mc:AlternateContent>
  <xr:revisionPtr revIDLastSave="0" documentId="13_ncr:1_{0E104BDF-D3B4-4DC3-AA34-ACCA149103CE}" xr6:coauthVersionLast="47" xr6:coauthVersionMax="47" xr10:uidLastSave="{00000000-0000-0000-0000-000000000000}"/>
  <bookViews>
    <workbookView xWindow="-120" yWindow="-120" windowWidth="29040" windowHeight="15720" xr2:uid="{2FDC9133-5D74-46F7-8F4C-466C7F290623}"/>
  </bookViews>
  <sheets>
    <sheet name="Kalender" sheetId="1" r:id="rId1"/>
    <sheet name="Vorgaben" sheetId="2" r:id="rId2"/>
    <sheet name="01_Muster" sheetId="3" state="hidden" r:id="rId3"/>
    <sheet name="Januar" sheetId="6" r:id="rId4"/>
    <sheet name="Februar" sheetId="20" r:id="rId5"/>
    <sheet name="März" sheetId="7" r:id="rId6"/>
    <sheet name="April" sheetId="8" r:id="rId7"/>
    <sheet name="Mai" sheetId="9" r:id="rId8"/>
    <sheet name="Juni" sheetId="10" r:id="rId9"/>
    <sheet name="Juli" sheetId="11" r:id="rId10"/>
    <sheet name="August" sheetId="12" r:id="rId11"/>
    <sheet name="September" sheetId="13" r:id="rId12"/>
    <sheet name="Oktober" sheetId="14" r:id="rId13"/>
    <sheet name="November" sheetId="15" r:id="rId14"/>
    <sheet name="Dezember" sheetId="16" r:id="rId15"/>
    <sheet name="Dez_2025" sheetId="5" r:id="rId16"/>
  </sheets>
  <definedNames>
    <definedName name="Monate12">Kalender!$B$3:$D$33,Kalender!$G$3:$H$33,Kalender!$L$3:$M$33,Kalender!$Q$3:$R$33,Kalender!$V$3:$W$33,Kalender!$AA$3:$AB$33,Kalender!$AF$3:$AG$33,Kalender!$AK$3:$AL$33,Kalender!$AP$3:$AQ$33,Kalender!$AU$3:$AV$33,Kalender!$AZ$3:$BA$33,Kalender!$BE$3:$BF$33</definedName>
    <definedName name="MonateKomplett">Kalender!$B$3:$E$33,Kalender!$G$3:$J$33,Kalender!$L$3:$O$33,Kalender!$Q$3:$T$33,Kalender!$V$3:$Y$33,Kalender!$AA$3:$AD$33,Kalender!$AF$3:$AI$33,Kalender!$AK$3:$AN$33,Kalender!$AP$3:$AS$33,Kalender!$AU$3:$AX$33,Kalender!$AZ$3:$BC$33,Kalender!$BE$3:$BH$33</definedName>
    <definedName name="Monatstext">Kalender!$D$3:$D$33,Kalender!$I$3:$I$33,Kalender!$N$3:$N$33,Kalender!$S$3:$S$33,Kalender!$X$3:$X$33,Kalender!$AC$3:$AC$33,Kalender!$AH$3:$AH$33,Kalender!$AM$3:$AM$33,Kalender!$AR$3:$AR$33,Kalender!$AW$3:$AW$33,Kalender!$BB$3:$BB$33,Kalender!$BG$3:$BG$33</definedName>
    <definedName name="StatusListe">Vorgaben!$D$2:$D$14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3" i="1" l="1"/>
  <c r="BG32" i="1"/>
  <c r="BG31" i="1"/>
  <c r="BG30" i="1"/>
  <c r="BG29" i="1"/>
  <c r="BG28" i="1"/>
  <c r="BG27" i="1"/>
  <c r="BG26" i="1"/>
  <c r="BG25" i="1"/>
  <c r="BG24" i="1"/>
  <c r="BG23" i="1"/>
  <c r="BG22" i="1"/>
  <c r="BG21" i="1"/>
  <c r="BG20" i="1"/>
  <c r="BG19" i="1"/>
  <c r="BG18" i="1"/>
  <c r="BG17" i="1"/>
  <c r="BG16" i="1"/>
  <c r="BG15" i="1"/>
  <c r="BG14" i="1"/>
  <c r="BG13" i="1"/>
  <c r="BG12" i="1"/>
  <c r="BG11" i="1"/>
  <c r="BG10" i="1"/>
  <c r="BG9" i="1"/>
  <c r="BG8" i="1"/>
  <c r="BG7" i="1"/>
  <c r="BG6" i="1"/>
  <c r="BG5" i="1"/>
  <c r="BG4" i="1"/>
  <c r="BG3" i="1"/>
  <c r="BB33" i="1"/>
  <c r="BB32" i="1"/>
  <c r="BB31" i="1"/>
  <c r="BB30" i="1"/>
  <c r="BB29" i="1"/>
  <c r="BB28" i="1"/>
  <c r="BB27" i="1"/>
  <c r="BB26" i="1"/>
  <c r="BB25" i="1"/>
  <c r="BB24" i="1"/>
  <c r="BB23" i="1"/>
  <c r="BB22" i="1"/>
  <c r="BB21" i="1"/>
  <c r="BB20" i="1"/>
  <c r="BB19" i="1"/>
  <c r="BB18" i="1"/>
  <c r="BB17" i="1"/>
  <c r="BB16" i="1"/>
  <c r="BB15" i="1"/>
  <c r="BB14" i="1"/>
  <c r="BB13" i="1"/>
  <c r="BB12" i="1"/>
  <c r="BB11" i="1"/>
  <c r="BB10" i="1"/>
  <c r="BB9" i="1"/>
  <c r="BB8" i="1"/>
  <c r="BB7" i="1"/>
  <c r="BB6" i="1"/>
  <c r="BB5" i="1"/>
  <c r="BB4" i="1"/>
  <c r="BB3" i="1"/>
  <c r="AW33" i="1"/>
  <c r="AW32" i="1"/>
  <c r="AW31" i="1"/>
  <c r="AW30" i="1"/>
  <c r="AW29" i="1"/>
  <c r="AW28" i="1"/>
  <c r="AW27" i="1"/>
  <c r="AW26" i="1"/>
  <c r="AW25" i="1"/>
  <c r="AW24" i="1"/>
  <c r="AW23" i="1"/>
  <c r="AW22" i="1"/>
  <c r="AW21" i="1"/>
  <c r="AW20" i="1"/>
  <c r="AW19" i="1"/>
  <c r="AW18" i="1"/>
  <c r="AW17" i="1"/>
  <c r="AW16" i="1"/>
  <c r="AW15" i="1"/>
  <c r="AW14" i="1"/>
  <c r="AW13" i="1"/>
  <c r="AW12" i="1"/>
  <c r="AW11" i="1"/>
  <c r="AW10" i="1"/>
  <c r="AW9" i="1"/>
  <c r="AW8" i="1"/>
  <c r="AW7" i="1"/>
  <c r="AW6" i="1"/>
  <c r="AW5" i="1"/>
  <c r="AW4" i="1"/>
  <c r="AW3" i="1"/>
  <c r="AR33" i="1"/>
  <c r="AR32" i="1"/>
  <c r="AR31" i="1"/>
  <c r="AR30" i="1"/>
  <c r="AR29" i="1"/>
  <c r="AR28" i="1"/>
  <c r="AR27" i="1"/>
  <c r="AR26" i="1"/>
  <c r="AR25" i="1"/>
  <c r="AR24" i="1"/>
  <c r="AR23" i="1"/>
  <c r="AR22" i="1"/>
  <c r="AR21" i="1"/>
  <c r="AR20" i="1"/>
  <c r="AR19" i="1"/>
  <c r="AR18" i="1"/>
  <c r="AR17" i="1"/>
  <c r="AR16" i="1"/>
  <c r="AR15" i="1"/>
  <c r="AR14" i="1"/>
  <c r="AR13" i="1"/>
  <c r="AR12" i="1"/>
  <c r="AR11" i="1"/>
  <c r="AR10" i="1"/>
  <c r="AR9" i="1"/>
  <c r="AR8" i="1"/>
  <c r="AR7" i="1"/>
  <c r="AR6" i="1"/>
  <c r="AR5" i="1"/>
  <c r="AR4" i="1"/>
  <c r="AR3" i="1"/>
  <c r="AM33" i="1"/>
  <c r="AM32" i="1"/>
  <c r="AM31" i="1"/>
  <c r="AM30" i="1"/>
  <c r="AM29" i="1"/>
  <c r="AM28" i="1"/>
  <c r="AM27" i="1"/>
  <c r="AM26" i="1"/>
  <c r="AM25" i="1"/>
  <c r="AM24" i="1"/>
  <c r="AM23" i="1"/>
  <c r="AM22" i="1"/>
  <c r="AM21" i="1"/>
  <c r="AM20" i="1"/>
  <c r="AM19" i="1"/>
  <c r="AM18" i="1"/>
  <c r="AM17" i="1"/>
  <c r="AM16" i="1"/>
  <c r="AM15" i="1"/>
  <c r="AM14" i="1"/>
  <c r="AM13" i="1"/>
  <c r="AM12" i="1"/>
  <c r="AM11" i="1"/>
  <c r="AM10" i="1"/>
  <c r="AM9" i="1"/>
  <c r="AM8" i="1"/>
  <c r="AM7" i="1"/>
  <c r="AM6" i="1"/>
  <c r="AM5" i="1"/>
  <c r="AM4" i="1"/>
  <c r="AM3" i="1"/>
  <c r="AH33" i="1"/>
  <c r="AH32" i="1"/>
  <c r="AH31" i="1"/>
  <c r="AH30" i="1"/>
  <c r="AH29" i="1"/>
  <c r="AH28" i="1"/>
  <c r="AH27" i="1"/>
  <c r="AH26" i="1"/>
  <c r="AH25" i="1"/>
  <c r="AH24" i="1"/>
  <c r="AH23" i="1"/>
  <c r="AH22" i="1"/>
  <c r="AH21" i="1"/>
  <c r="AH20" i="1"/>
  <c r="AH19" i="1"/>
  <c r="AH18" i="1"/>
  <c r="AH17" i="1"/>
  <c r="AH16" i="1"/>
  <c r="AH15" i="1"/>
  <c r="AH14" i="1"/>
  <c r="AH13" i="1"/>
  <c r="AH12" i="1"/>
  <c r="AH11" i="1"/>
  <c r="AH10" i="1"/>
  <c r="AH9" i="1"/>
  <c r="AH8" i="1"/>
  <c r="AH7" i="1"/>
  <c r="AH6" i="1"/>
  <c r="AH5" i="1"/>
  <c r="AH4" i="1"/>
  <c r="AH3" i="1"/>
  <c r="AC33" i="1"/>
  <c r="AC32" i="1"/>
  <c r="AC31" i="1"/>
  <c r="AC30" i="1"/>
  <c r="AC29" i="1"/>
  <c r="AC28" i="1"/>
  <c r="AC27" i="1"/>
  <c r="AC26" i="1"/>
  <c r="AC25" i="1"/>
  <c r="AC24" i="1"/>
  <c r="AC23" i="1"/>
  <c r="AC22" i="1"/>
  <c r="AC21" i="1"/>
  <c r="AC20" i="1"/>
  <c r="AC19" i="1"/>
  <c r="AC18" i="1"/>
  <c r="AC17" i="1"/>
  <c r="AC16" i="1"/>
  <c r="AC15" i="1"/>
  <c r="AC14" i="1"/>
  <c r="AC13" i="1"/>
  <c r="AC12" i="1"/>
  <c r="AC11" i="1"/>
  <c r="AC10" i="1"/>
  <c r="AC9" i="1"/>
  <c r="AC8" i="1"/>
  <c r="AC7" i="1"/>
  <c r="AC6" i="1"/>
  <c r="AC5" i="1"/>
  <c r="AC4" i="1"/>
  <c r="AC3" i="1"/>
  <c r="X33" i="1"/>
  <c r="X32" i="1"/>
  <c r="X31" i="1"/>
  <c r="X30" i="1"/>
  <c r="X29" i="1"/>
  <c r="X28" i="1"/>
  <c r="X27" i="1"/>
  <c r="X26" i="1"/>
  <c r="X25" i="1"/>
  <c r="X24" i="1"/>
  <c r="X23" i="1"/>
  <c r="X22" i="1"/>
  <c r="X21" i="1"/>
  <c r="X20" i="1"/>
  <c r="X19" i="1"/>
  <c r="X18" i="1"/>
  <c r="X17" i="1"/>
  <c r="X16" i="1"/>
  <c r="X15" i="1"/>
  <c r="X14" i="1"/>
  <c r="X13" i="1"/>
  <c r="X12" i="1"/>
  <c r="X11" i="1"/>
  <c r="X10" i="1"/>
  <c r="X9" i="1"/>
  <c r="X8" i="1"/>
  <c r="X7" i="1"/>
  <c r="X6" i="1"/>
  <c r="X5" i="1"/>
  <c r="X4" i="1"/>
  <c r="X3" i="1"/>
  <c r="S33" i="1"/>
  <c r="S32" i="1"/>
  <c r="S31" i="1"/>
  <c r="S30" i="1"/>
  <c r="S29" i="1"/>
  <c r="S28" i="1"/>
  <c r="S27" i="1"/>
  <c r="S26" i="1"/>
  <c r="S25" i="1"/>
  <c r="S24" i="1"/>
  <c r="S23" i="1"/>
  <c r="S22" i="1"/>
  <c r="S21" i="1"/>
  <c r="S20" i="1"/>
  <c r="S19" i="1"/>
  <c r="S18" i="1"/>
  <c r="S17" i="1"/>
  <c r="S16" i="1"/>
  <c r="S15" i="1"/>
  <c r="S14" i="1"/>
  <c r="S13" i="1"/>
  <c r="S12" i="1"/>
  <c r="S11" i="1"/>
  <c r="S10" i="1"/>
  <c r="S9" i="1"/>
  <c r="S8" i="1"/>
  <c r="S7" i="1"/>
  <c r="S6" i="1"/>
  <c r="S5" i="1"/>
  <c r="S4" i="1"/>
  <c r="S3" i="1"/>
  <c r="N33" i="1"/>
  <c r="N32" i="1"/>
  <c r="N31" i="1"/>
  <c r="N30" i="1"/>
  <c r="N29" i="1"/>
  <c r="N28" i="1"/>
  <c r="N27" i="1"/>
  <c r="N26" i="1"/>
  <c r="N25" i="1"/>
  <c r="N24" i="1"/>
  <c r="N23" i="1"/>
  <c r="N22" i="1"/>
  <c r="N21" i="1"/>
  <c r="N20" i="1"/>
  <c r="N19" i="1"/>
  <c r="N18" i="1"/>
  <c r="N17" i="1"/>
  <c r="N16" i="1"/>
  <c r="N15" i="1"/>
  <c r="N14" i="1"/>
  <c r="N13" i="1"/>
  <c r="N12" i="1"/>
  <c r="N11" i="1"/>
  <c r="N10" i="1"/>
  <c r="N9" i="1"/>
  <c r="N8" i="1"/>
  <c r="N7" i="1"/>
  <c r="N6" i="1"/>
  <c r="N5" i="1"/>
  <c r="N4" i="1"/>
  <c r="N3" i="1"/>
  <c r="I33" i="1"/>
  <c r="I32" i="1"/>
  <c r="I31" i="1"/>
  <c r="I30" i="1"/>
  <c r="I29" i="1"/>
  <c r="I28" i="1"/>
  <c r="I27" i="1"/>
  <c r="I26" i="1"/>
  <c r="I25" i="1"/>
  <c r="I24" i="1"/>
  <c r="I23" i="1"/>
  <c r="I22" i="1"/>
  <c r="I21" i="1"/>
  <c r="I20" i="1"/>
  <c r="I19" i="1"/>
  <c r="I18" i="1"/>
  <c r="I17" i="1"/>
  <c r="I16" i="1"/>
  <c r="I15" i="1"/>
  <c r="I14" i="1"/>
  <c r="I13" i="1"/>
  <c r="I12" i="1"/>
  <c r="I11" i="1"/>
  <c r="I10" i="1"/>
  <c r="I9" i="1"/>
  <c r="I8" i="1"/>
  <c r="I7" i="1"/>
  <c r="I6" i="1"/>
  <c r="I5" i="1"/>
  <c r="I4" i="1"/>
  <c r="I3" i="1"/>
  <c r="D4" i="1" l="1"/>
  <c r="D5" i="1"/>
  <c r="D6" i="1"/>
  <c r="D7" i="1"/>
  <c r="D8" i="1"/>
  <c r="D9" i="1"/>
  <c r="D10" i="1"/>
  <c r="D11" i="1"/>
  <c r="D12" i="1"/>
  <c r="D13" i="1"/>
  <c r="D14" i="1"/>
  <c r="D15" i="1"/>
  <c r="D16" i="1"/>
  <c r="D17" i="1"/>
  <c r="D18" i="1"/>
  <c r="D19" i="1"/>
  <c r="D20" i="1"/>
  <c r="D21" i="1"/>
  <c r="D22" i="1"/>
  <c r="D23" i="1"/>
  <c r="D24" i="1"/>
  <c r="D25" i="1"/>
  <c r="D26" i="1"/>
  <c r="D27" i="1"/>
  <c r="D28" i="1"/>
  <c r="D29" i="1"/>
  <c r="D30" i="1"/>
  <c r="D31" i="1"/>
  <c r="D32" i="1"/>
  <c r="D33" i="1"/>
  <c r="D3" i="1"/>
  <c r="J31" i="1"/>
  <c r="J33" i="1"/>
  <c r="J32" i="1"/>
  <c r="J30" i="1"/>
  <c r="J29" i="1"/>
  <c r="J28" i="1"/>
  <c r="J27" i="1"/>
  <c r="J26" i="1"/>
  <c r="J25" i="1"/>
  <c r="J24" i="1"/>
  <c r="J23" i="1"/>
  <c r="J22" i="1"/>
  <c r="J21" i="1"/>
  <c r="J20" i="1"/>
  <c r="J19" i="1"/>
  <c r="J18" i="1"/>
  <c r="J17" i="1"/>
  <c r="J16" i="1"/>
  <c r="J15" i="1"/>
  <c r="J14" i="1"/>
  <c r="J13" i="1"/>
  <c r="J12" i="1"/>
  <c r="J11" i="1"/>
  <c r="J10" i="1"/>
  <c r="J9" i="1"/>
  <c r="J8" i="1"/>
  <c r="J7" i="1"/>
  <c r="J6" i="1"/>
  <c r="J5" i="1"/>
  <c r="J4" i="1"/>
  <c r="J3" i="1"/>
  <c r="E4" i="1"/>
  <c r="E5" i="1"/>
  <c r="E6" i="1"/>
  <c r="E7" i="1"/>
  <c r="E8" i="1"/>
  <c r="E9" i="1"/>
  <c r="E10" i="1"/>
  <c r="E11" i="1"/>
  <c r="E12" i="1"/>
  <c r="E13" i="1"/>
  <c r="E14" i="1"/>
  <c r="E15" i="1"/>
  <c r="E16" i="1"/>
  <c r="E17" i="1"/>
  <c r="E18" i="1"/>
  <c r="E19" i="1"/>
  <c r="E20" i="1"/>
  <c r="E21" i="1"/>
  <c r="E22" i="1"/>
  <c r="E23" i="1"/>
  <c r="E24" i="1"/>
  <c r="E25" i="1"/>
  <c r="E26" i="1"/>
  <c r="E27" i="1"/>
  <c r="E28" i="1"/>
  <c r="E29" i="1"/>
  <c r="E30" i="1"/>
  <c r="E31" i="1"/>
  <c r="E32" i="1"/>
  <c r="E33" i="1"/>
  <c r="E3" i="1"/>
  <c r="BF36" i="1" a="1"/>
  <c r="BF36" i="1" s="1"/>
  <c r="BF35" i="1"/>
  <c r="BA36" i="1" a="1"/>
  <c r="BA36" i="1" s="1"/>
  <c r="BA35" i="1"/>
  <c r="AV36" i="1" a="1"/>
  <c r="AV36" i="1" s="1"/>
  <c r="AV35" i="1"/>
  <c r="AQ36" i="1" a="1"/>
  <c r="AQ36" i="1" s="1"/>
  <c r="AQ35" i="1"/>
  <c r="AL36" i="1" a="1"/>
  <c r="AL36" i="1" s="1"/>
  <c r="AL35" i="1"/>
  <c r="AG36" i="1" a="1"/>
  <c r="AG36" i="1" s="1"/>
  <c r="AG35" i="1"/>
  <c r="AB36" i="1" a="1"/>
  <c r="AB36" i="1" s="1"/>
  <c r="AB35" i="1"/>
  <c r="W36" i="1" a="1"/>
  <c r="W36" i="1" s="1"/>
  <c r="W35" i="1"/>
  <c r="R36" i="1" a="1"/>
  <c r="R36" i="1" s="1"/>
  <c r="R35" i="1"/>
  <c r="M36" i="1" a="1"/>
  <c r="M36" i="1" s="1"/>
  <c r="M35" i="1"/>
  <c r="L13" i="7" s="1"/>
  <c r="L15" i="7" s="1"/>
  <c r="H36" i="1" a="1"/>
  <c r="H36" i="1" s="1"/>
  <c r="H35" i="1"/>
  <c r="C36" i="1" a="1"/>
  <c r="C36" i="1" s="1"/>
  <c r="C35" i="1"/>
  <c r="H12" i="1"/>
  <c r="H13" i="1" s="1"/>
  <c r="H14" i="1" s="1"/>
  <c r="H15" i="1" s="1"/>
  <c r="H16" i="1" s="1"/>
  <c r="H17" i="1" s="1"/>
  <c r="H18" i="1" s="1"/>
  <c r="H19" i="1" s="1"/>
  <c r="H20" i="1" s="1"/>
  <c r="H21" i="1" s="1"/>
  <c r="H22" i="1" s="1"/>
  <c r="H23" i="1" s="1"/>
  <c r="H24" i="1" s="1"/>
  <c r="H25" i="1" s="1"/>
  <c r="H26" i="1" s="1"/>
  <c r="H27" i="1" s="1"/>
  <c r="H28" i="1" s="1"/>
  <c r="H29" i="1" s="1"/>
  <c r="H30" i="1" s="1"/>
  <c r="H5" i="1"/>
  <c r="H6" i="1"/>
  <c r="H7" i="1" s="1"/>
  <c r="H8" i="1" s="1"/>
  <c r="H9" i="1" s="1"/>
  <c r="H10" i="1" s="1"/>
  <c r="H11" i="1" s="1"/>
  <c r="H4" i="1"/>
  <c r="C5" i="1"/>
  <c r="C6" i="1" s="1"/>
  <c r="C7" i="1" s="1"/>
  <c r="C8" i="1" s="1"/>
  <c r="C9" i="1" s="1"/>
  <c r="C10" i="1" s="1"/>
  <c r="C11" i="1" s="1"/>
  <c r="C12" i="1" s="1"/>
  <c r="C13" i="1" s="1"/>
  <c r="C14" i="1" s="1"/>
  <c r="C15" i="1" s="1"/>
  <c r="C16" i="1" s="1"/>
  <c r="C17" i="1" s="1"/>
  <c r="C18" i="1" s="1"/>
  <c r="C19" i="1" s="1"/>
  <c r="C20" i="1" s="1"/>
  <c r="C21" i="1" s="1"/>
  <c r="C22" i="1" s="1"/>
  <c r="C23" i="1" s="1"/>
  <c r="C24" i="1" s="1"/>
  <c r="C25" i="1" s="1"/>
  <c r="C26" i="1" s="1"/>
  <c r="C27" i="1" s="1"/>
  <c r="C28" i="1" s="1"/>
  <c r="C29" i="1" s="1"/>
  <c r="C30" i="1" s="1"/>
  <c r="C31" i="1" s="1"/>
  <c r="C32" i="1" s="1"/>
  <c r="C33" i="1" s="1"/>
  <c r="C4" i="1"/>
  <c r="C4" i="6"/>
  <c r="O3" i="2"/>
  <c r="O6" i="2"/>
  <c r="O4" i="2"/>
  <c r="O2" i="2"/>
  <c r="O5" i="2"/>
  <c r="O13" i="2"/>
  <c r="H12" i="7"/>
  <c r="H13" i="7"/>
  <c r="H14" i="7"/>
  <c r="I14" i="7"/>
  <c r="L17" i="20"/>
  <c r="M11" i="20"/>
  <c r="L11" i="20"/>
  <c r="M10" i="20"/>
  <c r="L10" i="20"/>
  <c r="M9" i="20"/>
  <c r="L9" i="20"/>
  <c r="M8" i="20"/>
  <c r="L8" i="20"/>
  <c r="M7" i="20"/>
  <c r="L7" i="20"/>
  <c r="M6" i="20"/>
  <c r="L6" i="20"/>
  <c r="M5" i="20"/>
  <c r="L5" i="20"/>
  <c r="I16" i="7"/>
  <c r="I17" i="7"/>
  <c r="I18" i="7"/>
  <c r="I19" i="7"/>
  <c r="I20" i="7"/>
  <c r="I21" i="7"/>
  <c r="I22" i="7"/>
  <c r="I23" i="7"/>
  <c r="I24" i="7"/>
  <c r="I25" i="7"/>
  <c r="I26" i="7"/>
  <c r="I27" i="7"/>
  <c r="I28" i="7"/>
  <c r="I29" i="7"/>
  <c r="I30" i="7"/>
  <c r="I31" i="7"/>
  <c r="I32" i="7"/>
  <c r="J38" i="7" s="1"/>
  <c r="I33" i="7"/>
  <c r="I34" i="7"/>
  <c r="I35" i="7"/>
  <c r="I36" i="7"/>
  <c r="I37" i="7"/>
  <c r="I38" i="7"/>
  <c r="I39" i="7"/>
  <c r="I40" i="7"/>
  <c r="I41" i="7"/>
  <c r="I42" i="7"/>
  <c r="I43" i="7"/>
  <c r="I44" i="7"/>
  <c r="I45" i="7"/>
  <c r="J45" i="7"/>
  <c r="H5" i="7"/>
  <c r="H6" i="7"/>
  <c r="H7" i="7"/>
  <c r="H8" i="7"/>
  <c r="H9" i="7"/>
  <c r="H10" i="7"/>
  <c r="H11" i="7"/>
  <c r="H15" i="7"/>
  <c r="H16" i="7"/>
  <c r="H17" i="7"/>
  <c r="H18" i="7"/>
  <c r="H19" i="7"/>
  <c r="H20" i="7"/>
  <c r="H21" i="7"/>
  <c r="H22" i="7"/>
  <c r="H23" i="7"/>
  <c r="H24" i="7"/>
  <c r="H25" i="7"/>
  <c r="H26" i="7"/>
  <c r="H27" i="7"/>
  <c r="H28" i="7"/>
  <c r="H29" i="7"/>
  <c r="H30" i="7"/>
  <c r="H31" i="7"/>
  <c r="H32" i="7"/>
  <c r="H33" i="7"/>
  <c r="H34" i="7"/>
  <c r="H35" i="7"/>
  <c r="H36" i="7"/>
  <c r="H37" i="7"/>
  <c r="H38" i="7"/>
  <c r="L17" i="7" s="1"/>
  <c r="H39" i="7"/>
  <c r="H40" i="7"/>
  <c r="H41" i="7"/>
  <c r="H42" i="7"/>
  <c r="H43" i="7"/>
  <c r="H44" i="7"/>
  <c r="H45" i="7"/>
  <c r="H4" i="7"/>
  <c r="H11" i="20"/>
  <c r="I8" i="20"/>
  <c r="I9" i="20"/>
  <c r="I10" i="20"/>
  <c r="I11" i="20"/>
  <c r="I12" i="20"/>
  <c r="I13" i="20"/>
  <c r="I14" i="20"/>
  <c r="I15" i="20"/>
  <c r="I16" i="20"/>
  <c r="I17" i="20"/>
  <c r="I18" i="20"/>
  <c r="I19" i="20"/>
  <c r="I20" i="20"/>
  <c r="I21" i="20"/>
  <c r="I22" i="20"/>
  <c r="I23" i="20"/>
  <c r="I24" i="20"/>
  <c r="I25" i="20"/>
  <c r="I26" i="20"/>
  <c r="I27" i="20"/>
  <c r="I28" i="20"/>
  <c r="I29" i="20"/>
  <c r="I30" i="20"/>
  <c r="I31" i="20"/>
  <c r="I32" i="20"/>
  <c r="I33" i="20"/>
  <c r="I34" i="20"/>
  <c r="I35" i="20"/>
  <c r="I36" i="20"/>
  <c r="I37" i="20"/>
  <c r="I38" i="20"/>
  <c r="I39" i="20"/>
  <c r="I40" i="20"/>
  <c r="I41" i="20"/>
  <c r="I42" i="20"/>
  <c r="I43" i="20"/>
  <c r="I44" i="20"/>
  <c r="I45" i="20"/>
  <c r="L17" i="6"/>
  <c r="I15" i="7"/>
  <c r="I13" i="7"/>
  <c r="I12" i="7"/>
  <c r="M11" i="7"/>
  <c r="L11" i="7"/>
  <c r="I11" i="7"/>
  <c r="M10" i="7"/>
  <c r="L10" i="7"/>
  <c r="I10" i="7"/>
  <c r="M9" i="7"/>
  <c r="L9" i="7"/>
  <c r="I9" i="7"/>
  <c r="M8" i="7"/>
  <c r="L8" i="7"/>
  <c r="I8" i="7"/>
  <c r="M7" i="7"/>
  <c r="L7" i="7"/>
  <c r="I7" i="7"/>
  <c r="M6" i="7"/>
  <c r="L6" i="7"/>
  <c r="I6" i="7"/>
  <c r="M5" i="7"/>
  <c r="L5" i="7"/>
  <c r="I5" i="7"/>
  <c r="I4" i="7"/>
  <c r="H1" i="7"/>
  <c r="A1" i="7"/>
  <c r="C4" i="7" s="1"/>
  <c r="H27" i="20"/>
  <c r="H28" i="20"/>
  <c r="H29" i="20"/>
  <c r="H30" i="20"/>
  <c r="H31" i="20"/>
  <c r="H32" i="20"/>
  <c r="H33" i="20"/>
  <c r="H34" i="20"/>
  <c r="H35" i="20"/>
  <c r="H36" i="20"/>
  <c r="H37" i="20"/>
  <c r="H38" i="20"/>
  <c r="H39" i="20"/>
  <c r="H40" i="20"/>
  <c r="H41" i="20"/>
  <c r="H42" i="20"/>
  <c r="H43" i="20"/>
  <c r="H44" i="20"/>
  <c r="H45" i="20"/>
  <c r="H22" i="20"/>
  <c r="H23" i="20"/>
  <c r="H24" i="20"/>
  <c r="M5" i="6"/>
  <c r="H26" i="20"/>
  <c r="H25" i="20"/>
  <c r="I4" i="6"/>
  <c r="H4" i="6" s="1"/>
  <c r="I10" i="6"/>
  <c r="I9" i="6"/>
  <c r="J45" i="6"/>
  <c r="H13" i="20"/>
  <c r="H14" i="20"/>
  <c r="H15" i="20"/>
  <c r="A1" i="20"/>
  <c r="C4" i="20" s="1"/>
  <c r="H1" i="20"/>
  <c r="A1" i="6"/>
  <c r="D2" i="2"/>
  <c r="H21" i="20"/>
  <c r="H20" i="20"/>
  <c r="H18" i="20"/>
  <c r="H17" i="20"/>
  <c r="H16" i="20"/>
  <c r="H12" i="20"/>
  <c r="I7" i="20"/>
  <c r="I6" i="20"/>
  <c r="I5" i="20"/>
  <c r="I4" i="20"/>
  <c r="H4" i="20" s="1"/>
  <c r="L14" i="20" s="1"/>
  <c r="I11" i="6"/>
  <c r="I5" i="6"/>
  <c r="I6" i="6"/>
  <c r="I7" i="6"/>
  <c r="I8" i="6"/>
  <c r="I12" i="6"/>
  <c r="I13" i="6"/>
  <c r="I14" i="6"/>
  <c r="I15" i="6"/>
  <c r="H7" i="6"/>
  <c r="H8" i="6"/>
  <c r="H10" i="6"/>
  <c r="H11" i="6"/>
  <c r="H12" i="6"/>
  <c r="M11" i="6"/>
  <c r="M10" i="6"/>
  <c r="M9" i="6"/>
  <c r="M8" i="6"/>
  <c r="M7" i="6"/>
  <c r="M6" i="6"/>
  <c r="M15" i="5"/>
  <c r="M11" i="5"/>
  <c r="M10" i="5"/>
  <c r="M9" i="5"/>
  <c r="M8" i="5"/>
  <c r="M7" i="5"/>
  <c r="M6" i="5"/>
  <c r="M5" i="5"/>
  <c r="L9" i="6"/>
  <c r="L11" i="6"/>
  <c r="L10" i="6"/>
  <c r="L8" i="6"/>
  <c r="L7" i="6"/>
  <c r="L6" i="6"/>
  <c r="L5" i="6"/>
  <c r="B4" i="6" l="1"/>
  <c r="J10" i="6" s="1" a="1"/>
  <c r="J10" i="6" s="1"/>
  <c r="J24" i="7"/>
  <c r="J31" i="7"/>
  <c r="J17" i="20"/>
  <c r="J45" i="20"/>
  <c r="J17" i="7"/>
  <c r="J38" i="20"/>
  <c r="L14" i="7"/>
  <c r="L16" i="7" s="1"/>
  <c r="J10" i="7"/>
  <c r="C5" i="7"/>
  <c r="B4" i="7"/>
  <c r="A4" i="7"/>
  <c r="J24" i="20"/>
  <c r="J31" i="20"/>
  <c r="J17" i="6"/>
  <c r="C5" i="20"/>
  <c r="B4" i="20"/>
  <c r="A4" i="20"/>
  <c r="C6" i="20"/>
  <c r="C7" i="20" s="1"/>
  <c r="B5" i="20"/>
  <c r="A5" i="20"/>
  <c r="J10" i="20"/>
  <c r="C5" i="6"/>
  <c r="BL13" i="1"/>
  <c r="BL14" i="1"/>
  <c r="BL15" i="1"/>
  <c r="BL16" i="1"/>
  <c r="BL17" i="1"/>
  <c r="BL18" i="1"/>
  <c r="BL21" i="1"/>
  <c r="A4" i="6"/>
  <c r="C6" i="7" l="1"/>
  <c r="A5" i="7"/>
  <c r="B5" i="7"/>
  <c r="A6" i="20"/>
  <c r="B6" i="20"/>
  <c r="B7" i="20"/>
  <c r="A7" i="20"/>
  <c r="C8" i="20"/>
  <c r="I16" i="6"/>
  <c r="L14" i="6" s="1"/>
  <c r="I17" i="6"/>
  <c r="I18" i="6"/>
  <c r="I19" i="6"/>
  <c r="I20" i="6"/>
  <c r="I21" i="6"/>
  <c r="I22" i="6"/>
  <c r="I23" i="6"/>
  <c r="I24" i="6"/>
  <c r="I25" i="6"/>
  <c r="I26" i="6"/>
  <c r="I27" i="6"/>
  <c r="I28" i="6"/>
  <c r="I29" i="6"/>
  <c r="I30" i="6"/>
  <c r="I31" i="6"/>
  <c r="I32" i="6"/>
  <c r="I33" i="6"/>
  <c r="I34" i="6"/>
  <c r="I35" i="6"/>
  <c r="I36" i="6"/>
  <c r="I37" i="6"/>
  <c r="I4" i="5"/>
  <c r="H16" i="6"/>
  <c r="H17" i="6"/>
  <c r="H18" i="6"/>
  <c r="H19" i="6"/>
  <c r="H20" i="6"/>
  <c r="H21" i="6"/>
  <c r="H22" i="6"/>
  <c r="H23" i="6"/>
  <c r="H24" i="6"/>
  <c r="H25" i="6"/>
  <c r="H26" i="6"/>
  <c r="H27" i="6"/>
  <c r="H28" i="6"/>
  <c r="H29" i="6"/>
  <c r="H30" i="6"/>
  <c r="H31" i="6"/>
  <c r="H4" i="5"/>
  <c r="H1" i="6"/>
  <c r="B6" i="7" l="1"/>
  <c r="C7" i="7"/>
  <c r="A6" i="7"/>
  <c r="J31" i="6"/>
  <c r="J38" i="6"/>
  <c r="B8" i="20"/>
  <c r="A8" i="20"/>
  <c r="C9" i="20"/>
  <c r="J24" i="6"/>
  <c r="B5" i="6"/>
  <c r="A5" i="6"/>
  <c r="C6" i="6"/>
  <c r="C8" i="7" l="1"/>
  <c r="A7" i="7"/>
  <c r="B7" i="7"/>
  <c r="A9" i="20"/>
  <c r="C10" i="20"/>
  <c r="B9" i="20"/>
  <c r="B6" i="6"/>
  <c r="A6" i="6"/>
  <c r="C7" i="6"/>
  <c r="C9" i="7" l="1"/>
  <c r="A8" i="7"/>
  <c r="B8" i="7"/>
  <c r="C11" i="20"/>
  <c r="A10" i="20"/>
  <c r="B10" i="20"/>
  <c r="C8" i="6"/>
  <c r="A7" i="6"/>
  <c r="B7" i="6"/>
  <c r="C10" i="7" l="1"/>
  <c r="A9" i="7"/>
  <c r="B9" i="7"/>
  <c r="A11" i="20"/>
  <c r="C12" i="20"/>
  <c r="B11" i="20"/>
  <c r="A8" i="6"/>
  <c r="C9" i="6"/>
  <c r="B8" i="6"/>
  <c r="C11" i="7" l="1"/>
  <c r="A10" i="7"/>
  <c r="B10" i="7"/>
  <c r="C13" i="20"/>
  <c r="B12" i="20"/>
  <c r="A12" i="20"/>
  <c r="A9" i="6"/>
  <c r="C10" i="6"/>
  <c r="B9" i="6"/>
  <c r="C12" i="7" l="1"/>
  <c r="A11" i="7"/>
  <c r="B11" i="7"/>
  <c r="B13" i="20"/>
  <c r="A13" i="20"/>
  <c r="C14" i="20"/>
  <c r="A10" i="6"/>
  <c r="C11" i="6"/>
  <c r="B10" i="6"/>
  <c r="C13" i="7" l="1"/>
  <c r="A12" i="7"/>
  <c r="B12" i="7"/>
  <c r="B14" i="20"/>
  <c r="A14" i="20"/>
  <c r="C15" i="20"/>
  <c r="A11" i="6"/>
  <c r="C12" i="6"/>
  <c r="B11" i="6"/>
  <c r="C14" i="7" l="1"/>
  <c r="A13" i="7"/>
  <c r="B13" i="7"/>
  <c r="A15" i="20"/>
  <c r="C16" i="20"/>
  <c r="B15" i="20"/>
  <c r="A12" i="6"/>
  <c r="C13" i="6"/>
  <c r="B12" i="6"/>
  <c r="B14" i="7" l="1"/>
  <c r="C15" i="7"/>
  <c r="A14" i="7"/>
  <c r="B16" i="20"/>
  <c r="A16" i="20"/>
  <c r="C17" i="20"/>
  <c r="A13" i="6"/>
  <c r="C14" i="6"/>
  <c r="B13" i="6"/>
  <c r="C16" i="7" l="1"/>
  <c r="A15" i="7"/>
  <c r="B15" i="7"/>
  <c r="C18" i="20"/>
  <c r="A17" i="20"/>
  <c r="A14" i="6"/>
  <c r="C15" i="6"/>
  <c r="B14" i="6"/>
  <c r="C17" i="7" l="1"/>
  <c r="A16" i="7"/>
  <c r="B16" i="7"/>
  <c r="A18" i="20"/>
  <c r="C19" i="20"/>
  <c r="A15" i="6"/>
  <c r="C16" i="6"/>
  <c r="B15" i="6"/>
  <c r="H1" i="5"/>
  <c r="C4" i="5"/>
  <c r="P15" i="5"/>
  <c r="P14" i="5"/>
  <c r="P13" i="5"/>
  <c r="P12" i="5"/>
  <c r="P8" i="5"/>
  <c r="P6" i="5"/>
  <c r="P7" i="5" s="1"/>
  <c r="P4" i="5"/>
  <c r="I14" i="5"/>
  <c r="I15" i="5"/>
  <c r="I16" i="5"/>
  <c r="I17" i="5"/>
  <c r="I18" i="5"/>
  <c r="I19" i="5"/>
  <c r="I20" i="5"/>
  <c r="I21" i="5"/>
  <c r="I22" i="5"/>
  <c r="I23" i="5"/>
  <c r="I24" i="5"/>
  <c r="I25" i="5"/>
  <c r="I26" i="5"/>
  <c r="I27" i="5"/>
  <c r="I28" i="5"/>
  <c r="I29" i="5"/>
  <c r="I30" i="5"/>
  <c r="I31" i="5"/>
  <c r="I32" i="5"/>
  <c r="I33" i="5"/>
  <c r="I34" i="5"/>
  <c r="I5" i="5"/>
  <c r="I6" i="5"/>
  <c r="I7" i="5"/>
  <c r="I8" i="5"/>
  <c r="I9" i="5"/>
  <c r="I10" i="5"/>
  <c r="I11" i="5"/>
  <c r="I12" i="5"/>
  <c r="I13" i="5"/>
  <c r="BL20" i="1"/>
  <c r="BL19" i="1"/>
  <c r="BL12" i="1"/>
  <c r="BL11" i="1"/>
  <c r="BL7" i="1"/>
  <c r="BL5" i="1"/>
  <c r="BL3" i="1"/>
  <c r="H11" i="5"/>
  <c r="H12" i="5"/>
  <c r="H13" i="5"/>
  <c r="H14" i="5"/>
  <c r="H5" i="5"/>
  <c r="H6" i="5"/>
  <c r="H7" i="5"/>
  <c r="H9" i="5"/>
  <c r="H10" i="5"/>
  <c r="H15" i="5"/>
  <c r="H16" i="5"/>
  <c r="H17" i="5"/>
  <c r="H18" i="5"/>
  <c r="H19" i="5"/>
  <c r="H20" i="5"/>
  <c r="H21" i="5"/>
  <c r="H22" i="5"/>
  <c r="H23" i="5"/>
  <c r="H24" i="5"/>
  <c r="H25" i="5"/>
  <c r="H26" i="5"/>
  <c r="H27" i="5"/>
  <c r="H28" i="5"/>
  <c r="H29" i="5"/>
  <c r="H30" i="5"/>
  <c r="H31" i="5"/>
  <c r="H32" i="5"/>
  <c r="H33" i="5"/>
  <c r="H34" i="5"/>
  <c r="C18" i="7" l="1"/>
  <c r="A17" i="7"/>
  <c r="C20" i="20"/>
  <c r="A19" i="20"/>
  <c r="A4" i="5"/>
  <c r="C5" i="5"/>
  <c r="C17" i="6"/>
  <c r="A16" i="6"/>
  <c r="B16" i="6"/>
  <c r="B4" i="5"/>
  <c r="J4" i="5" s="1"/>
  <c r="P9" i="5"/>
  <c r="P10" i="5"/>
  <c r="P11" i="5"/>
  <c r="P5" i="5"/>
  <c r="C3" i="1"/>
  <c r="H3" i="1" s="1"/>
  <c r="O11" i="2"/>
  <c r="O10" i="2"/>
  <c r="O9" i="2"/>
  <c r="O8" i="2"/>
  <c r="O7" i="2"/>
  <c r="O12" i="2"/>
  <c r="D13" i="2"/>
  <c r="D12" i="2"/>
  <c r="D11" i="2"/>
  <c r="D10" i="2"/>
  <c r="D6" i="2"/>
  <c r="D4" i="2"/>
  <c r="D8" i="2" s="1"/>
  <c r="BL9" i="1"/>
  <c r="G76" i="3"/>
  <c r="B76" i="3"/>
  <c r="A76" i="3"/>
  <c r="G75" i="3"/>
  <c r="B75" i="3"/>
  <c r="A75" i="3"/>
  <c r="G74" i="3"/>
  <c r="B74" i="3"/>
  <c r="A74" i="3"/>
  <c r="G73" i="3"/>
  <c r="B73" i="3"/>
  <c r="A73" i="3"/>
  <c r="G72" i="3"/>
  <c r="B72" i="3"/>
  <c r="A72" i="3"/>
  <c r="G71" i="3"/>
  <c r="B71" i="3"/>
  <c r="A71" i="3"/>
  <c r="G70" i="3"/>
  <c r="B70" i="3"/>
  <c r="A70" i="3"/>
  <c r="G69" i="3"/>
  <c r="B69" i="3"/>
  <c r="A69" i="3"/>
  <c r="G68" i="3"/>
  <c r="B68" i="3"/>
  <c r="A68" i="3"/>
  <c r="G67" i="3"/>
  <c r="B67" i="3"/>
  <c r="A67" i="3"/>
  <c r="G66" i="3"/>
  <c r="B66" i="3"/>
  <c r="A66" i="3"/>
  <c r="G65" i="3"/>
  <c r="B65" i="3"/>
  <c r="A65" i="3"/>
  <c r="G64" i="3"/>
  <c r="B64" i="3"/>
  <c r="A64" i="3"/>
  <c r="G63" i="3"/>
  <c r="B63" i="3"/>
  <c r="A63" i="3"/>
  <c r="G62" i="3"/>
  <c r="B62" i="3"/>
  <c r="A62" i="3"/>
  <c r="G61" i="3"/>
  <c r="B61" i="3"/>
  <c r="A61" i="3"/>
  <c r="G60" i="3"/>
  <c r="B60" i="3"/>
  <c r="A60" i="3"/>
  <c r="G59" i="3"/>
  <c r="B59" i="3"/>
  <c r="A59" i="3"/>
  <c r="G58" i="3"/>
  <c r="B58" i="3"/>
  <c r="A58" i="3"/>
  <c r="G57" i="3"/>
  <c r="B57" i="3"/>
  <c r="A57" i="3"/>
  <c r="G56" i="3"/>
  <c r="B56" i="3"/>
  <c r="A56" i="3"/>
  <c r="G55" i="3"/>
  <c r="B55" i="3"/>
  <c r="A55" i="3"/>
  <c r="G54" i="3"/>
  <c r="B54" i="3"/>
  <c r="A54" i="3"/>
  <c r="G53" i="3"/>
  <c r="B53" i="3"/>
  <c r="A53" i="3"/>
  <c r="G52" i="3"/>
  <c r="B52" i="3"/>
  <c r="A52" i="3"/>
  <c r="G51" i="3"/>
  <c r="B51" i="3"/>
  <c r="A51" i="3"/>
  <c r="G50" i="3"/>
  <c r="B50" i="3"/>
  <c r="A50" i="3"/>
  <c r="G49" i="3"/>
  <c r="B49" i="3"/>
  <c r="A49" i="3"/>
  <c r="G48" i="3"/>
  <c r="B48" i="3"/>
  <c r="A48" i="3"/>
  <c r="D43" i="3"/>
  <c r="G36" i="3"/>
  <c r="G35" i="3"/>
  <c r="G34" i="3"/>
  <c r="G33" i="3"/>
  <c r="G32" i="3"/>
  <c r="G31" i="3"/>
  <c r="G30" i="3"/>
  <c r="G29" i="3"/>
  <c r="G28" i="3"/>
  <c r="G27" i="3"/>
  <c r="G26" i="3"/>
  <c r="G25" i="3"/>
  <c r="G24" i="3"/>
  <c r="G23" i="3"/>
  <c r="G22" i="3"/>
  <c r="G21" i="3"/>
  <c r="G20" i="3"/>
  <c r="G19" i="3"/>
  <c r="G18" i="3"/>
  <c r="G17" i="3"/>
  <c r="G16" i="3"/>
  <c r="G15" i="3"/>
  <c r="G14" i="3"/>
  <c r="G13" i="3"/>
  <c r="G12" i="3"/>
  <c r="G11" i="3"/>
  <c r="G10" i="3"/>
  <c r="I10" i="3" s="1"/>
  <c r="I9" i="3"/>
  <c r="G9" i="3"/>
  <c r="I8" i="3"/>
  <c r="G8" i="3"/>
  <c r="B8" i="3"/>
  <c r="A8" i="3" s="1"/>
  <c r="G7" i="3"/>
  <c r="B7" i="3"/>
  <c r="A7" i="3" s="1"/>
  <c r="B6" i="3"/>
  <c r="A6" i="3"/>
  <c r="B30" i="3"/>
  <c r="G1" i="1"/>
  <c r="C45" i="3"/>
  <c r="C19" i="7" l="1"/>
  <c r="A18" i="7"/>
  <c r="A20" i="20"/>
  <c r="C21" i="20"/>
  <c r="K4" i="5"/>
  <c r="C18" i="6"/>
  <c r="A17" i="6"/>
  <c r="A5" i="5"/>
  <c r="C6" i="5"/>
  <c r="B5" i="5"/>
  <c r="I43" i="3"/>
  <c r="D3" i="2"/>
  <c r="D5" i="2"/>
  <c r="D9" i="2"/>
  <c r="D7" i="2"/>
  <c r="I50" i="3"/>
  <c r="I53" i="3"/>
  <c r="I56" i="3"/>
  <c r="I59" i="3"/>
  <c r="I62" i="3"/>
  <c r="I65" i="3"/>
  <c r="I66" i="3"/>
  <c r="I67" i="3"/>
  <c r="I68" i="3"/>
  <c r="I69" i="3"/>
  <c r="I70" i="3"/>
  <c r="I71" i="3"/>
  <c r="I74" i="3"/>
  <c r="I75" i="3"/>
  <c r="I76" i="3"/>
  <c r="I48" i="3"/>
  <c r="I52" i="3"/>
  <c r="I55" i="3"/>
  <c r="I58" i="3"/>
  <c r="I61" i="3"/>
  <c r="I63" i="3"/>
  <c r="I73" i="3"/>
  <c r="I49" i="3"/>
  <c r="I51" i="3"/>
  <c r="I54" i="3"/>
  <c r="I57" i="3"/>
  <c r="I60" i="3"/>
  <c r="I64" i="3"/>
  <c r="I72" i="3"/>
  <c r="A30" i="3"/>
  <c r="B14" i="3"/>
  <c r="B22" i="3"/>
  <c r="B35" i="3"/>
  <c r="B31" i="3"/>
  <c r="B27" i="3"/>
  <c r="B23" i="3"/>
  <c r="B19" i="3"/>
  <c r="B15" i="3"/>
  <c r="B11" i="3"/>
  <c r="B33" i="3"/>
  <c r="B29" i="3"/>
  <c r="B25" i="3"/>
  <c r="B21" i="3"/>
  <c r="B17" i="3"/>
  <c r="B13" i="3"/>
  <c r="B9" i="3"/>
  <c r="A9" i="3" s="1"/>
  <c r="B36" i="3"/>
  <c r="B32" i="3"/>
  <c r="B28" i="3"/>
  <c r="B24" i="3"/>
  <c r="B20" i="3"/>
  <c r="B16" i="3"/>
  <c r="B12" i="3"/>
  <c r="B10" i="3"/>
  <c r="A10" i="3" s="1"/>
  <c r="B18" i="3"/>
  <c r="B26" i="3"/>
  <c r="B34" i="3"/>
  <c r="B3" i="1"/>
  <c r="M3" i="1"/>
  <c r="G3" i="1"/>
  <c r="C20" i="7" l="1"/>
  <c r="A19" i="7"/>
  <c r="L13" i="20"/>
  <c r="L15" i="20" s="1"/>
  <c r="L16" i="20" s="1"/>
  <c r="C22" i="20"/>
  <c r="A21" i="20"/>
  <c r="C19" i="6"/>
  <c r="A18" i="6"/>
  <c r="C7" i="5"/>
  <c r="A6" i="5"/>
  <c r="B6" i="5"/>
  <c r="I44" i="3"/>
  <c r="I45" i="3"/>
  <c r="J5" i="5"/>
  <c r="I7" i="3"/>
  <c r="A34" i="3"/>
  <c r="A12" i="3"/>
  <c r="A28" i="3"/>
  <c r="A13" i="3"/>
  <c r="A29" i="3"/>
  <c r="A19" i="3"/>
  <c r="A35" i="3"/>
  <c r="A24" i="3"/>
  <c r="A25" i="3"/>
  <c r="A15" i="3"/>
  <c r="A26" i="3"/>
  <c r="A16" i="3"/>
  <c r="A32" i="3"/>
  <c r="A17" i="3"/>
  <c r="A33" i="3"/>
  <c r="A23" i="3"/>
  <c r="A22" i="3"/>
  <c r="I30" i="3"/>
  <c r="A31" i="3"/>
  <c r="A18" i="3"/>
  <c r="A20" i="3"/>
  <c r="A36" i="3"/>
  <c r="A21" i="3"/>
  <c r="A11" i="3"/>
  <c r="A27" i="3"/>
  <c r="A14" i="3"/>
  <c r="M4" i="1"/>
  <c r="L3" i="1"/>
  <c r="O3" i="1" s="1"/>
  <c r="R3" i="1"/>
  <c r="BL8" i="1"/>
  <c r="BL10" i="1"/>
  <c r="BL4" i="1"/>
  <c r="BL6" i="1"/>
  <c r="B4" i="1"/>
  <c r="G4" i="1"/>
  <c r="C21" i="7" l="1"/>
  <c r="A20" i="7"/>
  <c r="A22" i="20"/>
  <c r="C23" i="20"/>
  <c r="K5" i="5"/>
  <c r="C20" i="6"/>
  <c r="A19" i="6"/>
  <c r="C8" i="5"/>
  <c r="A7" i="5"/>
  <c r="B7" i="5"/>
  <c r="J6" i="5"/>
  <c r="K6" i="5" s="1"/>
  <c r="I22" i="3"/>
  <c r="I31" i="3"/>
  <c r="I17" i="3"/>
  <c r="I26" i="3"/>
  <c r="I36" i="3"/>
  <c r="I24" i="3"/>
  <c r="I19" i="3"/>
  <c r="I28" i="3"/>
  <c r="I16" i="3"/>
  <c r="I27" i="3"/>
  <c r="I29" i="3"/>
  <c r="I14" i="3"/>
  <c r="I35" i="3"/>
  <c r="I11" i="3"/>
  <c r="I23" i="3"/>
  <c r="I34" i="3"/>
  <c r="I18" i="3"/>
  <c r="I15" i="3"/>
  <c r="I21" i="3"/>
  <c r="I20" i="3"/>
  <c r="I33" i="3"/>
  <c r="I32" i="3"/>
  <c r="I25" i="3"/>
  <c r="I13" i="3"/>
  <c r="I12" i="3"/>
  <c r="G5" i="1"/>
  <c r="M5" i="1"/>
  <c r="L4" i="1"/>
  <c r="O4" i="1" s="1"/>
  <c r="B5" i="1"/>
  <c r="R4" i="1"/>
  <c r="W3" i="1"/>
  <c r="Q3" i="1"/>
  <c r="T3" i="1" s="1"/>
  <c r="C22" i="7" l="1"/>
  <c r="A21" i="7"/>
  <c r="C24" i="20"/>
  <c r="A23" i="20"/>
  <c r="C21" i="6"/>
  <c r="A20" i="6"/>
  <c r="C9" i="5"/>
  <c r="A8" i="5"/>
  <c r="B8" i="5"/>
  <c r="J7" i="5"/>
  <c r="K7" i="5" s="1"/>
  <c r="AB3" i="1"/>
  <c r="W4" i="1"/>
  <c r="V3" i="1"/>
  <c r="Y3" i="1" s="1"/>
  <c r="Q4" i="1"/>
  <c r="T4" i="1" s="1"/>
  <c r="R5" i="1"/>
  <c r="L5" i="1"/>
  <c r="O5" i="1" s="1"/>
  <c r="M6" i="1"/>
  <c r="B6" i="1"/>
  <c r="G6" i="1"/>
  <c r="C23" i="7" l="1"/>
  <c r="A22" i="7"/>
  <c r="A24" i="20"/>
  <c r="C25" i="20"/>
  <c r="C22" i="6"/>
  <c r="A21" i="6"/>
  <c r="C10" i="5"/>
  <c r="A9" i="5"/>
  <c r="B9" i="5"/>
  <c r="J8" i="5"/>
  <c r="K8" i="5" s="1"/>
  <c r="Q5" i="1"/>
  <c r="T5" i="1" s="1"/>
  <c r="R6" i="1"/>
  <c r="L6" i="1"/>
  <c r="O6" i="1" s="1"/>
  <c r="M7" i="1"/>
  <c r="AG3" i="1"/>
  <c r="AB4" i="1"/>
  <c r="AA3" i="1"/>
  <c r="AD3" i="1" s="1"/>
  <c r="B7" i="1"/>
  <c r="V4" i="1"/>
  <c r="Y4" i="1" s="1"/>
  <c r="W5" i="1"/>
  <c r="G7" i="1"/>
  <c r="A23" i="7" l="1"/>
  <c r="C24" i="7"/>
  <c r="C26" i="20"/>
  <c r="A25" i="20"/>
  <c r="C23" i="6"/>
  <c r="A22" i="6"/>
  <c r="A10" i="5"/>
  <c r="C11" i="5"/>
  <c r="B10" i="5"/>
  <c r="J9" i="5"/>
  <c r="K9" i="5" s="1"/>
  <c r="W6" i="1"/>
  <c r="V5" i="1"/>
  <c r="Y5" i="1" s="1"/>
  <c r="G8" i="1"/>
  <c r="AG4" i="1"/>
  <c r="AF3" i="1"/>
  <c r="AI3" i="1" s="1"/>
  <c r="AL3" i="1"/>
  <c r="AB5" i="1"/>
  <c r="AA4" i="1"/>
  <c r="AD4" i="1" s="1"/>
  <c r="R7" i="1"/>
  <c r="Q6" i="1"/>
  <c r="T6" i="1" s="1"/>
  <c r="B8" i="1"/>
  <c r="M8" i="1"/>
  <c r="L7" i="1"/>
  <c r="O7" i="1" s="1"/>
  <c r="C25" i="7" l="1"/>
  <c r="A24" i="7"/>
  <c r="A26" i="20"/>
  <c r="C27" i="20"/>
  <c r="J10" i="5"/>
  <c r="K10" i="5" s="1"/>
  <c r="C24" i="6"/>
  <c r="A23" i="6"/>
  <c r="A11" i="5"/>
  <c r="C12" i="5"/>
  <c r="B11" i="5"/>
  <c r="G9" i="1"/>
  <c r="B9" i="1"/>
  <c r="R8" i="1"/>
  <c r="Q7" i="1"/>
  <c r="T7" i="1" s="1"/>
  <c r="AL4" i="1"/>
  <c r="AK3" i="1"/>
  <c r="AN3" i="1" s="1"/>
  <c r="AQ3" i="1"/>
  <c r="AB6" i="1"/>
  <c r="AA5" i="1"/>
  <c r="AD5" i="1" s="1"/>
  <c r="AG5" i="1"/>
  <c r="AF4" i="1"/>
  <c r="AI4" i="1" s="1"/>
  <c r="M9" i="1"/>
  <c r="L8" i="1"/>
  <c r="O8" i="1" s="1"/>
  <c r="W7" i="1"/>
  <c r="V6" i="1"/>
  <c r="Y6" i="1" s="1"/>
  <c r="C26" i="7" l="1"/>
  <c r="A25" i="7"/>
  <c r="C28" i="20"/>
  <c r="A27" i="20"/>
  <c r="J11" i="5"/>
  <c r="K11" i="5" s="1"/>
  <c r="C25" i="6"/>
  <c r="A24" i="6"/>
  <c r="A12" i="5"/>
  <c r="C13" i="5"/>
  <c r="B12" i="5"/>
  <c r="V7" i="1"/>
  <c r="Y7" i="1" s="1"/>
  <c r="W8" i="1"/>
  <c r="B10" i="1"/>
  <c r="AA6" i="1"/>
  <c r="AD6" i="1" s="1"/>
  <c r="AB7" i="1"/>
  <c r="AK4" i="1"/>
  <c r="AN4" i="1" s="1"/>
  <c r="AL5" i="1"/>
  <c r="Q8" i="1"/>
  <c r="T8" i="1" s="1"/>
  <c r="R9" i="1"/>
  <c r="AF5" i="1"/>
  <c r="AI5" i="1" s="1"/>
  <c r="AG6" i="1"/>
  <c r="L9" i="1"/>
  <c r="O9" i="1" s="1"/>
  <c r="M10" i="1"/>
  <c r="AV3" i="1"/>
  <c r="AP3" i="1"/>
  <c r="AS3" i="1" s="1"/>
  <c r="AQ4" i="1"/>
  <c r="G10" i="1"/>
  <c r="C27" i="7" l="1"/>
  <c r="A26" i="7"/>
  <c r="A28" i="20"/>
  <c r="C29" i="20"/>
  <c r="J12" i="5"/>
  <c r="K12" i="5" s="1"/>
  <c r="C26" i="6"/>
  <c r="A25" i="6"/>
  <c r="A13" i="5"/>
  <c r="C14" i="5"/>
  <c r="B13" i="5"/>
  <c r="L10" i="1"/>
  <c r="O10" i="1" s="1"/>
  <c r="M11" i="1"/>
  <c r="AK5" i="1"/>
  <c r="AN5" i="1" s="1"/>
  <c r="AL6" i="1"/>
  <c r="G11" i="1"/>
  <c r="Q9" i="1"/>
  <c r="T9" i="1" s="1"/>
  <c r="R10" i="1"/>
  <c r="AP4" i="1"/>
  <c r="AS4" i="1" s="1"/>
  <c r="AQ5" i="1"/>
  <c r="V8" i="1"/>
  <c r="Y8" i="1" s="1"/>
  <c r="W9" i="1"/>
  <c r="BA3" i="1"/>
  <c r="AV4" i="1"/>
  <c r="AU3" i="1"/>
  <c r="AX3" i="1" s="1"/>
  <c r="AF6" i="1"/>
  <c r="AI6" i="1" s="1"/>
  <c r="AG7" i="1"/>
  <c r="AA7" i="1"/>
  <c r="AD7" i="1" s="1"/>
  <c r="AB8" i="1"/>
  <c r="B11" i="1"/>
  <c r="C28" i="7" l="1"/>
  <c r="A27" i="7"/>
  <c r="C30" i="20"/>
  <c r="A29" i="20"/>
  <c r="J13" i="5"/>
  <c r="K13" i="5" s="1"/>
  <c r="C27" i="6"/>
  <c r="A26" i="6"/>
  <c r="A14" i="5"/>
  <c r="C15" i="5"/>
  <c r="B14" i="5"/>
  <c r="Q10" i="1"/>
  <c r="T10" i="1" s="1"/>
  <c r="R11" i="1"/>
  <c r="L11" i="1"/>
  <c r="O11" i="1" s="1"/>
  <c r="M12" i="1"/>
  <c r="B12" i="1"/>
  <c r="BA4" i="1"/>
  <c r="AZ3" i="1"/>
  <c r="BC3" i="1" s="1"/>
  <c r="BF3" i="1"/>
  <c r="G12" i="1"/>
  <c r="AV5" i="1"/>
  <c r="AU4" i="1"/>
  <c r="AX4" i="1" s="1"/>
  <c r="AQ6" i="1"/>
  <c r="AP5" i="1"/>
  <c r="AS5" i="1" s="1"/>
  <c r="AB9" i="1"/>
  <c r="AA8" i="1"/>
  <c r="AD8" i="1" s="1"/>
  <c r="AG8" i="1"/>
  <c r="AF7" i="1"/>
  <c r="AI7" i="1" s="1"/>
  <c r="W10" i="1"/>
  <c r="V9" i="1"/>
  <c r="Y9" i="1" s="1"/>
  <c r="AL7" i="1"/>
  <c r="AK6" i="1"/>
  <c r="AN6" i="1" s="1"/>
  <c r="C29" i="7" l="1"/>
  <c r="A28" i="7"/>
  <c r="A30" i="20"/>
  <c r="C31" i="20"/>
  <c r="J14" i="5"/>
  <c r="K14" i="5" s="1"/>
  <c r="C28" i="6"/>
  <c r="A27" i="6"/>
  <c r="A15" i="5"/>
  <c r="C16" i="5"/>
  <c r="B15" i="5"/>
  <c r="AB10" i="1"/>
  <c r="AA9" i="1"/>
  <c r="AD9" i="1" s="1"/>
  <c r="W11" i="1"/>
  <c r="V10" i="1"/>
  <c r="Y10" i="1" s="1"/>
  <c r="AV6" i="1"/>
  <c r="AU5" i="1"/>
  <c r="AX5" i="1" s="1"/>
  <c r="G13" i="1"/>
  <c r="AG9" i="1"/>
  <c r="AF8" i="1"/>
  <c r="AI8" i="1" s="1"/>
  <c r="BA5" i="1"/>
  <c r="AZ4" i="1"/>
  <c r="BC4" i="1" s="1"/>
  <c r="B13" i="1"/>
  <c r="BF4" i="1"/>
  <c r="BE3" i="1"/>
  <c r="BH3" i="1" s="1"/>
  <c r="R12" i="1"/>
  <c r="Q11" i="1"/>
  <c r="T11" i="1" s="1"/>
  <c r="AL8" i="1"/>
  <c r="AK7" i="1"/>
  <c r="AN7" i="1" s="1"/>
  <c r="AQ7" i="1"/>
  <c r="AP6" i="1"/>
  <c r="AS6" i="1" s="1"/>
  <c r="M13" i="1"/>
  <c r="L12" i="1"/>
  <c r="O12" i="1" s="1"/>
  <c r="C30" i="7" l="1"/>
  <c r="A29" i="7"/>
  <c r="C32" i="20"/>
  <c r="A31" i="20"/>
  <c r="J15" i="5"/>
  <c r="K15" i="5" s="1"/>
  <c r="C29" i="6"/>
  <c r="A28" i="6"/>
  <c r="A16" i="5"/>
  <c r="C17" i="5"/>
  <c r="B16" i="5"/>
  <c r="AP7" i="1"/>
  <c r="AS7" i="1" s="1"/>
  <c r="AQ8" i="1"/>
  <c r="AZ5" i="1"/>
  <c r="BC5" i="1" s="1"/>
  <c r="BA6" i="1"/>
  <c r="W12" i="1"/>
  <c r="V11" i="1"/>
  <c r="Y11" i="1" s="1"/>
  <c r="M14" i="1"/>
  <c r="L13" i="1"/>
  <c r="O13" i="1" s="1"/>
  <c r="BE4" i="1"/>
  <c r="BH4" i="1" s="1"/>
  <c r="BF5" i="1"/>
  <c r="G14" i="1"/>
  <c r="AU6" i="1"/>
  <c r="AX6" i="1" s="1"/>
  <c r="AV7" i="1"/>
  <c r="R13" i="1"/>
  <c r="Q12" i="1"/>
  <c r="T12" i="1" s="1"/>
  <c r="AB11" i="1"/>
  <c r="AA10" i="1"/>
  <c r="AD10" i="1" s="1"/>
  <c r="AK8" i="1"/>
  <c r="AN8" i="1" s="1"/>
  <c r="AL9" i="1"/>
  <c r="B14" i="1"/>
  <c r="AG10" i="1"/>
  <c r="AF9" i="1"/>
  <c r="AI9" i="1" s="1"/>
  <c r="A30" i="7" l="1"/>
  <c r="C31" i="7"/>
  <c r="A32" i="20"/>
  <c r="C33" i="20"/>
  <c r="J16" i="5"/>
  <c r="K16" i="5" s="1"/>
  <c r="C30" i="6"/>
  <c r="A29" i="6"/>
  <c r="A17" i="5"/>
  <c r="C18" i="5"/>
  <c r="B17" i="5"/>
  <c r="B15" i="1"/>
  <c r="AU7" i="1"/>
  <c r="AX7" i="1" s="1"/>
  <c r="AV8" i="1"/>
  <c r="G15" i="1"/>
  <c r="W13" i="1"/>
  <c r="V12" i="1"/>
  <c r="Y12" i="1" s="1"/>
  <c r="AP8" i="1"/>
  <c r="AS8" i="1" s="1"/>
  <c r="AQ9" i="1"/>
  <c r="AF10" i="1"/>
  <c r="AI10" i="1" s="1"/>
  <c r="AG11" i="1"/>
  <c r="R14" i="1"/>
  <c r="Q13" i="1"/>
  <c r="T13" i="1" s="1"/>
  <c r="BE5" i="1"/>
  <c r="BH5" i="1" s="1"/>
  <c r="BF6" i="1"/>
  <c r="M15" i="1"/>
  <c r="L14" i="1"/>
  <c r="O14" i="1" s="1"/>
  <c r="AZ6" i="1"/>
  <c r="BC6" i="1" s="1"/>
  <c r="BA7" i="1"/>
  <c r="AK9" i="1"/>
  <c r="AN9" i="1" s="1"/>
  <c r="AL10" i="1"/>
  <c r="AB12" i="1"/>
  <c r="AA11" i="1"/>
  <c r="AD11" i="1" s="1"/>
  <c r="C32" i="7" l="1"/>
  <c r="A31" i="7"/>
  <c r="C34" i="20"/>
  <c r="A33" i="20"/>
  <c r="J17" i="5"/>
  <c r="K17" i="5" s="1"/>
  <c r="C31" i="6"/>
  <c r="A30" i="6"/>
  <c r="C19" i="5"/>
  <c r="A18" i="5"/>
  <c r="B18" i="5"/>
  <c r="BF7" i="1"/>
  <c r="BE6" i="1"/>
  <c r="BH6" i="1" s="1"/>
  <c r="Q14" i="1"/>
  <c r="T14" i="1" s="1"/>
  <c r="R15" i="1"/>
  <c r="G16" i="1"/>
  <c r="AB13" i="1"/>
  <c r="AA12" i="1"/>
  <c r="AD12" i="1" s="1"/>
  <c r="AQ10" i="1"/>
  <c r="AP9" i="1"/>
  <c r="AS9" i="1" s="1"/>
  <c r="V13" i="1"/>
  <c r="Y13" i="1" s="1"/>
  <c r="W14" i="1"/>
  <c r="AK10" i="1"/>
  <c r="AN10" i="1" s="1"/>
  <c r="AL11" i="1"/>
  <c r="BA8" i="1"/>
  <c r="AZ7" i="1"/>
  <c r="BC7" i="1" s="1"/>
  <c r="M16" i="1"/>
  <c r="L15" i="1"/>
  <c r="O15" i="1" s="1"/>
  <c r="AF11" i="1"/>
  <c r="AI11" i="1" s="1"/>
  <c r="AG12" i="1"/>
  <c r="AV9" i="1"/>
  <c r="AU8" i="1"/>
  <c r="AX8" i="1" s="1"/>
  <c r="B16" i="1"/>
  <c r="C33" i="7" l="1"/>
  <c r="A32" i="7"/>
  <c r="A34" i="20"/>
  <c r="C35" i="20"/>
  <c r="J18" i="5"/>
  <c r="K18" i="5" s="1"/>
  <c r="C32" i="6"/>
  <c r="A31" i="6"/>
  <c r="C20" i="5"/>
  <c r="A19" i="5"/>
  <c r="B19" i="5"/>
  <c r="AL12" i="1"/>
  <c r="AK11" i="1"/>
  <c r="AN11" i="1" s="1"/>
  <c r="AV10" i="1"/>
  <c r="AU9" i="1"/>
  <c r="AX9" i="1" s="1"/>
  <c r="G17" i="1"/>
  <c r="BA9" i="1"/>
  <c r="AZ8" i="1"/>
  <c r="BC8" i="1" s="1"/>
  <c r="AQ11" i="1"/>
  <c r="AP10" i="1"/>
  <c r="AS10" i="1" s="1"/>
  <c r="AA13" i="1"/>
  <c r="AD13" i="1" s="1"/>
  <c r="AB14" i="1"/>
  <c r="B17" i="1"/>
  <c r="AF12" i="1"/>
  <c r="AI12" i="1" s="1"/>
  <c r="AG13" i="1"/>
  <c r="L16" i="1"/>
  <c r="O16" i="1" s="1"/>
  <c r="M17" i="1"/>
  <c r="V14" i="1"/>
  <c r="Y14" i="1" s="1"/>
  <c r="W15" i="1"/>
  <c r="Q15" i="1"/>
  <c r="T15" i="1" s="1"/>
  <c r="R16" i="1"/>
  <c r="BF8" i="1"/>
  <c r="BE7" i="1"/>
  <c r="BH7" i="1" s="1"/>
  <c r="C34" i="7" l="1"/>
  <c r="A33" i="7"/>
  <c r="C36" i="20"/>
  <c r="A35" i="20"/>
  <c r="J19" i="5"/>
  <c r="K19" i="5" s="1"/>
  <c r="C33" i="6"/>
  <c r="A32" i="6"/>
  <c r="C21" i="5"/>
  <c r="A20" i="5"/>
  <c r="B20" i="5"/>
  <c r="Q16" i="1"/>
  <c r="T16" i="1" s="1"/>
  <c r="R17" i="1"/>
  <c r="AG14" i="1"/>
  <c r="AF13" i="1"/>
  <c r="AI13" i="1" s="1"/>
  <c r="B18" i="1"/>
  <c r="BE8" i="1"/>
  <c r="BH8" i="1" s="1"/>
  <c r="BF9" i="1"/>
  <c r="L17" i="1"/>
  <c r="O17" i="1" s="1"/>
  <c r="M18" i="1"/>
  <c r="AB15" i="1"/>
  <c r="AA14" i="1"/>
  <c r="AD14" i="1" s="1"/>
  <c r="BA10" i="1"/>
  <c r="AZ9" i="1"/>
  <c r="BC9" i="1" s="1"/>
  <c r="AL13" i="1"/>
  <c r="AK12" i="1"/>
  <c r="AN12" i="1" s="1"/>
  <c r="G18" i="1"/>
  <c r="W16" i="1"/>
  <c r="V15" i="1"/>
  <c r="Y15" i="1" s="1"/>
  <c r="AQ12" i="1"/>
  <c r="AP11" i="1"/>
  <c r="AS11" i="1" s="1"/>
  <c r="AV11" i="1"/>
  <c r="AU10" i="1"/>
  <c r="AX10" i="1" s="1"/>
  <c r="C35" i="7" l="1"/>
  <c r="A34" i="7"/>
  <c r="A36" i="20"/>
  <c r="C37" i="20"/>
  <c r="J20" i="5"/>
  <c r="K20" i="5" s="1"/>
  <c r="C34" i="6"/>
  <c r="A33" i="6"/>
  <c r="C22" i="5"/>
  <c r="A21" i="5"/>
  <c r="B21" i="5"/>
  <c r="AQ13" i="1"/>
  <c r="AP12" i="1"/>
  <c r="AS12" i="1" s="1"/>
  <c r="AB16" i="1"/>
  <c r="AA15" i="1"/>
  <c r="AD15" i="1" s="1"/>
  <c r="B19" i="1"/>
  <c r="AZ10" i="1"/>
  <c r="BC10" i="1" s="1"/>
  <c r="BA11" i="1"/>
  <c r="BE9" i="1"/>
  <c r="BH9" i="1" s="1"/>
  <c r="BF10" i="1"/>
  <c r="AV12" i="1"/>
  <c r="AU11" i="1"/>
  <c r="AX11" i="1" s="1"/>
  <c r="AL14" i="1"/>
  <c r="AK13" i="1"/>
  <c r="AN13" i="1" s="1"/>
  <c r="M19" i="1"/>
  <c r="L18" i="1"/>
  <c r="O18" i="1" s="1"/>
  <c r="R18" i="1"/>
  <c r="Q17" i="1"/>
  <c r="T17" i="1" s="1"/>
  <c r="AG15" i="1"/>
  <c r="AF14" i="1"/>
  <c r="AI14" i="1" s="1"/>
  <c r="W17" i="1"/>
  <c r="V16" i="1"/>
  <c r="Y16" i="1" s="1"/>
  <c r="G19" i="1"/>
  <c r="C36" i="7" l="1"/>
  <c r="A35" i="7"/>
  <c r="A37" i="20"/>
  <c r="C38" i="20"/>
  <c r="J21" i="5"/>
  <c r="K21" i="5" s="1"/>
  <c r="C35" i="6"/>
  <c r="A34" i="6"/>
  <c r="A22" i="5"/>
  <c r="C23" i="5"/>
  <c r="B22" i="5"/>
  <c r="AG16" i="1"/>
  <c r="AF15" i="1"/>
  <c r="AI15" i="1" s="1"/>
  <c r="AU12" i="1"/>
  <c r="AX12" i="1" s="1"/>
  <c r="AV13" i="1"/>
  <c r="W18" i="1"/>
  <c r="V17" i="1"/>
  <c r="Y17" i="1" s="1"/>
  <c r="AK14" i="1"/>
  <c r="AN14" i="1" s="1"/>
  <c r="AL15" i="1"/>
  <c r="M20" i="1"/>
  <c r="L19" i="1"/>
  <c r="O19" i="1" s="1"/>
  <c r="AZ11" i="1"/>
  <c r="BC11" i="1" s="1"/>
  <c r="BA12" i="1"/>
  <c r="G20" i="1"/>
  <c r="BE10" i="1"/>
  <c r="BH10" i="1" s="1"/>
  <c r="BF11" i="1"/>
  <c r="B20" i="1"/>
  <c r="R19" i="1"/>
  <c r="Q18" i="1"/>
  <c r="T18" i="1" s="1"/>
  <c r="AB17" i="1"/>
  <c r="AA16" i="1"/>
  <c r="AD16" i="1" s="1"/>
  <c r="AP13" i="1"/>
  <c r="AS13" i="1" s="1"/>
  <c r="AQ14" i="1"/>
  <c r="C37" i="7" l="1"/>
  <c r="A36" i="7"/>
  <c r="C39" i="20"/>
  <c r="A38" i="20"/>
  <c r="J22" i="5"/>
  <c r="K22" i="5" s="1"/>
  <c r="C36" i="6"/>
  <c r="A35" i="6"/>
  <c r="A23" i="5"/>
  <c r="C24" i="5"/>
  <c r="B23" i="5"/>
  <c r="AP14" i="1"/>
  <c r="AS14" i="1" s="1"/>
  <c r="AQ15" i="1"/>
  <c r="R20" i="1"/>
  <c r="Q19" i="1"/>
  <c r="T19" i="1" s="1"/>
  <c r="AA17" i="1"/>
  <c r="AD17" i="1" s="1"/>
  <c r="AB18" i="1"/>
  <c r="BF12" i="1"/>
  <c r="BE11" i="1"/>
  <c r="BH11" i="1" s="1"/>
  <c r="AK15" i="1"/>
  <c r="AN15" i="1" s="1"/>
  <c r="AL16" i="1"/>
  <c r="W19" i="1"/>
  <c r="V18" i="1"/>
  <c r="Y18" i="1" s="1"/>
  <c r="G21" i="1"/>
  <c r="B21" i="1"/>
  <c r="AZ12" i="1"/>
  <c r="BC12" i="1" s="1"/>
  <c r="BA13" i="1"/>
  <c r="AU13" i="1"/>
  <c r="AX13" i="1" s="1"/>
  <c r="AV14" i="1"/>
  <c r="M21" i="1"/>
  <c r="L20" i="1"/>
  <c r="O20" i="1" s="1"/>
  <c r="AF16" i="1"/>
  <c r="AI16" i="1" s="1"/>
  <c r="AG17" i="1"/>
  <c r="C38" i="7" l="1"/>
  <c r="A37" i="7"/>
  <c r="A39" i="20"/>
  <c r="C40" i="20"/>
  <c r="J23" i="5"/>
  <c r="K23" i="5" s="1"/>
  <c r="C37" i="6"/>
  <c r="A36" i="6"/>
  <c r="A24" i="5"/>
  <c r="C25" i="5"/>
  <c r="B24" i="5"/>
  <c r="AB19" i="1"/>
  <c r="AA18" i="1"/>
  <c r="AD18" i="1" s="1"/>
  <c r="R21" i="1"/>
  <c r="Q20" i="1"/>
  <c r="T20" i="1" s="1"/>
  <c r="AF17" i="1"/>
  <c r="AI17" i="1" s="1"/>
  <c r="AG18" i="1"/>
  <c r="M22" i="1"/>
  <c r="L21" i="1"/>
  <c r="O21" i="1" s="1"/>
  <c r="B22" i="1"/>
  <c r="G22" i="1"/>
  <c r="AP15" i="1"/>
  <c r="AS15" i="1" s="1"/>
  <c r="AQ16" i="1"/>
  <c r="BA14" i="1"/>
  <c r="AZ13" i="1"/>
  <c r="BC13" i="1" s="1"/>
  <c r="AK16" i="1"/>
  <c r="AN16" i="1" s="1"/>
  <c r="AL17" i="1"/>
  <c r="BF13" i="1"/>
  <c r="BE12" i="1"/>
  <c r="BH12" i="1" s="1"/>
  <c r="W20" i="1"/>
  <c r="V19" i="1"/>
  <c r="Y19" i="1" s="1"/>
  <c r="AV15" i="1"/>
  <c r="AU14" i="1"/>
  <c r="AX14" i="1" s="1"/>
  <c r="C39" i="7" l="1"/>
  <c r="A38" i="7"/>
  <c r="C41" i="20"/>
  <c r="A40" i="20"/>
  <c r="J24" i="5"/>
  <c r="K24" i="5" s="1"/>
  <c r="C38" i="6"/>
  <c r="A37" i="6"/>
  <c r="A25" i="5"/>
  <c r="C26" i="5"/>
  <c r="B25" i="5"/>
  <c r="G23" i="1"/>
  <c r="AG19" i="1"/>
  <c r="AF18" i="1"/>
  <c r="AI18" i="1" s="1"/>
  <c r="AV16" i="1"/>
  <c r="AU15" i="1"/>
  <c r="AX15" i="1" s="1"/>
  <c r="AL18" i="1"/>
  <c r="AK17" i="1"/>
  <c r="AN17" i="1" s="1"/>
  <c r="BA15" i="1"/>
  <c r="AZ14" i="1"/>
  <c r="BC14" i="1" s="1"/>
  <c r="L22" i="1"/>
  <c r="O22" i="1" s="1"/>
  <c r="M23" i="1"/>
  <c r="BF14" i="1"/>
  <c r="BE13" i="1"/>
  <c r="BH13" i="1" s="1"/>
  <c r="Q21" i="1"/>
  <c r="T21" i="1" s="1"/>
  <c r="R22" i="1"/>
  <c r="V20" i="1"/>
  <c r="Y20" i="1" s="1"/>
  <c r="W21" i="1"/>
  <c r="AQ17" i="1"/>
  <c r="AP16" i="1"/>
  <c r="AS16" i="1" s="1"/>
  <c r="B23" i="1"/>
  <c r="AA19" i="1"/>
  <c r="AD19" i="1" s="1"/>
  <c r="AB20" i="1"/>
  <c r="C40" i="7" l="1"/>
  <c r="A39" i="7"/>
  <c r="C42" i="20"/>
  <c r="A41" i="20"/>
  <c r="J25" i="5"/>
  <c r="K25" i="5" s="1"/>
  <c r="A38" i="6"/>
  <c r="C39" i="6"/>
  <c r="A26" i="5"/>
  <c r="C27" i="5"/>
  <c r="B26" i="5"/>
  <c r="AQ18" i="1"/>
  <c r="AP17" i="1"/>
  <c r="AS17" i="1" s="1"/>
  <c r="AV17" i="1"/>
  <c r="AU16" i="1"/>
  <c r="AX16" i="1" s="1"/>
  <c r="BE14" i="1"/>
  <c r="BH14" i="1" s="1"/>
  <c r="BF15" i="1"/>
  <c r="AA20" i="1"/>
  <c r="AD20" i="1" s="1"/>
  <c r="AB21" i="1"/>
  <c r="AF19" i="1"/>
  <c r="AI19" i="1" s="1"/>
  <c r="AG20" i="1"/>
  <c r="B24" i="1"/>
  <c r="Q22" i="1"/>
  <c r="T22" i="1" s="1"/>
  <c r="R23" i="1"/>
  <c r="V21" i="1"/>
  <c r="Y21" i="1" s="1"/>
  <c r="W22" i="1"/>
  <c r="AL19" i="1"/>
  <c r="AK18" i="1"/>
  <c r="AN18" i="1" s="1"/>
  <c r="G24" i="1"/>
  <c r="L23" i="1"/>
  <c r="O23" i="1" s="1"/>
  <c r="M24" i="1"/>
  <c r="BA16" i="1"/>
  <c r="AZ15" i="1"/>
  <c r="BC15" i="1" s="1"/>
  <c r="C41" i="7" l="1"/>
  <c r="A40" i="7"/>
  <c r="A42" i="20"/>
  <c r="C43" i="20"/>
  <c r="J26" i="5"/>
  <c r="K26" i="5" s="1"/>
  <c r="A39" i="6"/>
  <c r="C40" i="6"/>
  <c r="A27" i="5"/>
  <c r="C28" i="5"/>
  <c r="B27" i="5"/>
  <c r="BE15" i="1"/>
  <c r="BH15" i="1" s="1"/>
  <c r="BF16" i="1"/>
  <c r="W23" i="1"/>
  <c r="V22" i="1"/>
  <c r="Y22" i="1" s="1"/>
  <c r="AB22" i="1"/>
  <c r="AA21" i="1"/>
  <c r="AD21" i="1" s="1"/>
  <c r="AZ16" i="1"/>
  <c r="BC16" i="1" s="1"/>
  <c r="BA17" i="1"/>
  <c r="G25" i="1"/>
  <c r="AL20" i="1"/>
  <c r="AK19" i="1"/>
  <c r="AN19" i="1" s="1"/>
  <c r="AG21" i="1"/>
  <c r="AF20" i="1"/>
  <c r="AI20" i="1" s="1"/>
  <c r="AU17" i="1"/>
  <c r="AX17" i="1" s="1"/>
  <c r="AV18" i="1"/>
  <c r="M25" i="1"/>
  <c r="L24" i="1"/>
  <c r="O24" i="1" s="1"/>
  <c r="R24" i="1"/>
  <c r="Q23" i="1"/>
  <c r="T23" i="1" s="1"/>
  <c r="B25" i="1"/>
  <c r="AP18" i="1"/>
  <c r="AS18" i="1" s="1"/>
  <c r="AQ19" i="1"/>
  <c r="C42" i="7" l="1"/>
  <c r="A41" i="7"/>
  <c r="C44" i="20"/>
  <c r="A43" i="20"/>
  <c r="J27" i="5"/>
  <c r="K27" i="5" s="1"/>
  <c r="A40" i="6"/>
  <c r="C41" i="6"/>
  <c r="A28" i="5"/>
  <c r="C29" i="5"/>
  <c r="B28" i="5"/>
  <c r="R25" i="1"/>
  <c r="Q24" i="1"/>
  <c r="T24" i="1" s="1"/>
  <c r="AL21" i="1"/>
  <c r="AK20" i="1"/>
  <c r="AN20" i="1" s="1"/>
  <c r="W24" i="1"/>
  <c r="V23" i="1"/>
  <c r="Y23" i="1" s="1"/>
  <c r="AQ20" i="1"/>
  <c r="AP19" i="1"/>
  <c r="AS19" i="1" s="1"/>
  <c r="AG22" i="1"/>
  <c r="AF21" i="1"/>
  <c r="AI21" i="1" s="1"/>
  <c r="AZ17" i="1"/>
  <c r="BC17" i="1" s="1"/>
  <c r="BA18" i="1"/>
  <c r="AB23" i="1"/>
  <c r="AA22" i="1"/>
  <c r="AD22" i="1" s="1"/>
  <c r="AV19" i="1"/>
  <c r="AU18" i="1"/>
  <c r="AX18" i="1" s="1"/>
  <c r="BE16" i="1"/>
  <c r="BH16" i="1" s="1"/>
  <c r="BF17" i="1"/>
  <c r="B26" i="1"/>
  <c r="M26" i="1"/>
  <c r="L25" i="1"/>
  <c r="O25" i="1" s="1"/>
  <c r="G26" i="1"/>
  <c r="C43" i="7" l="1"/>
  <c r="A42" i="7"/>
  <c r="C45" i="20"/>
  <c r="A45" i="20" s="1"/>
  <c r="A44" i="20"/>
  <c r="J28" i="5"/>
  <c r="K28" i="5" s="1"/>
  <c r="A41" i="6"/>
  <c r="C42" i="6"/>
  <c r="A29" i="5"/>
  <c r="C30" i="5"/>
  <c r="B29" i="5"/>
  <c r="B27" i="1"/>
  <c r="AK21" i="1"/>
  <c r="AN21" i="1" s="1"/>
  <c r="AL22" i="1"/>
  <c r="AA23" i="1"/>
  <c r="AD23" i="1" s="1"/>
  <c r="AB24" i="1"/>
  <c r="V24" i="1"/>
  <c r="Y24" i="1" s="1"/>
  <c r="W25" i="1"/>
  <c r="AU19" i="1"/>
  <c r="AX19" i="1" s="1"/>
  <c r="AV20" i="1"/>
  <c r="L26" i="1"/>
  <c r="O26" i="1" s="1"/>
  <c r="M27" i="1"/>
  <c r="G27" i="1"/>
  <c r="BF18" i="1"/>
  <c r="BE17" i="1"/>
  <c r="BH17" i="1" s="1"/>
  <c r="AP20" i="1"/>
  <c r="AS20" i="1" s="1"/>
  <c r="AQ21" i="1"/>
  <c r="BA19" i="1"/>
  <c r="AZ18" i="1"/>
  <c r="BC18" i="1" s="1"/>
  <c r="AF22" i="1"/>
  <c r="AI22" i="1" s="1"/>
  <c r="AG23" i="1"/>
  <c r="Q25" i="1"/>
  <c r="T25" i="1" s="1"/>
  <c r="R26" i="1"/>
  <c r="C44" i="7" l="1"/>
  <c r="A43" i="7"/>
  <c r="J29" i="5"/>
  <c r="K29" i="5" s="1"/>
  <c r="A42" i="6"/>
  <c r="C43" i="6"/>
  <c r="C31" i="5"/>
  <c r="B31" i="5" s="1"/>
  <c r="A30" i="5"/>
  <c r="B30" i="5"/>
  <c r="Q26" i="1"/>
  <c r="T26" i="1" s="1"/>
  <c r="R27" i="1"/>
  <c r="V25" i="1"/>
  <c r="Y25" i="1" s="1"/>
  <c r="W26" i="1"/>
  <c r="AU20" i="1"/>
  <c r="AX20" i="1" s="1"/>
  <c r="AV21" i="1"/>
  <c r="AP21" i="1"/>
  <c r="AS21" i="1" s="1"/>
  <c r="AQ22" i="1"/>
  <c r="BF19" i="1"/>
  <c r="BE18" i="1"/>
  <c r="BH18" i="1" s="1"/>
  <c r="L27" i="1"/>
  <c r="O27" i="1" s="1"/>
  <c r="M28" i="1"/>
  <c r="AK22" i="1"/>
  <c r="AN22" i="1" s="1"/>
  <c r="AL23" i="1"/>
  <c r="AF23" i="1"/>
  <c r="AI23" i="1" s="1"/>
  <c r="AG24" i="1"/>
  <c r="AZ19" i="1"/>
  <c r="BC19" i="1" s="1"/>
  <c r="BA20" i="1"/>
  <c r="G28" i="1"/>
  <c r="AA24" i="1"/>
  <c r="AD24" i="1" s="1"/>
  <c r="AB25" i="1"/>
  <c r="B28" i="1"/>
  <c r="C45" i="7" l="1"/>
  <c r="A45" i="7" s="1"/>
  <c r="A44" i="7"/>
  <c r="J30" i="5"/>
  <c r="K30" i="5" s="1"/>
  <c r="A43" i="6"/>
  <c r="C44" i="6"/>
  <c r="C32" i="5"/>
  <c r="B32" i="5" s="1"/>
  <c r="A31" i="5"/>
  <c r="J31" i="5"/>
  <c r="K31" i="5" s="1"/>
  <c r="G29" i="1"/>
  <c r="AL24" i="1"/>
  <c r="AK23" i="1"/>
  <c r="AN23" i="1" s="1"/>
  <c r="AV22" i="1"/>
  <c r="AU21" i="1"/>
  <c r="AX21" i="1" s="1"/>
  <c r="AG25" i="1"/>
  <c r="AF24" i="1"/>
  <c r="AI24" i="1" s="1"/>
  <c r="AQ23" i="1"/>
  <c r="AP22" i="1"/>
  <c r="AS22" i="1" s="1"/>
  <c r="AB26" i="1"/>
  <c r="AA25" i="1"/>
  <c r="AD25" i="1" s="1"/>
  <c r="B29" i="1"/>
  <c r="BA21" i="1"/>
  <c r="AZ20" i="1"/>
  <c r="BC20" i="1" s="1"/>
  <c r="R28" i="1"/>
  <c r="Q27" i="1"/>
  <c r="T27" i="1" s="1"/>
  <c r="M29" i="1"/>
  <c r="L28" i="1"/>
  <c r="O28" i="1" s="1"/>
  <c r="BF20" i="1"/>
  <c r="BE19" i="1"/>
  <c r="BH19" i="1" s="1"/>
  <c r="W27" i="1"/>
  <c r="V26" i="1"/>
  <c r="Y26" i="1" s="1"/>
  <c r="A44" i="6" l="1"/>
  <c r="C45" i="6"/>
  <c r="C33" i="5"/>
  <c r="B33" i="5" s="1"/>
  <c r="A32" i="5"/>
  <c r="J32" i="5"/>
  <c r="K32" i="5" s="1"/>
  <c r="L29" i="1"/>
  <c r="O29" i="1" s="1"/>
  <c r="M30" i="1"/>
  <c r="AB27" i="1"/>
  <c r="AA26" i="1"/>
  <c r="AD26" i="1" s="1"/>
  <c r="AL25" i="1"/>
  <c r="AK24" i="1"/>
  <c r="AN24" i="1" s="1"/>
  <c r="BF21" i="1"/>
  <c r="BE20" i="1"/>
  <c r="BH20" i="1" s="1"/>
  <c r="B30" i="1"/>
  <c r="AV23" i="1"/>
  <c r="AU22" i="1"/>
  <c r="AX22" i="1" s="1"/>
  <c r="W28" i="1"/>
  <c r="V27" i="1"/>
  <c r="Y27" i="1" s="1"/>
  <c r="BA22" i="1"/>
  <c r="AZ21" i="1"/>
  <c r="BC21" i="1" s="1"/>
  <c r="AG26" i="1"/>
  <c r="AF25" i="1"/>
  <c r="AI25" i="1" s="1"/>
  <c r="R29" i="1"/>
  <c r="Q28" i="1"/>
  <c r="T28" i="1" s="1"/>
  <c r="AQ24" i="1"/>
  <c r="AP23" i="1"/>
  <c r="AS23" i="1" s="1"/>
  <c r="G30" i="1"/>
  <c r="H31" i="1"/>
  <c r="A45" i="6" l="1"/>
  <c r="C34" i="5"/>
  <c r="A33" i="5"/>
  <c r="J33" i="5"/>
  <c r="K33" i="5" s="1"/>
  <c r="G31" i="1"/>
  <c r="V28" i="1"/>
  <c r="Y28" i="1" s="1"/>
  <c r="W29" i="1"/>
  <c r="AU23" i="1"/>
  <c r="AX23" i="1" s="1"/>
  <c r="AV24" i="1"/>
  <c r="AA27" i="1"/>
  <c r="AD27" i="1" s="1"/>
  <c r="AB28" i="1"/>
  <c r="AZ22" i="1"/>
  <c r="BC22" i="1" s="1"/>
  <c r="BA23" i="1"/>
  <c r="AP24" i="1"/>
  <c r="AS24" i="1" s="1"/>
  <c r="AQ25" i="1"/>
  <c r="AK25" i="1"/>
  <c r="AN25" i="1" s="1"/>
  <c r="AL26" i="1"/>
  <c r="M31" i="1"/>
  <c r="L30" i="1"/>
  <c r="O30" i="1" s="1"/>
  <c r="BE21" i="1"/>
  <c r="BH21" i="1" s="1"/>
  <c r="BF22" i="1"/>
  <c r="Q29" i="1"/>
  <c r="T29" i="1" s="1"/>
  <c r="R30" i="1"/>
  <c r="AF26" i="1"/>
  <c r="AI26" i="1" s="1"/>
  <c r="AG27" i="1"/>
  <c r="B31" i="1"/>
  <c r="B34" i="5" l="1"/>
  <c r="J34" i="5" s="1"/>
  <c r="A34" i="5"/>
  <c r="Q30" i="1"/>
  <c r="T30" i="1" s="1"/>
  <c r="R31" i="1"/>
  <c r="L31" i="1"/>
  <c r="O31" i="1" s="1"/>
  <c r="M32" i="1"/>
  <c r="AP25" i="1"/>
  <c r="AS25" i="1" s="1"/>
  <c r="AQ26" i="1"/>
  <c r="AK26" i="1"/>
  <c r="AN26" i="1" s="1"/>
  <c r="AL27" i="1"/>
  <c r="AB29" i="1"/>
  <c r="AA28" i="1"/>
  <c r="AD28" i="1" s="1"/>
  <c r="AU24" i="1"/>
  <c r="AX24" i="1" s="1"/>
  <c r="AV25" i="1"/>
  <c r="L13" i="6"/>
  <c r="B32" i="1"/>
  <c r="BE22" i="1"/>
  <c r="BH22" i="1" s="1"/>
  <c r="BF23" i="1"/>
  <c r="AG28" i="1"/>
  <c r="AF27" i="1"/>
  <c r="AI27" i="1" s="1"/>
  <c r="AZ23" i="1"/>
  <c r="BC23" i="1" s="1"/>
  <c r="BA24" i="1"/>
  <c r="W30" i="1"/>
  <c r="V29" i="1"/>
  <c r="Y29" i="1" s="1"/>
  <c r="L15" i="6" l="1"/>
  <c r="K34" i="5"/>
  <c r="M14" i="5"/>
  <c r="M16" i="5" s="1"/>
  <c r="V30" i="1"/>
  <c r="Y30" i="1" s="1"/>
  <c r="W31" i="1"/>
  <c r="BF24" i="1"/>
  <c r="BE23" i="1"/>
  <c r="BH23" i="1" s="1"/>
  <c r="B33" i="1"/>
  <c r="AL28" i="1"/>
  <c r="AK27" i="1"/>
  <c r="AN27" i="1" s="1"/>
  <c r="Q31" i="1"/>
  <c r="T31" i="1" s="1"/>
  <c r="R32" i="1"/>
  <c r="M33" i="1"/>
  <c r="L32" i="1"/>
  <c r="O32" i="1" s="1"/>
  <c r="BA25" i="1"/>
  <c r="AZ24" i="1"/>
  <c r="BC24" i="1" s="1"/>
  <c r="AV26" i="1"/>
  <c r="AU25" i="1"/>
  <c r="AX25" i="1" s="1"/>
  <c r="AG29" i="1"/>
  <c r="AF28" i="1"/>
  <c r="AI28" i="1" s="1"/>
  <c r="AB30" i="1"/>
  <c r="AA29" i="1"/>
  <c r="AD29" i="1" s="1"/>
  <c r="AQ27" i="1"/>
  <c r="AP26" i="1"/>
  <c r="AS26" i="1" s="1"/>
  <c r="L16" i="6" l="1"/>
  <c r="AB31" i="1"/>
  <c r="AA30" i="1"/>
  <c r="AD30" i="1" s="1"/>
  <c r="L33" i="1"/>
  <c r="O33" i="1" s="1"/>
  <c r="BF25" i="1"/>
  <c r="BE24" i="1"/>
  <c r="BH24" i="1" s="1"/>
  <c r="AQ28" i="1"/>
  <c r="AP27" i="1"/>
  <c r="AS27" i="1" s="1"/>
  <c r="BA26" i="1"/>
  <c r="AZ25" i="1"/>
  <c r="BC25" i="1" s="1"/>
  <c r="W32" i="1"/>
  <c r="V31" i="1"/>
  <c r="Y31" i="1" s="1"/>
  <c r="AV27" i="1"/>
  <c r="AU26" i="1"/>
  <c r="AX26" i="1" s="1"/>
  <c r="Q32" i="1"/>
  <c r="T32" i="1" s="1"/>
  <c r="R33" i="1"/>
  <c r="Q33" i="1" s="1"/>
  <c r="AK28" i="1"/>
  <c r="AN28" i="1" s="1"/>
  <c r="AL29" i="1"/>
  <c r="AF29" i="1"/>
  <c r="AI29" i="1" s="1"/>
  <c r="AG30" i="1"/>
  <c r="W33" i="1" l="1"/>
  <c r="V32" i="1"/>
  <c r="Y32" i="1" s="1"/>
  <c r="AK29" i="1"/>
  <c r="AN29" i="1" s="1"/>
  <c r="AL30" i="1"/>
  <c r="AV28" i="1"/>
  <c r="AU27" i="1"/>
  <c r="AX27" i="1" s="1"/>
  <c r="BE25" i="1"/>
  <c r="BH25" i="1" s="1"/>
  <c r="BF26" i="1"/>
  <c r="AG31" i="1"/>
  <c r="AF30" i="1"/>
  <c r="AI30" i="1" s="1"/>
  <c r="AP28" i="1"/>
  <c r="AS28" i="1" s="1"/>
  <c r="AQ29" i="1"/>
  <c r="AZ26" i="1"/>
  <c r="BC26" i="1" s="1"/>
  <c r="BA27" i="1"/>
  <c r="AA31" i="1"/>
  <c r="AD31" i="1" s="1"/>
  <c r="AB32" i="1"/>
  <c r="BE26" i="1" l="1"/>
  <c r="BH26" i="1" s="1"/>
  <c r="BF27" i="1"/>
  <c r="AV29" i="1"/>
  <c r="AU28" i="1"/>
  <c r="AX28" i="1" s="1"/>
  <c r="AB33" i="1"/>
  <c r="AA33" i="1" s="1"/>
  <c r="AA32" i="1"/>
  <c r="AD32" i="1" s="1"/>
  <c r="BA28" i="1"/>
  <c r="AZ27" i="1"/>
  <c r="BC27" i="1" s="1"/>
  <c r="AQ30" i="1"/>
  <c r="AP29" i="1"/>
  <c r="AS29" i="1" s="1"/>
  <c r="AF31" i="1"/>
  <c r="AI31" i="1" s="1"/>
  <c r="AG32" i="1"/>
  <c r="AL31" i="1"/>
  <c r="AK30" i="1"/>
  <c r="AN30" i="1" s="1"/>
  <c r="V33" i="1"/>
  <c r="Y33" i="1" s="1"/>
  <c r="AG33" i="1" l="1"/>
  <c r="AF32" i="1"/>
  <c r="AI32" i="1" s="1"/>
  <c r="AQ31" i="1"/>
  <c r="AP30" i="1"/>
  <c r="AS30" i="1" s="1"/>
  <c r="BF28" i="1"/>
  <c r="BE27" i="1"/>
  <c r="BH27" i="1" s="1"/>
  <c r="AV30" i="1"/>
  <c r="AU29" i="1"/>
  <c r="AX29" i="1" s="1"/>
  <c r="BA29" i="1"/>
  <c r="AZ28" i="1"/>
  <c r="BC28" i="1" s="1"/>
  <c r="AK31" i="1"/>
  <c r="AN31" i="1" s="1"/>
  <c r="AL32" i="1"/>
  <c r="BE28" i="1" l="1"/>
  <c r="BH28" i="1" s="1"/>
  <c r="BF29" i="1"/>
  <c r="AV31" i="1"/>
  <c r="AU30" i="1"/>
  <c r="AX30" i="1" s="1"/>
  <c r="AF33" i="1"/>
  <c r="AI33" i="1" s="1"/>
  <c r="AL33" i="1"/>
  <c r="AK32" i="1"/>
  <c r="AN32" i="1" s="1"/>
  <c r="AZ29" i="1"/>
  <c r="BC29" i="1" s="1"/>
  <c r="BA30" i="1"/>
  <c r="AQ32" i="1"/>
  <c r="AP31" i="1"/>
  <c r="AS31" i="1" s="1"/>
  <c r="AV32" i="1" l="1"/>
  <c r="AU31" i="1"/>
  <c r="AX31" i="1" s="1"/>
  <c r="BA31" i="1"/>
  <c r="AZ30" i="1"/>
  <c r="BC30" i="1" s="1"/>
  <c r="AK33" i="1"/>
  <c r="AN33" i="1" s="1"/>
  <c r="BE29" i="1"/>
  <c r="BH29" i="1" s="1"/>
  <c r="BF30" i="1"/>
  <c r="AQ33" i="1"/>
  <c r="AP33" i="1" s="1"/>
  <c r="AP32" i="1"/>
  <c r="AS32" i="1" s="1"/>
  <c r="AZ31" i="1" l="1"/>
  <c r="BC31" i="1" s="1"/>
  <c r="BA32" i="1"/>
  <c r="BE30" i="1"/>
  <c r="BH30" i="1" s="1"/>
  <c r="BF31" i="1"/>
  <c r="AU32" i="1"/>
  <c r="AX32" i="1" s="1"/>
  <c r="AV33" i="1"/>
  <c r="BA33" i="1" l="1"/>
  <c r="AZ33" i="1" s="1"/>
  <c r="AZ32" i="1"/>
  <c r="BC32" i="1" s="1"/>
  <c r="AU33" i="1"/>
  <c r="AX33" i="1" s="1"/>
  <c r="BE31" i="1"/>
  <c r="BH31" i="1" s="1"/>
  <c r="BF32" i="1"/>
  <c r="BF33" i="1" l="1"/>
  <c r="BE32" i="1"/>
  <c r="BH32" i="1" s="1"/>
  <c r="BE33" i="1" l="1"/>
  <c r="BH33" i="1" s="1"/>
  <c r="I6" i="3" l="1"/>
  <c r="I2" i="3" s="1"/>
  <c r="G6" i="3" l="1"/>
  <c r="I1"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Privat</author>
  </authors>
  <commentList>
    <comment ref="BM18" authorId="0" shapeId="0" xr:uid="{2C8B0155-0964-46F0-AA0D-6A743DC199C7}">
      <text>
        <r>
          <rPr>
            <b/>
            <sz val="9"/>
            <color indexed="81"/>
            <rFont val="Segoe UI"/>
            <family val="2"/>
          </rPr>
          <t>Arbeitsfrei</t>
        </r>
      </text>
    </comment>
    <comment ref="BM21" authorId="0" shapeId="0" xr:uid="{43E3235B-0654-4932-BDA6-BCFF3BB6C461}">
      <text>
        <r>
          <rPr>
            <b/>
            <sz val="9"/>
            <color indexed="81"/>
            <rFont val="Segoe UI"/>
            <family val="2"/>
          </rPr>
          <t>Arbeitsfrei</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IT-Services Medien Gruppe</author>
    <author>Privat</author>
  </authors>
  <commentList>
    <comment ref="D1" authorId="0" shapeId="0" xr:uid="{B5A24E13-93AF-4483-9B21-544E5C640B49}">
      <text>
        <r>
          <rPr>
            <sz val="8"/>
            <color indexed="81"/>
            <rFont val="Tahoma"/>
            <family val="2"/>
          </rPr>
          <t xml:space="preserve">Die mit einem Stern gekennzeichneten Feiertage gibt es nur in einigen Bundesländern. Löschen Sie Feiertage, die für Sie nicht gelten, mit der Taste "Entf" aus der Liste. 
</t>
        </r>
        <r>
          <rPr>
            <b/>
            <sz val="8"/>
            <color indexed="81"/>
            <rFont val="Tahoma"/>
            <family val="2"/>
          </rPr>
          <t xml:space="preserve">Für Folgejahre: </t>
        </r>
        <r>
          <rPr>
            <sz val="8"/>
            <color indexed="81"/>
            <rFont val="Tahoma"/>
            <family val="2"/>
          </rPr>
          <t xml:space="preserve">
Geben Sie bei variablen Feiertagen (z.B. Ostern) in der Liste das Datum ein, auf das  im betreffenden Jahr der Feiertag fällt. 
</t>
        </r>
      </text>
    </comment>
    <comment ref="B3" authorId="0" shapeId="0" xr:uid="{7E152DBA-5A45-47F7-903E-5C0DB169792C}">
      <text>
        <r>
          <rPr>
            <sz val="8"/>
            <color indexed="81"/>
            <rFont val="Tahoma"/>
            <family val="2"/>
          </rPr>
          <t xml:space="preserve">Geben Sie hier die Stunden ein, die Sie gemäß Vertrag täglich arbeiten müssen. Dabei überschreiben Sie die Beispielwerte.
</t>
        </r>
        <r>
          <rPr>
            <b/>
            <sz val="8"/>
            <color indexed="81"/>
            <rFont val="Tahoma"/>
            <family val="2"/>
          </rPr>
          <t xml:space="preserve">Wichtig für Zeiteingaben: </t>
        </r>
        <r>
          <rPr>
            <sz val="8"/>
            <color indexed="81"/>
            <rFont val="Tahoma"/>
            <family val="2"/>
          </rPr>
          <t xml:space="preserve">
Tippen Sie nach den Stunden einen Doppelpunkt und geben Sie die Minuten immer zweistellig ein. Denn aus der Eingabe </t>
        </r>
        <r>
          <rPr>
            <b/>
            <sz val="8"/>
            <color indexed="81"/>
            <rFont val="Tahoma"/>
            <family val="2"/>
          </rPr>
          <t>7:3</t>
        </r>
        <r>
          <rPr>
            <sz val="8"/>
            <color indexed="81"/>
            <rFont val="Tahoma"/>
            <family val="2"/>
          </rPr>
          <t xml:space="preserve"> anstelle von </t>
        </r>
        <r>
          <rPr>
            <b/>
            <sz val="8"/>
            <color indexed="81"/>
            <rFont val="Tahoma"/>
            <family val="2"/>
          </rPr>
          <t>7:30</t>
        </r>
        <r>
          <rPr>
            <sz val="8"/>
            <color indexed="81"/>
            <rFont val="Tahoma"/>
            <family val="2"/>
          </rPr>
          <t xml:space="preserve"> würde Excel automatisch "07:03" machen. </t>
        </r>
      </text>
    </comment>
    <comment ref="P12" authorId="1" shapeId="0" xr:uid="{A72F7D88-1E62-4452-AD03-8BA408A368F2}">
      <text>
        <r>
          <rPr>
            <b/>
            <sz val="9"/>
            <color indexed="81"/>
            <rFont val="Segoe UI"/>
            <family val="2"/>
          </rPr>
          <t>Arbeitsfrei</t>
        </r>
      </text>
    </comment>
    <comment ref="P13" authorId="1" shapeId="0" xr:uid="{E0269BF7-22B8-4826-94DA-6456F8E13539}">
      <text>
        <r>
          <rPr>
            <b/>
            <sz val="9"/>
            <color indexed="81"/>
            <rFont val="Segoe UI"/>
            <family val="2"/>
          </rPr>
          <t>Arbeitsfrei</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IT-Services Medien Gruppe</author>
  </authors>
  <commentList>
    <comment ref="O1" authorId="0" shapeId="0" xr:uid="{3C65258D-3348-435C-AA4E-30B18C73D182}">
      <text>
        <r>
          <rPr>
            <sz val="8"/>
            <color indexed="81"/>
            <rFont val="Tahoma"/>
            <family val="2"/>
          </rPr>
          <t xml:space="preserve">Die mit einem Stern gekennzeichneten Feiertage gibt es nur in einigen Bundesländern. Löschen Sie Feiertage, die für Sie nicht gelten, mit der Taste "Entf" aus der Liste. 
</t>
        </r>
        <r>
          <rPr>
            <b/>
            <sz val="8"/>
            <color indexed="81"/>
            <rFont val="Tahoma"/>
            <family val="2"/>
          </rPr>
          <t xml:space="preserve">Für Folgejahre: </t>
        </r>
        <r>
          <rPr>
            <sz val="8"/>
            <color indexed="81"/>
            <rFont val="Tahoma"/>
            <family val="2"/>
          </rPr>
          <t xml:space="preserve">
Geben Sie bei variablen Feiertagen (z.B. Ostern) in der Liste das Datum ein, auf das  im betreffenden Jahr der Feiertag fällt. 
</t>
        </r>
      </text>
    </comment>
    <comment ref="M2" authorId="0" shapeId="0" xr:uid="{4165893B-3E15-4722-8AD7-9C49D0E94D22}">
      <text>
        <r>
          <rPr>
            <b/>
            <sz val="8"/>
            <color indexed="81"/>
            <rFont val="Tahoma"/>
            <family val="2"/>
          </rPr>
          <t xml:space="preserve">So verwenden Sie die Arbeitszeitberechnung auch für Folgejahre: 
</t>
        </r>
        <r>
          <rPr>
            <sz val="8"/>
            <color indexed="81"/>
            <rFont val="Tahoma"/>
            <family val="2"/>
          </rPr>
          <t xml:space="preserve">
Bevor Sie die Monatsblätter für 2004 ausfüllen, speichern Sie die Datei mit dem Befehl "Datei", "Speichern unter" gleich unter einem neuen Namen. 
Nächstes Jahr geben Sie hier die neue Jahreszahl ein: </t>
        </r>
        <r>
          <rPr>
            <b/>
            <sz val="8"/>
            <color indexed="81"/>
            <rFont val="Tahoma"/>
            <family val="2"/>
          </rPr>
          <t>2005</t>
        </r>
        <r>
          <rPr>
            <sz val="8"/>
            <color indexed="81"/>
            <rFont val="Tahoma"/>
            <family val="2"/>
          </rPr>
          <t xml:space="preserve">. Dann aktualisieren sie  rechts in der Liste die Datumsangaben für Feiertage, die 2005 auf einen anderen Tag fallen. 
Diese Angaben können Sie auch gleich vor dem Speichern eintragen, sofern Ihnen die Daten der Feiertage schon bekannt sind.  
In darauffolgenden Jahren gehen Sie genau so vor. Speichern Sie immer diese Datei für Folgejahre, da hier der Februar 29 Tage hat. Wenn Sie die Jahrestabelle in einem Jahr einsetzen, in dem der Februar nur 28 Tage hat, markieren Sie im Monatsblattregister "Februar" per Klick auf den Zeilenkopf "34" die ganze Zeile und löschen sie mit der Taste "Entf". </t>
        </r>
      </text>
    </comment>
    <comment ref="M3" authorId="0" shapeId="0" xr:uid="{1FB409B8-2E98-4D22-85E0-2740EFF75E8E}">
      <text>
        <r>
          <rPr>
            <sz val="8"/>
            <color indexed="81"/>
            <rFont val="Tahoma"/>
            <family val="2"/>
          </rPr>
          <t xml:space="preserve">Geben Sie hier die Stunden ein, die Sie gemäß Vertrag täglich arbeiten müssen. Dabei überschreiben Sie die Beispielwerte.
</t>
        </r>
        <r>
          <rPr>
            <b/>
            <sz val="8"/>
            <color indexed="81"/>
            <rFont val="Tahoma"/>
            <family val="2"/>
          </rPr>
          <t xml:space="preserve">Wichtig für Zeiteingaben: </t>
        </r>
        <r>
          <rPr>
            <sz val="8"/>
            <color indexed="81"/>
            <rFont val="Tahoma"/>
            <family val="2"/>
          </rPr>
          <t xml:space="preserve">
Tippen Sie nach den Stunden einen Doppelpunkt und geben Sie die Minuten immer zweistellig ein. Denn aus der Eingabe </t>
        </r>
        <r>
          <rPr>
            <b/>
            <sz val="8"/>
            <color indexed="81"/>
            <rFont val="Tahoma"/>
            <family val="2"/>
          </rPr>
          <t>7:3</t>
        </r>
        <r>
          <rPr>
            <sz val="8"/>
            <color indexed="81"/>
            <rFont val="Tahoma"/>
            <family val="2"/>
          </rPr>
          <t xml:space="preserve"> anstelle von </t>
        </r>
        <r>
          <rPr>
            <b/>
            <sz val="8"/>
            <color indexed="81"/>
            <rFont val="Tahoma"/>
            <family val="2"/>
          </rPr>
          <t>7:30</t>
        </r>
        <r>
          <rPr>
            <sz val="8"/>
            <color indexed="81"/>
            <rFont val="Tahoma"/>
            <family val="2"/>
          </rPr>
          <t xml:space="preserve"> würde Excel automatisch "07:03" machen. </t>
        </r>
      </text>
    </comment>
    <comment ref="C45" authorId="0" shapeId="0" xr:uid="{06D1998E-5BAA-4C76-9378-214EB349463D}">
      <text>
        <r>
          <rPr>
            <sz val="8"/>
            <color indexed="81"/>
            <rFont val="Tahoma"/>
            <family val="2"/>
          </rPr>
          <t>Ab dem Februar-Blatt erscheint hier automatisch der Übertrag an Überstunden oder Fehlstunden aus dem Vormonat. Er wird auch in Zelle I3 bei der Summe der gesamten Über-/Fehlstunden berücksichtigt.</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Annett Richter</author>
  </authors>
  <commentList>
    <comment ref="A3" authorId="0" shapeId="0" xr:uid="{9D5729D5-AC47-4D9E-9466-32CBD33FC01F}">
      <text>
        <r>
          <rPr>
            <b/>
            <sz val="9"/>
            <color indexed="81"/>
            <rFont val="Segoe UI"/>
            <charset val="1"/>
          </rPr>
          <t>A4
alternativ
=WENN(ODER(WOCHENTAG(C2;2)=1;TAG(C2)=1);KALENDERWOCHE(C2;21);"")</t>
        </r>
      </text>
    </comment>
    <comment ref="B3" authorId="0" shapeId="0" xr:uid="{CE6593D7-DE02-4E5B-95A4-AF44B0E0487A}">
      <text>
        <r>
          <rPr>
            <b/>
            <sz val="9"/>
            <color indexed="81"/>
            <rFont val="Segoe UI"/>
            <charset val="1"/>
          </rPr>
          <t>B4
=WENN(C4&lt;&gt;"";TEXT(C4;"TTT");"")</t>
        </r>
      </text>
    </comment>
    <comment ref="C3" authorId="0" shapeId="0" xr:uid="{7A1F9F73-8731-411B-BEE4-A16E7811CF85}">
      <text>
        <r>
          <rPr>
            <b/>
            <sz val="9"/>
            <color indexed="81"/>
            <rFont val="Segoe UI"/>
            <charset val="1"/>
          </rPr>
          <t xml:space="preserve">Jahr &gt; A1
Monat &gt; C1
C4    </t>
        </r>
        <r>
          <rPr>
            <sz val="9"/>
            <color indexed="81"/>
            <rFont val="Segoe UI"/>
            <charset val="1"/>
          </rPr>
          <t>=DATUM($A$1;$C$1;1)-WOCHENTAG(DATUM($A$1;$C$1;1);2)+1
C5    =C4+1
oder
C4    =WENN(MONAT(C4+1)=MONAT(C$4);C4+1;"")</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Annett Richter</author>
  </authors>
  <commentList>
    <comment ref="A3" authorId="0" shapeId="0" xr:uid="{A61079B4-3615-462A-85B3-AE760230DE24}">
      <text>
        <r>
          <rPr>
            <b/>
            <sz val="9"/>
            <color indexed="81"/>
            <rFont val="Segoe UI"/>
            <charset val="1"/>
          </rPr>
          <t>A4
alternativ
=WENN(ODER(WOCHENTAG(C2;2)=1;TAG(C2)=1);KALENDERWOCHE(C2;21);"")</t>
        </r>
      </text>
    </comment>
    <comment ref="B3" authorId="0" shapeId="0" xr:uid="{2BDB7EE7-7E4E-44A3-AC8B-50F38408212A}">
      <text>
        <r>
          <rPr>
            <b/>
            <sz val="9"/>
            <color indexed="81"/>
            <rFont val="Segoe UI"/>
            <charset val="1"/>
          </rPr>
          <t>B4
=WENN(C4&lt;&gt;"";TEXT(C4;"TTT");"")</t>
        </r>
      </text>
    </comment>
    <comment ref="C3" authorId="0" shapeId="0" xr:uid="{C8FB2D0C-0412-4CDE-BBE7-E09DF9C8AD14}">
      <text>
        <r>
          <rPr>
            <b/>
            <sz val="9"/>
            <color indexed="81"/>
            <rFont val="Segoe UI"/>
            <charset val="1"/>
          </rPr>
          <t xml:space="preserve">Jahr &gt; A1
Monat &gt; C1
C4    </t>
        </r>
        <r>
          <rPr>
            <sz val="9"/>
            <color indexed="81"/>
            <rFont val="Segoe UI"/>
            <charset val="1"/>
          </rPr>
          <t>=DATUM($A$1;$C$1;1)-WOCHENTAG(DATUM($A$1;$C$1;1);2)+1
C5    =C4+1
oder
C4    =WENN(MONAT(C4+1)=MONAT(C$4);C4+1;"")</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Annett Richter</author>
  </authors>
  <commentList>
    <comment ref="A3" authorId="0" shapeId="0" xr:uid="{702369C5-E146-4920-894E-B65931F3E381}">
      <text>
        <r>
          <rPr>
            <b/>
            <sz val="9"/>
            <color indexed="81"/>
            <rFont val="Segoe UI"/>
            <charset val="1"/>
          </rPr>
          <t>A4
alternativ
=WENN(ODER(WOCHENTAG(C2;2)=1;TAG(C2)=1);KALENDERWOCHE(C2;21);"")</t>
        </r>
      </text>
    </comment>
    <comment ref="B3" authorId="0" shapeId="0" xr:uid="{1D42D79C-3594-46A4-B092-DA534BF8AC9A}">
      <text>
        <r>
          <rPr>
            <b/>
            <sz val="9"/>
            <color indexed="81"/>
            <rFont val="Segoe UI"/>
            <charset val="1"/>
          </rPr>
          <t>B4
=WENN(C4&lt;&gt;"";TEXT(C4;"TTT");"")</t>
        </r>
      </text>
    </comment>
    <comment ref="C3" authorId="0" shapeId="0" xr:uid="{7D47B0D1-DEF0-462B-B63A-FF7CD83E115F}">
      <text>
        <r>
          <rPr>
            <b/>
            <sz val="9"/>
            <color indexed="81"/>
            <rFont val="Segoe UI"/>
            <charset val="1"/>
          </rPr>
          <t xml:space="preserve">Jahr &gt; A1
Monat &gt; C1
C4    </t>
        </r>
        <r>
          <rPr>
            <sz val="9"/>
            <color indexed="81"/>
            <rFont val="Segoe UI"/>
            <charset val="1"/>
          </rPr>
          <t>=DATUM($A$1;$C$1;1)-WOCHENTAG(DATUM($A$1;$C$1;1);2)+1
C5    =C4+1
oder
C4    =WENN(MONAT(C4+1)=MONAT(C$4);C4+1;"")</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<sst xmlns="http://schemas.openxmlformats.org/spreadsheetml/2006/main" count="372" uniqueCount="129">
  <si>
    <t>Formel</t>
  </si>
  <si>
    <r>
      <t xml:space="preserve">
</t>
    </r>
    <r>
      <rPr>
        <b/>
        <sz val="12"/>
        <color indexed="9"/>
        <rFont val="Times New Roman"/>
        <family val="1"/>
      </rPr>
      <t>Feiertage</t>
    </r>
    <r>
      <rPr>
        <sz val="12"/>
        <color indexed="9"/>
        <rFont val="Times New Roman"/>
        <family val="1"/>
      </rPr>
      <t xml:space="preserve">
</t>
    </r>
  </si>
  <si>
    <t>Neujahrstag</t>
  </si>
  <si>
    <t>Januar</t>
  </si>
  <si>
    <t>Februar</t>
  </si>
  <si>
    <t>März</t>
  </si>
  <si>
    <t>April</t>
  </si>
  <si>
    <t>Mai</t>
  </si>
  <si>
    <t>Juni</t>
  </si>
  <si>
    <t>Juli</t>
  </si>
  <si>
    <t>August</t>
  </si>
  <si>
    <t>September</t>
  </si>
  <si>
    <t>Oktober</t>
  </si>
  <si>
    <t>November</t>
  </si>
  <si>
    <t>Dezember</t>
  </si>
  <si>
    <t>Karfreitag</t>
  </si>
  <si>
    <t>Ostersonntag</t>
  </si>
  <si>
    <t>Ostermontag</t>
  </si>
  <si>
    <t>Tag der Arbeit</t>
  </si>
  <si>
    <t>Himmelfahrt</t>
  </si>
  <si>
    <t>Pfingstsonntag</t>
  </si>
  <si>
    <t>Pfingstmontag</t>
  </si>
  <si>
    <t>Deutschen Einheit</t>
  </si>
  <si>
    <t>Reformationstag</t>
  </si>
  <si>
    <t>1. Advent</t>
  </si>
  <si>
    <t>Nikolaus</t>
  </si>
  <si>
    <t>2. Advent</t>
  </si>
  <si>
    <t>3. Advent</t>
  </si>
  <si>
    <t>4. Advent</t>
  </si>
  <si>
    <t>Heiliger Abend</t>
  </si>
  <si>
    <t>1. Weihnachtstag</t>
  </si>
  <si>
    <t>2. Weihnachtstag</t>
  </si>
  <si>
    <t>mtl. AT:</t>
  </si>
  <si>
    <t>Silvester</t>
  </si>
  <si>
    <t>Feiertage</t>
  </si>
  <si>
    <t>AZ-früh</t>
  </si>
  <si>
    <t>AZ-spät</t>
  </si>
  <si>
    <t>Pausenlänge</t>
  </si>
  <si>
    <t>Jahr</t>
  </si>
  <si>
    <t>Arb.-Std./Tag</t>
  </si>
  <si>
    <t>Arbeitszeitverwaltung</t>
  </si>
  <si>
    <t>Gearbeitete Std. (Monat)</t>
  </si>
  <si>
    <t>Überstd./Fehlstd. (Monat)</t>
  </si>
  <si>
    <t>Tag</t>
  </si>
  <si>
    <t>Datum</t>
  </si>
  <si>
    <t>Status</t>
  </si>
  <si>
    <t>Anfang</t>
  </si>
  <si>
    <t>Pause</t>
  </si>
  <si>
    <t>Ende</t>
  </si>
  <si>
    <t>Gearbeitet</t>
  </si>
  <si>
    <t>Tagessoll</t>
  </si>
  <si>
    <t>Differenz</t>
  </si>
  <si>
    <t>Krank</t>
  </si>
  <si>
    <t>Urlaub</t>
  </si>
  <si>
    <t>Fehlzeit</t>
  </si>
  <si>
    <t>Übertrag</t>
  </si>
  <si>
    <t>Überstd./Fehlstd. (gesamt)</t>
  </si>
  <si>
    <t>Sonderurlaub</t>
  </si>
  <si>
    <t/>
  </si>
  <si>
    <t>Wochenende</t>
  </si>
  <si>
    <t>Zuschläge</t>
  </si>
  <si>
    <t>Feiertag</t>
  </si>
  <si>
    <t>KW</t>
  </si>
  <si>
    <t>Philipp Richter</t>
  </si>
  <si>
    <t>So</t>
  </si>
  <si>
    <t>Frei</t>
  </si>
  <si>
    <t>Krank ohne Attest</t>
  </si>
  <si>
    <t>Kind krank</t>
  </si>
  <si>
    <t>Gleitende Arbeitszeit</t>
  </si>
  <si>
    <t>Variable Arbeitszeit</t>
  </si>
  <si>
    <t>GLZ</t>
  </si>
  <si>
    <t>GLAZ</t>
  </si>
  <si>
    <t>VARAZ</t>
  </si>
  <si>
    <t>Gleitzeit / Überstunden</t>
  </si>
  <si>
    <t>Krank mit Attest</t>
  </si>
  <si>
    <t>Krank m.A.</t>
  </si>
  <si>
    <t>Krank o.A.</t>
  </si>
  <si>
    <t>Urlaub Vorjahr</t>
  </si>
  <si>
    <t>Urlaub Vorj.</t>
  </si>
  <si>
    <t>Son.urlaub</t>
  </si>
  <si>
    <t>Überstunden / Gleitzeit</t>
  </si>
  <si>
    <t>Überstd./GLZ</t>
  </si>
  <si>
    <t>unentschuldigt abwesend</t>
  </si>
  <si>
    <t>u. abw</t>
  </si>
  <si>
    <t>Namen</t>
  </si>
  <si>
    <t>Gearbeitete Std.</t>
  </si>
  <si>
    <t>Mo</t>
  </si>
  <si>
    <t>Di</t>
  </si>
  <si>
    <t>Mi</t>
  </si>
  <si>
    <t>Do</t>
  </si>
  <si>
    <t>Fr</t>
  </si>
  <si>
    <t>Sa</t>
  </si>
  <si>
    <t>WO Überstd./Fehlstd.</t>
  </si>
  <si>
    <t>“</t>
  </si>
  <si>
    <t>„“</t>
  </si>
  <si>
    <t>Sonnabend</t>
  </si>
  <si>
    <t>Sonntag</t>
  </si>
  <si>
    <t>Ganztägig</t>
  </si>
  <si>
    <t>Nachtarbeit </t>
  </si>
  <si>
    <t>zwischen 20 Uhr und 6 Uhr</t>
  </si>
  <si>
    <t>Pflichtstunden (Monat)</t>
  </si>
  <si>
    <t>Überstunden (Monat)</t>
  </si>
  <si>
    <t>Arbeitstage (Monat)</t>
  </si>
  <si>
    <t>Ereigniss</t>
  </si>
  <si>
    <t>AZ 
Mo-Fr</t>
  </si>
  <si>
    <t>Gear-beitet</t>
  </si>
  <si>
    <t>unent. abw</t>
  </si>
  <si>
    <t>Feiertage:</t>
  </si>
  <si>
    <t>Tages AZ (Spalte "D")</t>
  </si>
  <si>
    <t>WE  Gearbeitete Std. (Monat)</t>
  </si>
  <si>
    <t>Formel anpassen &gt; Ergebnis aus Spalte H je Woche</t>
  </si>
  <si>
    <t>WE bis Zeile 45 ausweiten - lila Schrift, Grau hinterlegt</t>
  </si>
  <si>
    <t>Fehler bei der Berechnung / "Auszählen" der Feiertage</t>
  </si>
  <si>
    <t>Reiter: Monatskalender</t>
  </si>
  <si>
    <t>Sommeranfang</t>
  </si>
  <si>
    <t>Winteranfang</t>
  </si>
  <si>
    <t>Kindertag</t>
  </si>
  <si>
    <t>Valentinstag</t>
  </si>
  <si>
    <t>Rosenmontag</t>
  </si>
  <si>
    <t xml:space="preserve"> </t>
  </si>
  <si>
    <t>Zelle J 31 wird mit # wiedergegeben, wenn es keinen 29.02. gibt</t>
  </si>
  <si>
    <t>kann das auch negativ angezeit werden, wenn die Stunden noch nicht erreicht wurden</t>
  </si>
  <si>
    <t>&lt;</t>
  </si>
  <si>
    <t>Spalte H und I die Formel verbinden mit den entsprechenden Vorgaben, sprich ich möchte die Spalte I löschen</t>
  </si>
  <si>
    <t>Spalte J (NEUE I) anpassen, so das nur noch Spalte H für die Berechnung genutzt wird.</t>
  </si>
  <si>
    <t>Spalten D - J wird der erste und letze des Monats (Zelle c2) ohne Rahmen angezeigt</t>
  </si>
  <si>
    <t>Hier wird der aktuelle Tag im Kalender nicht farblich gekennzeichnet. (Monatsbreite)</t>
  </si>
  <si>
    <t>Unter So wird mir der Strich auch nicht angezeit über den Monatsbereich.</t>
  </si>
  <si>
    <t>Die Feiertage (Spalte E) sollen rot eingetragen werden, und die Ergebnisse (Spalte P) sollen, sofern sich die Termine überschneiden beide angezeit werden. Spalte P Daten sollen in grau angezeigt werden.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</si>
</sst>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164" formatCode="ddd"/>
    <numFmt numFmtId="165" formatCode="dd/"/>
    <numFmt numFmtId="166" formatCode="d"/>
    <numFmt numFmtId="167" formatCode="0\ &quot;kurz&quot;"/>
    <numFmt numFmtId="168" formatCode="h:mm;@"/>
    <numFmt numFmtId="169" formatCode="mmmm"/>
    <numFmt numFmtId="170" formatCode="[hh]:mm"/>
    <numFmt numFmtId="171" formatCode="dd/mm/"/>
  </numFmts>
  <fonts count="52" x14ac:knownFonts="1">
    <font>
      <sz val="11"/>
      <color theme="1"/>
      <name val="Aptos Narrow"/>
      <family val="2"/>
      <scheme val="minor"/>
    </font>
    <font>
      <sz val="11"/>
      <name val="Times New Roman"/>
      <family val="1"/>
    </font>
    <font>
      <sz val="14"/>
      <color theme="1"/>
      <name val="Times New Roman"/>
      <family val="1"/>
    </font>
    <font>
      <b/>
      <u/>
      <sz val="14"/>
      <color theme="1"/>
      <name val="Times New Roman"/>
      <family val="1"/>
    </font>
    <font>
      <vertAlign val="superscript"/>
      <sz val="14"/>
      <color theme="1"/>
      <name val="Times New Roman"/>
      <family val="1"/>
    </font>
    <font>
      <b/>
      <sz val="6"/>
      <color theme="1"/>
      <name val="Times New Roman"/>
      <family val="1"/>
    </font>
    <font>
      <b/>
      <sz val="14"/>
      <color theme="0"/>
      <name val="Times New Roman"/>
      <family val="1"/>
    </font>
    <font>
      <b/>
      <sz val="12"/>
      <color indexed="9"/>
      <name val="Times New Roman"/>
      <family val="1"/>
    </font>
    <font>
      <sz val="12"/>
      <color indexed="9"/>
      <name val="Times New Roman"/>
      <family val="1"/>
    </font>
    <font>
      <b/>
      <sz val="12"/>
      <name val="Times New Roman"/>
      <family val="1"/>
    </font>
    <font>
      <sz val="12"/>
      <color theme="1"/>
      <name val="Times New Roman"/>
      <family val="1"/>
    </font>
    <font>
      <b/>
      <sz val="14"/>
      <color rgb="FF003669"/>
      <name val="Times New Roman"/>
      <family val="1"/>
    </font>
    <font>
      <sz val="14"/>
      <color rgb="FF003669"/>
      <name val="Times New Roman"/>
      <family val="1"/>
    </font>
    <font>
      <sz val="11"/>
      <color rgb="FF003669"/>
      <name val="Times New Roman"/>
      <family val="1"/>
    </font>
    <font>
      <b/>
      <vertAlign val="superscript"/>
      <sz val="14"/>
      <name val="Times New Roman"/>
      <family val="1"/>
    </font>
    <font>
      <vertAlign val="superscript"/>
      <sz val="11"/>
      <color rgb="FF003669"/>
      <name val="Times New Roman"/>
      <family val="1"/>
    </font>
    <font>
      <b/>
      <i/>
      <sz val="12"/>
      <name val="Times New Roman"/>
      <family val="1"/>
    </font>
    <font>
      <b/>
      <sz val="9"/>
      <color indexed="81"/>
      <name val="Segoe UI"/>
      <family val="2"/>
    </font>
    <font>
      <sz val="11"/>
      <name val="Arial"/>
      <family val="2"/>
    </font>
    <font>
      <b/>
      <sz val="11"/>
      <name val="Calibri"/>
      <family val="2"/>
    </font>
    <font>
      <b/>
      <sz val="11"/>
      <color indexed="8"/>
      <name val="Calibri"/>
      <family val="2"/>
    </font>
    <font>
      <sz val="8"/>
      <color indexed="81"/>
      <name val="Tahoma"/>
      <family val="2"/>
    </font>
    <font>
      <b/>
      <sz val="8"/>
      <color indexed="81"/>
      <name val="Tahoma"/>
      <family val="2"/>
    </font>
    <font>
      <sz val="12"/>
      <name val="Arial"/>
      <family val="2"/>
    </font>
    <font>
      <b/>
      <sz val="16"/>
      <name val="Arial"/>
      <family val="2"/>
    </font>
    <font>
      <b/>
      <sz val="12"/>
      <name val="Arial"/>
      <family val="2"/>
    </font>
    <font>
      <b/>
      <sz val="12"/>
      <color indexed="10"/>
      <name val="Arial"/>
      <family val="2"/>
    </font>
    <font>
      <b/>
      <sz val="12"/>
      <color indexed="8"/>
      <name val="Arial"/>
      <family val="2"/>
    </font>
    <font>
      <sz val="12"/>
      <color theme="1"/>
      <name val="Arial"/>
      <family val="2"/>
    </font>
    <font>
      <i/>
      <sz val="10"/>
      <name val="Arial"/>
      <family val="2"/>
    </font>
    <font>
      <b/>
      <sz val="12"/>
      <color theme="1"/>
      <name val="Arial"/>
      <family val="2"/>
    </font>
    <font>
      <sz val="12"/>
      <color theme="1"/>
      <name val="Aptos Narrow"/>
      <family val="2"/>
      <scheme val="minor"/>
    </font>
    <font>
      <sz val="8"/>
      <color theme="1"/>
      <name val="Aptos Narrow"/>
      <family val="2"/>
      <scheme val="minor"/>
    </font>
    <font>
      <sz val="8"/>
      <name val="Arial"/>
      <family val="2"/>
    </font>
    <font>
      <sz val="8"/>
      <color theme="1"/>
      <name val="Arial"/>
      <family val="2"/>
    </font>
    <font>
      <sz val="8"/>
      <name val="Aptos Narrow"/>
      <family val="2"/>
      <scheme val="minor"/>
    </font>
    <font>
      <sz val="11"/>
      <color theme="1"/>
      <name val="Aptos"/>
      <family val="2"/>
    </font>
    <font>
      <sz val="8"/>
      <color theme="0"/>
      <name val="Segoe UI"/>
      <family val="2"/>
    </font>
    <font>
      <sz val="8"/>
      <color theme="1"/>
      <name val="Segoe UI"/>
      <family val="2"/>
    </font>
    <font>
      <b/>
      <sz val="9"/>
      <color indexed="81"/>
      <name val="Segoe UI"/>
      <charset val="1"/>
    </font>
    <font>
      <sz val="9"/>
      <color indexed="81"/>
      <name val="Segoe UI"/>
      <charset val="1"/>
    </font>
    <font>
      <sz val="14"/>
      <color rgb="FF782170"/>
      <name val="Trade Gothic Next Heavy"/>
      <family val="2"/>
    </font>
    <font>
      <b/>
      <sz val="12"/>
      <color rgb="FF782170"/>
      <name val="Trade Gothic Next Heavy"/>
      <family val="2"/>
    </font>
    <font>
      <b/>
      <u/>
      <sz val="16"/>
      <color rgb="FF782170"/>
      <name val="Trade Gothic Next Heavy"/>
      <family val="2"/>
    </font>
    <font>
      <b/>
      <sz val="16"/>
      <color rgb="FF782170"/>
      <name val="Trade Gothic Next Heavy"/>
      <family val="2"/>
    </font>
    <font>
      <sz val="10"/>
      <color rgb="FF003669"/>
      <name val="Times New Roman"/>
      <family val="1"/>
    </font>
    <font>
      <sz val="10"/>
      <color theme="1"/>
      <name val="Aptos Narrow"/>
      <family val="2"/>
      <scheme val="minor"/>
    </font>
    <font>
      <vertAlign val="superscript"/>
      <sz val="12"/>
      <color rgb="FF003669"/>
      <name val="Times New Roman"/>
      <family val="1"/>
    </font>
    <font>
      <sz val="12"/>
      <color rgb="FF003669"/>
      <name val="Times New Roman"/>
      <family val="1"/>
    </font>
    <font>
      <b/>
      <sz val="12"/>
      <color rgb="FFFF0000"/>
      <name val="Arial"/>
      <family val="2"/>
    </font>
    <font>
      <sz val="12"/>
      <color rgb="FFFF0000"/>
      <name val="Arial"/>
      <family val="2"/>
    </font>
    <font>
      <b/>
      <sz val="12"/>
      <color theme="0" tint="-0.499984740745262"/>
      <name val="Arial"/>
      <family val="2"/>
    </font>
  </fonts>
  <fills count="8">
    <fill>
      <patternFill patternType="none"/>
    </fill>
    <fill>
      <patternFill patternType="gray125"/>
    </fill>
    <fill>
      <patternFill patternType="solid">
        <fgColor rgb="FF003669"/>
        <bgColor theme="6" tint="0.79998168889431442"/>
      </patternFill>
    </fill>
    <fill>
      <patternFill patternType="solid">
        <fgColor rgb="FFAEC90B"/>
        <bgColor indexed="64"/>
      </patternFill>
    </fill>
    <fill>
      <patternFill patternType="solid">
        <fgColor theme="8" tint="0.79998168889431442"/>
        <bgColor indexed="64"/>
      </patternFill>
    </fill>
    <fill>
      <patternFill patternType="solid">
        <fgColor rgb="FFFF0000"/>
        <bgColor indexed="64"/>
      </patternFill>
    </fill>
    <fill>
      <patternFill patternType="solid">
        <fgColor rgb="FFFFFF00"/>
        <bgColor indexed="64"/>
      </patternFill>
    </fill>
    <fill>
      <patternFill patternType="solid">
        <fgColor rgb="FFF2CEDF"/>
        <bgColor indexed="64"/>
      </patternFill>
    </fill>
  </fills>
  <borders count="25">
    <border>
      <left/>
      <right/>
      <top/>
      <bottom/>
      <diagonal/>
    </border>
    <border>
      <left style="thin">
        <color theme="6" tint="0.39997558519241921"/>
      </left>
      <right style="thin">
        <color theme="0"/>
      </right>
      <top style="thin">
        <color theme="6" tint="0.39997558519241921"/>
      </top>
      <bottom style="thin">
        <color theme="6" tint="0.39997558519241921"/>
      </bottom>
      <diagonal/>
    </border>
    <border>
      <left style="thin">
        <color theme="6" tint="0.39997558519241921"/>
      </left>
      <right/>
      <top style="hair">
        <color indexed="64"/>
      </top>
      <bottom style="hair">
        <color indexed="64"/>
      </bottom>
      <diagonal/>
    </border>
    <border>
      <left/>
      <right style="thin">
        <color theme="6" tint="0.39997558519241921"/>
      </right>
      <top style="hair">
        <color indexed="64"/>
      </top>
      <bottom style="hair">
        <color indexed="64"/>
      </bottom>
      <diagonal/>
    </border>
    <border>
      <left style="thin">
        <color theme="6" tint="0.39997558519241921"/>
      </left>
      <right/>
      <top style="hair">
        <color indexed="64"/>
      </top>
      <bottom style="thin">
        <color theme="6" tint="0.39997558519241921"/>
      </bottom>
      <diagonal/>
    </border>
    <border>
      <left/>
      <right style="thin">
        <color theme="6" tint="0.39997558519241921"/>
      </right>
      <top style="hair">
        <color indexed="64"/>
      </top>
      <bottom style="thin">
        <color theme="6" tint="0.39997558519241921"/>
      </bottom>
      <diagonal/>
    </border>
    <border>
      <left style="thin">
        <color theme="6" tint="0.39997558519241921"/>
      </left>
      <right/>
      <top style="hair">
        <color indexed="64"/>
      </top>
      <bottom/>
      <diagonal/>
    </border>
    <border>
      <left/>
      <right style="thin">
        <color theme="6" tint="0.39997558519241921"/>
      </right>
      <top style="hair">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ck">
        <color auto="1"/>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thin">
        <color theme="6" tint="0.39997558519241921"/>
      </bottom>
      <diagonal/>
    </border>
    <border>
      <left/>
      <right style="medium">
        <color indexed="64"/>
      </right>
      <top style="hair">
        <color indexed="64"/>
      </top>
      <bottom style="thin">
        <color theme="6" tint="0.39997558519241921"/>
      </bottom>
      <diagonal/>
    </border>
    <border>
      <left/>
      <right/>
      <top/>
      <bottom style="thin">
        <color indexed="64"/>
      </bottom>
      <diagonal/>
    </border>
  </borders>
  <cellStyleXfs count="1">
    <xf numFmtId="0" fontId="0" fillId="0" borderId="0"/>
  </cellStyleXfs>
  <cellXfs count="182">
    <xf numFmtId="0" fontId="0" fillId="0" borderId="0" xfId="0"/>
    <xf numFmtId="0" fontId="1" fillId="0" borderId="0" xfId="0" applyFont="1" applyAlignment="1" applyProtection="1">
      <alignment horizontal="center" vertical="center" textRotation="90"/>
      <protection hidden="1"/>
    </xf>
    <xf numFmtId="0" fontId="2" fillId="0" borderId="0" xfId="0" applyFont="1" applyAlignment="1" applyProtection="1">
      <alignment horizontal="center" vertical="center"/>
      <protection hidden="1"/>
    </xf>
    <xf numFmtId="0" fontId="2" fillId="0" borderId="0" xfId="0" applyFont="1" applyAlignment="1" applyProtection="1">
      <alignment horizontal="right" vertical="center"/>
      <protection hidden="1"/>
    </xf>
    <xf numFmtId="0" fontId="2" fillId="0" borderId="0" xfId="0" applyFont="1" applyAlignment="1" applyProtection="1">
      <alignment horizontal="left" vertical="center"/>
      <protection hidden="1"/>
    </xf>
    <xf numFmtId="0" fontId="2" fillId="0" borderId="0" xfId="0" applyFont="1" applyAlignment="1" applyProtection="1">
      <alignment horizontal="center" vertical="center" wrapText="1"/>
      <protection hidden="1"/>
    </xf>
    <xf numFmtId="0" fontId="3" fillId="0" borderId="0" xfId="0" applyFont="1" applyAlignment="1" applyProtection="1">
      <alignment horizontal="center" vertical="center"/>
      <protection hidden="1"/>
    </xf>
    <xf numFmtId="0" fontId="3" fillId="0" borderId="0" xfId="0" applyFont="1" applyAlignment="1" applyProtection="1">
      <alignment vertical="center"/>
      <protection hidden="1"/>
    </xf>
    <xf numFmtId="0" fontId="4" fillId="0" borderId="0" xfId="0" applyFont="1" applyAlignment="1" applyProtection="1">
      <alignment horizontal="right" vertical="center"/>
      <protection hidden="1"/>
    </xf>
    <xf numFmtId="0" fontId="2" fillId="0" borderId="0" xfId="0" applyFont="1" applyProtection="1">
      <protection hidden="1"/>
    </xf>
    <xf numFmtId="0" fontId="5" fillId="0" borderId="0" xfId="0" applyFont="1" applyAlignment="1" applyProtection="1">
      <alignment horizontal="center" vertical="center" textRotation="90" wrapText="1"/>
      <protection hidden="1"/>
    </xf>
    <xf numFmtId="0" fontId="6" fillId="2" borderId="1" xfId="0" applyFont="1" applyFill="1" applyBorder="1" applyAlignment="1">
      <alignment horizontal="center" vertical="center" wrapText="1"/>
    </xf>
    <xf numFmtId="0" fontId="2" fillId="0" borderId="0" xfId="0" applyFont="1" applyProtection="1">
      <protection locked="0"/>
    </xf>
    <xf numFmtId="0" fontId="11" fillId="0" borderId="0" xfId="0" applyFont="1" applyAlignment="1" applyProtection="1">
      <alignment horizontal="right" vertical="center"/>
      <protection hidden="1"/>
    </xf>
    <xf numFmtId="0" fontId="11" fillId="0" borderId="0" xfId="0" applyFont="1" applyAlignment="1" applyProtection="1">
      <alignment vertical="center" textRotation="90"/>
      <protection hidden="1"/>
    </xf>
    <xf numFmtId="0" fontId="11" fillId="0" borderId="0" xfId="0" applyFont="1" applyAlignment="1" applyProtection="1">
      <alignment vertical="center"/>
      <protection hidden="1"/>
    </xf>
    <xf numFmtId="0" fontId="11" fillId="0" borderId="0" xfId="0" applyFont="1" applyAlignment="1" applyProtection="1">
      <alignment horizontal="center" vertical="center"/>
      <protection hidden="1"/>
    </xf>
    <xf numFmtId="0" fontId="12" fillId="0" borderId="0" xfId="0" applyFont="1" applyProtection="1">
      <protection hidden="1"/>
    </xf>
    <xf numFmtId="0" fontId="10" fillId="0" borderId="0" xfId="0" applyFont="1" applyAlignment="1" applyProtection="1">
      <alignment horizontal="center" vertical="center" wrapText="1"/>
      <protection hidden="1"/>
    </xf>
    <xf numFmtId="0" fontId="2" fillId="0" borderId="0" xfId="0" applyFont="1" applyAlignment="1" applyProtection="1">
      <alignment horizontal="center" vertical="center"/>
      <protection locked="0"/>
    </xf>
    <xf numFmtId="164" fontId="13" fillId="0" borderId="0" xfId="0" applyNumberFormat="1" applyFont="1" applyAlignment="1" applyProtection="1">
      <alignment horizontal="center" vertical="center"/>
      <protection hidden="1"/>
    </xf>
    <xf numFmtId="165" fontId="12" fillId="0" borderId="0" xfId="0" applyNumberFormat="1" applyFont="1" applyAlignment="1" applyProtection="1">
      <alignment horizontal="center" vertical="center"/>
      <protection hidden="1"/>
    </xf>
    <xf numFmtId="166" fontId="14" fillId="0" borderId="0" xfId="0" applyNumberFormat="1" applyFont="1" applyAlignment="1" applyProtection="1">
      <alignment horizontal="right" vertical="center"/>
      <protection hidden="1"/>
    </xf>
    <xf numFmtId="0" fontId="15" fillId="0" borderId="0" xfId="0" applyFont="1" applyAlignment="1" applyProtection="1">
      <alignment horizontal="right" vertical="center"/>
      <protection hidden="1"/>
    </xf>
    <xf numFmtId="0" fontId="15" fillId="0" borderId="0" xfId="0" applyFont="1" applyAlignment="1" applyProtection="1">
      <alignment horizontal="right" vertical="top"/>
      <protection hidden="1"/>
    </xf>
    <xf numFmtId="0" fontId="15" fillId="0" borderId="0" xfId="0" applyFont="1" applyAlignment="1" applyProtection="1">
      <alignment horizontal="right"/>
      <protection hidden="1"/>
    </xf>
    <xf numFmtId="14" fontId="9" fillId="0" borderId="2" xfId="0" applyNumberFormat="1" applyFont="1" applyBorder="1" applyAlignment="1" applyProtection="1">
      <alignment horizontal="center" vertical="center" wrapText="1"/>
      <protection hidden="1"/>
    </xf>
    <xf numFmtId="0" fontId="13" fillId="0" borderId="0" xfId="0" applyFont="1" applyAlignment="1" applyProtection="1">
      <alignment horizontal="center" vertical="center"/>
      <protection hidden="1"/>
    </xf>
    <xf numFmtId="0" fontId="16" fillId="0" borderId="5" xfId="0" applyFont="1" applyBorder="1" applyAlignment="1" applyProtection="1">
      <alignment horizontal="left" vertical="center" wrapText="1"/>
      <protection hidden="1"/>
    </xf>
    <xf numFmtId="14" fontId="9" fillId="0" borderId="6" xfId="0" applyNumberFormat="1" applyFont="1" applyBorder="1" applyAlignment="1" applyProtection="1">
      <alignment horizontal="center" vertical="center" wrapText="1"/>
      <protection hidden="1"/>
    </xf>
    <xf numFmtId="0" fontId="9" fillId="0" borderId="3" xfId="0" applyFont="1" applyBorder="1" applyAlignment="1" applyProtection="1">
      <alignment horizontal="left" vertical="center" wrapText="1"/>
      <protection hidden="1"/>
    </xf>
    <xf numFmtId="0" fontId="16" fillId="0" borderId="3" xfId="0" applyFont="1" applyBorder="1" applyAlignment="1" applyProtection="1">
      <alignment horizontal="left" vertical="center" wrapText="1"/>
      <protection hidden="1"/>
    </xf>
    <xf numFmtId="0" fontId="9" fillId="0" borderId="7" xfId="0" applyFont="1" applyBorder="1" applyAlignment="1" applyProtection="1">
      <alignment horizontal="left" vertical="center" wrapText="1"/>
      <protection hidden="1"/>
    </xf>
    <xf numFmtId="14" fontId="16" fillId="0" borderId="2" xfId="0" applyNumberFormat="1" applyFont="1" applyBorder="1" applyAlignment="1" applyProtection="1">
      <alignment horizontal="center" vertical="center" wrapText="1"/>
      <protection hidden="1"/>
    </xf>
    <xf numFmtId="14" fontId="16" fillId="0" borderId="4" xfId="0" applyNumberFormat="1" applyFont="1" applyBorder="1" applyAlignment="1" applyProtection="1">
      <alignment horizontal="center" vertical="center" wrapText="1"/>
      <protection hidden="1"/>
    </xf>
    <xf numFmtId="0" fontId="18" fillId="0" borderId="0" xfId="0" applyFont="1"/>
    <xf numFmtId="167" fontId="19" fillId="0" borderId="0" xfId="0" applyNumberFormat="1" applyFont="1" applyAlignment="1">
      <alignment horizontal="center" vertical="center"/>
    </xf>
    <xf numFmtId="167" fontId="20" fillId="0" borderId="0" xfId="0" applyNumberFormat="1" applyFont="1" applyAlignment="1">
      <alignment horizontal="center"/>
    </xf>
    <xf numFmtId="14" fontId="18" fillId="0" borderId="0" xfId="0" applyNumberFormat="1" applyFont="1"/>
    <xf numFmtId="20" fontId="18" fillId="0" borderId="0" xfId="0" applyNumberFormat="1" applyFont="1" applyAlignment="1">
      <alignment horizontal="center" vertical="center"/>
    </xf>
    <xf numFmtId="20" fontId="18" fillId="0" borderId="0" xfId="0" applyNumberFormat="1" applyFont="1" applyAlignment="1">
      <alignment horizontal="center"/>
    </xf>
    <xf numFmtId="168" fontId="18" fillId="0" borderId="0" xfId="0" applyNumberFormat="1" applyFont="1" applyAlignment="1">
      <alignment horizontal="center"/>
    </xf>
    <xf numFmtId="20" fontId="18" fillId="0" borderId="0" xfId="0" applyNumberFormat="1" applyFont="1"/>
    <xf numFmtId="20" fontId="18" fillId="0" borderId="0" xfId="0" applyNumberFormat="1" applyFont="1" applyAlignment="1">
      <alignment horizontal="right"/>
    </xf>
    <xf numFmtId="0" fontId="23" fillId="0" borderId="0" xfId="0" applyFont="1" applyAlignment="1">
      <alignment horizontal="center" vertical="center"/>
    </xf>
    <xf numFmtId="169" fontId="23" fillId="0" borderId="0" xfId="0" applyNumberFormat="1" applyFont="1" applyAlignment="1">
      <alignment horizontal="center" vertical="center"/>
    </xf>
    <xf numFmtId="170" fontId="24" fillId="0" borderId="0" xfId="0" applyNumberFormat="1" applyFont="1" applyAlignment="1">
      <alignment horizontal="center" vertical="center"/>
    </xf>
    <xf numFmtId="0" fontId="23" fillId="0" borderId="8" xfId="0" applyFont="1" applyBorder="1" applyAlignment="1">
      <alignment horizontal="center" vertical="center"/>
    </xf>
    <xf numFmtId="0" fontId="23" fillId="0" borderId="9" xfId="0" applyFont="1" applyBorder="1" applyAlignment="1">
      <alignment horizontal="center" vertical="center"/>
    </xf>
    <xf numFmtId="0" fontId="23" fillId="0" borderId="10" xfId="0" applyFont="1" applyBorder="1" applyAlignment="1">
      <alignment horizontal="center" vertical="center"/>
    </xf>
    <xf numFmtId="14" fontId="23" fillId="0" borderId="9" xfId="0" applyNumberFormat="1" applyFont="1" applyBorder="1" applyAlignment="1">
      <alignment horizontal="center" vertical="center"/>
    </xf>
    <xf numFmtId="170" fontId="25" fillId="0" borderId="9" xfId="0" applyNumberFormat="1" applyFont="1" applyBorder="1" applyAlignment="1">
      <alignment horizontal="center" vertical="center"/>
    </xf>
    <xf numFmtId="170" fontId="23" fillId="0" borderId="9" xfId="0" applyNumberFormat="1" applyFont="1" applyBorder="1" applyAlignment="1">
      <alignment horizontal="center" vertical="center"/>
    </xf>
    <xf numFmtId="170" fontId="26" fillId="0" borderId="0" xfId="0" applyNumberFormat="1" applyFont="1" applyAlignment="1">
      <alignment horizontal="center" vertical="center"/>
    </xf>
    <xf numFmtId="170" fontId="23" fillId="0" borderId="0" xfId="0" applyNumberFormat="1" applyFont="1" applyAlignment="1">
      <alignment horizontal="center" vertical="center"/>
    </xf>
    <xf numFmtId="170" fontId="23" fillId="0" borderId="10" xfId="0" applyNumberFormat="1" applyFont="1" applyBorder="1" applyAlignment="1">
      <alignment horizontal="center" vertical="center"/>
    </xf>
    <xf numFmtId="0" fontId="23" fillId="0" borderId="11" xfId="0" applyFont="1" applyBorder="1" applyAlignment="1">
      <alignment horizontal="center" vertical="center"/>
    </xf>
    <xf numFmtId="14" fontId="23" fillId="0" borderId="0" xfId="0" applyNumberFormat="1" applyFont="1" applyAlignment="1">
      <alignment horizontal="center" vertical="center"/>
    </xf>
    <xf numFmtId="170" fontId="25" fillId="0" borderId="0" xfId="0" applyNumberFormat="1" applyFont="1" applyAlignment="1">
      <alignment horizontal="center" vertical="center"/>
    </xf>
    <xf numFmtId="170" fontId="23" fillId="0" borderId="12" xfId="0" applyNumberFormat="1" applyFont="1" applyBorder="1" applyAlignment="1">
      <alignment horizontal="center" vertical="center"/>
    </xf>
    <xf numFmtId="0" fontId="23" fillId="0" borderId="13" xfId="0" applyFont="1" applyBorder="1" applyAlignment="1">
      <alignment horizontal="center" vertical="center"/>
    </xf>
    <xf numFmtId="14" fontId="23" fillId="0" borderId="14" xfId="0" applyNumberFormat="1" applyFont="1" applyBorder="1" applyAlignment="1">
      <alignment horizontal="center" vertical="center"/>
    </xf>
    <xf numFmtId="0" fontId="23" fillId="0" borderId="14" xfId="0" applyFont="1" applyBorder="1" applyAlignment="1">
      <alignment horizontal="center" vertical="center"/>
    </xf>
    <xf numFmtId="170" fontId="25" fillId="0" borderId="14" xfId="0" applyNumberFormat="1" applyFont="1" applyBorder="1" applyAlignment="1">
      <alignment horizontal="center" vertical="center"/>
    </xf>
    <xf numFmtId="170" fontId="26" fillId="0" borderId="14" xfId="0" applyNumberFormat="1" applyFont="1" applyBorder="1" applyAlignment="1">
      <alignment horizontal="center" vertical="center"/>
    </xf>
    <xf numFmtId="170" fontId="23" fillId="0" borderId="15" xfId="0" applyNumberFormat="1" applyFont="1" applyBorder="1" applyAlignment="1">
      <alignment horizontal="center" vertical="center"/>
    </xf>
    <xf numFmtId="170" fontId="26" fillId="0" borderId="9" xfId="0" applyNumberFormat="1" applyFont="1" applyBorder="1" applyAlignment="1">
      <alignment horizontal="center" vertical="center"/>
    </xf>
    <xf numFmtId="170" fontId="23" fillId="0" borderId="14" xfId="0" applyNumberFormat="1" applyFont="1" applyBorder="1" applyAlignment="1">
      <alignment horizontal="center" vertical="center"/>
    </xf>
    <xf numFmtId="169" fontId="0" fillId="0" borderId="0" xfId="0" applyNumberFormat="1"/>
    <xf numFmtId="170" fontId="0" fillId="0" borderId="0" xfId="0" applyNumberFormat="1"/>
    <xf numFmtId="14" fontId="0" fillId="0" borderId="0" xfId="0" applyNumberFormat="1"/>
    <xf numFmtId="0" fontId="23" fillId="0" borderId="0" xfId="0" applyFont="1"/>
    <xf numFmtId="20" fontId="23" fillId="0" borderId="0" xfId="0" applyNumberFormat="1" applyFont="1" applyAlignment="1">
      <alignment horizontal="center" vertical="center"/>
    </xf>
    <xf numFmtId="20" fontId="23" fillId="0" borderId="0" xfId="0" applyNumberFormat="1" applyFont="1" applyAlignment="1">
      <alignment horizontal="center"/>
    </xf>
    <xf numFmtId="20" fontId="23" fillId="0" borderId="0" xfId="0" applyNumberFormat="1" applyFont="1"/>
    <xf numFmtId="20" fontId="23" fillId="0" borderId="0" xfId="0" applyNumberFormat="1" applyFont="1" applyAlignment="1">
      <alignment horizontal="right"/>
    </xf>
    <xf numFmtId="167" fontId="27" fillId="0" borderId="0" xfId="0" applyNumberFormat="1" applyFont="1" applyAlignment="1">
      <alignment horizontal="center"/>
    </xf>
    <xf numFmtId="0" fontId="28" fillId="0" borderId="0" xfId="0" applyFont="1"/>
    <xf numFmtId="0" fontId="23" fillId="0" borderId="0" xfId="0" applyFont="1" applyAlignment="1">
      <alignment horizontal="left" indent="1"/>
    </xf>
    <xf numFmtId="0" fontId="28" fillId="0" borderId="0" xfId="0" applyFont="1" applyAlignment="1">
      <alignment horizontal="left" indent="1"/>
    </xf>
    <xf numFmtId="0" fontId="25" fillId="0" borderId="0" xfId="0" applyFont="1" applyAlignment="1">
      <alignment horizontal="left" vertical="center" wrapText="1" indent="1"/>
    </xf>
    <xf numFmtId="0" fontId="29" fillId="0" borderId="0" xfId="0" applyFont="1" applyAlignment="1">
      <alignment horizontal="left" vertical="center" wrapText="1" indent="1"/>
    </xf>
    <xf numFmtId="0" fontId="25" fillId="0" borderId="0" xfId="0" applyFont="1"/>
    <xf numFmtId="0" fontId="25" fillId="0" borderId="0" xfId="0" applyFont="1" applyAlignment="1">
      <alignment horizontal="left" indent="1"/>
    </xf>
    <xf numFmtId="0" fontId="30" fillId="0" borderId="0" xfId="0" applyFont="1"/>
    <xf numFmtId="1" fontId="32" fillId="0" borderId="0" xfId="0" applyNumberFormat="1" applyFont="1" applyAlignment="1">
      <alignment horizontal="center"/>
    </xf>
    <xf numFmtId="0" fontId="28" fillId="0" borderId="0" xfId="0" applyFont="1" applyAlignment="1">
      <alignment horizontal="center" vertical="center"/>
    </xf>
    <xf numFmtId="0" fontId="31" fillId="0" borderId="0" xfId="0" applyFont="1" applyAlignment="1">
      <alignment horizontal="center" wrapText="1"/>
    </xf>
    <xf numFmtId="0" fontId="23" fillId="5" borderId="0" xfId="0" applyFont="1" applyFill="1" applyAlignment="1">
      <alignment horizontal="center" vertical="center"/>
    </xf>
    <xf numFmtId="0" fontId="0" fillId="0" borderId="0" xfId="0" applyAlignment="1">
      <alignment horizontal="center" vertical="center"/>
    </xf>
    <xf numFmtId="0" fontId="34" fillId="0" borderId="0" xfId="0" applyFont="1" applyAlignment="1">
      <alignment horizontal="center"/>
    </xf>
    <xf numFmtId="165" fontId="23" fillId="0" borderId="0" xfId="0" applyNumberFormat="1" applyFont="1" applyAlignment="1">
      <alignment horizontal="center" vertical="center"/>
    </xf>
    <xf numFmtId="167" fontId="27" fillId="0" borderId="8" xfId="0" applyNumberFormat="1" applyFont="1" applyBorder="1" applyAlignment="1">
      <alignment horizontal="center"/>
    </xf>
    <xf numFmtId="167" fontId="27" fillId="0" borderId="10" xfId="0" applyNumberFormat="1" applyFont="1" applyBorder="1" applyAlignment="1">
      <alignment horizontal="center"/>
    </xf>
    <xf numFmtId="0" fontId="23" fillId="0" borderId="11" xfId="0" applyFont="1" applyBorder="1"/>
    <xf numFmtId="0" fontId="23" fillId="0" borderId="12" xfId="0" applyFont="1" applyBorder="1"/>
    <xf numFmtId="0" fontId="28" fillId="0" borderId="11" xfId="0" applyFont="1" applyBorder="1"/>
    <xf numFmtId="0" fontId="28" fillId="0" borderId="12" xfId="0" applyFont="1" applyBorder="1"/>
    <xf numFmtId="0" fontId="23" fillId="0" borderId="13" xfId="0" applyFont="1" applyBorder="1"/>
    <xf numFmtId="0" fontId="28" fillId="0" borderId="15" xfId="0" applyFont="1" applyBorder="1"/>
    <xf numFmtId="14" fontId="23" fillId="0" borderId="2" xfId="0" applyNumberFormat="1" applyFont="1" applyBorder="1" applyAlignment="1">
      <alignment horizontal="center" vertical="center" wrapText="1"/>
    </xf>
    <xf numFmtId="0" fontId="23" fillId="0" borderId="3" xfId="0" applyFont="1" applyBorder="1" applyAlignment="1">
      <alignment horizontal="left" vertical="center" wrapText="1" indent="1"/>
    </xf>
    <xf numFmtId="14" fontId="23" fillId="0" borderId="4" xfId="0" applyNumberFormat="1" applyFont="1" applyBorder="1" applyAlignment="1">
      <alignment horizontal="center" vertical="center" wrapText="1"/>
    </xf>
    <xf numFmtId="0" fontId="23" fillId="0" borderId="5" xfId="0" applyFont="1" applyBorder="1" applyAlignment="1">
      <alignment horizontal="left" vertical="center" wrapText="1" indent="1"/>
    </xf>
    <xf numFmtId="0" fontId="23" fillId="0" borderId="0" xfId="0" applyFont="1" applyAlignment="1">
      <alignment horizontal="centerContinuous" vertical="center"/>
    </xf>
    <xf numFmtId="0" fontId="31" fillId="0" borderId="0" xfId="0" applyFont="1" applyAlignment="1">
      <alignment horizontal="centerContinuous" wrapText="1"/>
    </xf>
    <xf numFmtId="0" fontId="31" fillId="0" borderId="0" xfId="0" applyFont="1" applyAlignment="1">
      <alignment horizontal="left" wrapText="1" indent="1"/>
    </xf>
    <xf numFmtId="0" fontId="33" fillId="0" borderId="0" xfId="0" applyFont="1" applyAlignment="1">
      <alignment horizontal="center" vertical="center" wrapText="1"/>
    </xf>
    <xf numFmtId="0" fontId="23" fillId="0" borderId="0" xfId="0" applyFont="1" applyAlignment="1">
      <alignment horizontal="center" vertical="center" wrapText="1"/>
    </xf>
    <xf numFmtId="0" fontId="30" fillId="0" borderId="8" xfId="0" applyFont="1" applyBorder="1"/>
    <xf numFmtId="0" fontId="30" fillId="0" borderId="10" xfId="0" applyFont="1" applyBorder="1"/>
    <xf numFmtId="0" fontId="28" fillId="0" borderId="13" xfId="0" applyFont="1" applyBorder="1"/>
    <xf numFmtId="0" fontId="28" fillId="0" borderId="11" xfId="0" applyFont="1" applyBorder="1" applyAlignment="1">
      <alignment horizontal="right"/>
    </xf>
    <xf numFmtId="0" fontId="0" fillId="0" borderId="0" xfId="0" applyAlignment="1">
      <alignment wrapText="1"/>
    </xf>
    <xf numFmtId="170" fontId="36" fillId="0" borderId="0" xfId="0" applyNumberFormat="1" applyFont="1" applyAlignment="1">
      <alignment vertical="center" wrapText="1"/>
    </xf>
    <xf numFmtId="0" fontId="38" fillId="0" borderId="0" xfId="0" applyFont="1" applyAlignment="1">
      <alignment vertical="center"/>
    </xf>
    <xf numFmtId="0" fontId="28" fillId="0" borderId="0" xfId="0" applyFont="1" applyAlignment="1">
      <alignment horizontal="center"/>
    </xf>
    <xf numFmtId="0" fontId="30" fillId="0" borderId="9" xfId="0" applyFont="1" applyBorder="1" applyAlignment="1">
      <alignment horizontal="center"/>
    </xf>
    <xf numFmtId="0" fontId="28" fillId="0" borderId="14" xfId="0" applyFont="1" applyBorder="1" applyAlignment="1">
      <alignment horizontal="center"/>
    </xf>
    <xf numFmtId="0" fontId="23" fillId="0" borderId="0" xfId="0" applyFont="1" applyAlignment="1">
      <alignment horizontal="left" vertical="center" wrapText="1" indent="2"/>
    </xf>
    <xf numFmtId="170" fontId="28" fillId="0" borderId="16" xfId="0" applyNumberFormat="1" applyFont="1" applyBorder="1" applyAlignment="1">
      <alignment horizontal="right" indent="2"/>
    </xf>
    <xf numFmtId="0" fontId="28" fillId="0" borderId="16" xfId="0" applyFont="1" applyBorder="1"/>
    <xf numFmtId="0" fontId="28" fillId="0" borderId="16" xfId="0" applyFont="1" applyBorder="1" applyAlignment="1">
      <alignment horizontal="right" indent="2"/>
    </xf>
    <xf numFmtId="167" fontId="27" fillId="0" borderId="17" xfId="0" applyNumberFormat="1" applyFont="1" applyBorder="1" applyAlignment="1">
      <alignment horizontal="center"/>
    </xf>
    <xf numFmtId="168" fontId="23" fillId="0" borderId="18" xfId="0" applyNumberFormat="1" applyFont="1" applyBorder="1" applyAlignment="1">
      <alignment horizontal="center"/>
    </xf>
    <xf numFmtId="0" fontId="23" fillId="0" borderId="18" xfId="0" applyFont="1" applyBorder="1"/>
    <xf numFmtId="0" fontId="23" fillId="0" borderId="19" xfId="0" applyFont="1" applyBorder="1"/>
    <xf numFmtId="0" fontId="25" fillId="0" borderId="8" xfId="0" applyFont="1" applyBorder="1"/>
    <xf numFmtId="0" fontId="25" fillId="0" borderId="10" xfId="0" applyFont="1" applyBorder="1" applyAlignment="1">
      <alignment horizontal="left" indent="1"/>
    </xf>
    <xf numFmtId="14" fontId="25" fillId="0" borderId="20" xfId="0" applyNumberFormat="1" applyFont="1" applyBorder="1" applyAlignment="1">
      <alignment horizontal="center" vertical="center" wrapText="1"/>
    </xf>
    <xf numFmtId="0" fontId="25" fillId="0" borderId="21" xfId="0" applyFont="1" applyBorder="1" applyAlignment="1">
      <alignment horizontal="left" vertical="center" wrapText="1" indent="1"/>
    </xf>
    <xf numFmtId="14" fontId="25" fillId="0" borderId="22" xfId="0" applyNumberFormat="1" applyFont="1" applyBorder="1" applyAlignment="1">
      <alignment horizontal="center" vertical="center" wrapText="1"/>
    </xf>
    <xf numFmtId="167" fontId="25" fillId="0" borderId="17" xfId="0" applyNumberFormat="1" applyFont="1" applyBorder="1" applyAlignment="1">
      <alignment horizontal="center" vertical="center"/>
    </xf>
    <xf numFmtId="20" fontId="23" fillId="0" borderId="18" xfId="0" applyNumberFormat="1" applyFont="1" applyBorder="1" applyAlignment="1">
      <alignment horizontal="center" vertical="center"/>
    </xf>
    <xf numFmtId="167" fontId="25" fillId="0" borderId="8" xfId="0" applyNumberFormat="1" applyFont="1" applyBorder="1" applyAlignment="1">
      <alignment horizontal="center" vertical="center"/>
    </xf>
    <xf numFmtId="20" fontId="23" fillId="0" borderId="11" xfId="0" applyNumberFormat="1" applyFont="1" applyBorder="1" applyAlignment="1">
      <alignment horizontal="center" vertical="center"/>
    </xf>
    <xf numFmtId="20" fontId="23" fillId="0" borderId="13" xfId="0" applyNumberFormat="1" applyFont="1" applyBorder="1" applyAlignment="1">
      <alignment horizontal="center" vertical="center"/>
    </xf>
    <xf numFmtId="0" fontId="28" fillId="0" borderId="19" xfId="0" applyFont="1" applyBorder="1"/>
    <xf numFmtId="0" fontId="23" fillId="0" borderId="0" xfId="0" applyFont="1" applyAlignment="1">
      <alignment horizontal="centerContinuous" vertical="center" wrapText="1"/>
    </xf>
    <xf numFmtId="1" fontId="32" fillId="0" borderId="0" xfId="0" applyNumberFormat="1" applyFont="1" applyAlignment="1">
      <alignment horizontal="center" wrapText="1"/>
    </xf>
    <xf numFmtId="171" fontId="23" fillId="0" borderId="0" xfId="0" applyNumberFormat="1" applyFont="1" applyAlignment="1">
      <alignment horizontal="center" vertical="center" wrapText="1"/>
    </xf>
    <xf numFmtId="170" fontId="23" fillId="0" borderId="0" xfId="0" applyNumberFormat="1" applyFont="1" applyAlignment="1">
      <alignment horizontal="center" vertical="center" wrapText="1"/>
    </xf>
    <xf numFmtId="0" fontId="23" fillId="0" borderId="0" xfId="0" applyFont="1" applyAlignment="1">
      <alignment horizontal="left" vertical="center" wrapText="1"/>
    </xf>
    <xf numFmtId="170" fontId="0" fillId="0" borderId="0" xfId="0" applyNumberFormat="1" applyAlignment="1">
      <alignment wrapText="1"/>
    </xf>
    <xf numFmtId="1" fontId="0" fillId="0" borderId="0" xfId="0" applyNumberFormat="1" applyAlignment="1">
      <alignment wrapText="1"/>
    </xf>
    <xf numFmtId="0" fontId="0" fillId="0" borderId="0" xfId="0" applyAlignment="1">
      <alignment horizontal="center" wrapText="1"/>
    </xf>
    <xf numFmtId="0" fontId="0" fillId="0" borderId="0" xfId="0" applyAlignment="1">
      <alignment horizontal="right" wrapText="1" indent="1"/>
    </xf>
    <xf numFmtId="0" fontId="37" fillId="0" borderId="0" xfId="0" applyFont="1" applyAlignment="1">
      <alignment horizontal="right" vertical="center" wrapText="1" indent="1"/>
    </xf>
    <xf numFmtId="0" fontId="28" fillId="0" borderId="16" xfId="0" applyFont="1" applyBorder="1" applyAlignment="1">
      <alignment horizontal="right" wrapText="1" indent="1"/>
    </xf>
    <xf numFmtId="170" fontId="28" fillId="0" borderId="16" xfId="0" applyNumberFormat="1" applyFont="1" applyBorder="1" applyAlignment="1">
      <alignment horizontal="right" wrapText="1" indent="1"/>
    </xf>
    <xf numFmtId="20" fontId="0" fillId="0" borderId="0" xfId="0" applyNumberFormat="1" applyAlignment="1">
      <alignment horizontal="right" wrapText="1" indent="1"/>
    </xf>
    <xf numFmtId="0" fontId="32" fillId="0" borderId="0" xfId="0" applyFont="1" applyAlignment="1">
      <alignment horizontal="center" wrapText="1"/>
    </xf>
    <xf numFmtId="0" fontId="34" fillId="0" borderId="0" xfId="0" applyFont="1" applyAlignment="1">
      <alignment horizontal="center" vertical="center" wrapText="1"/>
    </xf>
    <xf numFmtId="0" fontId="32" fillId="0" borderId="0" xfId="0" applyFont="1" applyAlignment="1">
      <alignment wrapText="1"/>
    </xf>
    <xf numFmtId="0" fontId="36" fillId="0" borderId="0" xfId="0" applyFont="1" applyAlignment="1">
      <alignment vertical="center"/>
    </xf>
    <xf numFmtId="0" fontId="0" fillId="0" borderId="0" xfId="0" applyAlignment="1">
      <alignment horizontal="center"/>
    </xf>
    <xf numFmtId="164" fontId="45" fillId="0" borderId="0" xfId="0" applyNumberFormat="1" applyFont="1" applyAlignment="1" applyProtection="1">
      <alignment horizontal="left" vertical="center"/>
      <protection hidden="1"/>
    </xf>
    <xf numFmtId="0" fontId="46" fillId="0" borderId="0" xfId="0" applyFont="1" applyAlignment="1">
      <alignment horizontal="left" vertical="center"/>
    </xf>
    <xf numFmtId="0" fontId="46" fillId="0" borderId="0" xfId="0" applyFont="1" applyAlignment="1">
      <alignment horizontal="center"/>
    </xf>
    <xf numFmtId="166" fontId="46" fillId="0" borderId="0" xfId="0" applyNumberFormat="1" applyFont="1" applyAlignment="1">
      <alignment horizontal="center"/>
    </xf>
    <xf numFmtId="0" fontId="47" fillId="0" borderId="0" xfId="0" applyFont="1" applyAlignment="1" applyProtection="1">
      <alignment horizontal="center"/>
      <protection hidden="1"/>
    </xf>
    <xf numFmtId="164" fontId="48" fillId="0" borderId="0" xfId="0" applyNumberFormat="1" applyFont="1" applyAlignment="1" applyProtection="1">
      <alignment horizontal="center" vertical="center"/>
      <protection hidden="1"/>
    </xf>
    <xf numFmtId="165" fontId="48" fillId="0" borderId="0" xfId="0" applyNumberFormat="1" applyFont="1" applyAlignment="1" applyProtection="1">
      <alignment horizontal="center" vertical="center"/>
      <protection hidden="1"/>
    </xf>
    <xf numFmtId="0" fontId="47" fillId="0" borderId="0" xfId="0" applyFont="1" applyAlignment="1" applyProtection="1">
      <alignment horizontal="center" vertical="center"/>
      <protection hidden="1"/>
    </xf>
    <xf numFmtId="0" fontId="31" fillId="0" borderId="0" xfId="0" applyFont="1"/>
    <xf numFmtId="0" fontId="33" fillId="0" borderId="24" xfId="0" applyFont="1" applyBorder="1" applyAlignment="1">
      <alignment horizontal="center" vertical="center" wrapText="1"/>
    </xf>
    <xf numFmtId="0" fontId="23" fillId="0" borderId="24" xfId="0" applyFont="1" applyBorder="1" applyAlignment="1">
      <alignment horizontal="center" vertical="center" wrapText="1"/>
    </xf>
    <xf numFmtId="0" fontId="28" fillId="0" borderId="0" xfId="0" applyFont="1" applyAlignment="1">
      <alignment wrapText="1"/>
    </xf>
    <xf numFmtId="170" fontId="28" fillId="0" borderId="0" xfId="0" applyNumberFormat="1" applyFont="1" applyAlignment="1">
      <alignment vertical="center"/>
    </xf>
    <xf numFmtId="166" fontId="28" fillId="0" borderId="16" xfId="0" applyNumberFormat="1" applyFont="1" applyBorder="1" applyAlignment="1">
      <alignment horizontal="right" wrapText="1" indent="1"/>
    </xf>
    <xf numFmtId="0" fontId="0" fillId="6" borderId="0" xfId="0" applyFill="1"/>
    <xf numFmtId="14" fontId="43" fillId="7" borderId="0" xfId="0" applyNumberFormat="1" applyFont="1" applyFill="1" applyAlignment="1" applyProtection="1">
      <alignment horizontal="centerContinuous" vertical="center"/>
      <protection hidden="1"/>
    </xf>
    <xf numFmtId="0" fontId="41" fillId="7" borderId="0" xfId="0" applyFont="1" applyFill="1" applyAlignment="1" applyProtection="1">
      <alignment horizontal="centerContinuous" vertical="center"/>
      <protection hidden="1"/>
    </xf>
    <xf numFmtId="0" fontId="42" fillId="7" borderId="0" xfId="0" applyFont="1" applyFill="1" applyAlignment="1" applyProtection="1">
      <alignment horizontal="centerContinuous" vertical="center" wrapText="1"/>
      <protection hidden="1"/>
    </xf>
    <xf numFmtId="0" fontId="49" fillId="0" borderId="21" xfId="0" applyFont="1" applyBorder="1" applyAlignment="1">
      <alignment horizontal="left" vertical="center" wrapText="1" indent="1"/>
    </xf>
    <xf numFmtId="0" fontId="49" fillId="0" borderId="23" xfId="0" applyFont="1" applyBorder="1" applyAlignment="1">
      <alignment horizontal="left" vertical="center" wrapText="1" indent="1"/>
    </xf>
    <xf numFmtId="0" fontId="50" fillId="0" borderId="15" xfId="0" applyFont="1" applyBorder="1" applyAlignment="1">
      <alignment horizontal="left" indent="1"/>
    </xf>
    <xf numFmtId="0" fontId="51" fillId="0" borderId="21" xfId="0" applyFont="1" applyBorder="1" applyAlignment="1">
      <alignment horizontal="left" vertical="center" wrapText="1" indent="1"/>
    </xf>
    <xf numFmtId="0" fontId="44" fillId="3" borderId="0" xfId="0" applyFont="1" applyFill="1" applyAlignment="1" applyProtection="1">
      <alignment horizontal="center" vertical="center"/>
      <protection hidden="1"/>
    </xf>
    <xf numFmtId="14" fontId="23" fillId="4" borderId="0" xfId="0" applyNumberFormat="1" applyFont="1" applyFill="1" applyAlignment="1">
      <alignment horizontal="center" vertical="center" wrapText="1"/>
    </xf>
    <xf numFmtId="0" fontId="31" fillId="0" borderId="0" xfId="0" applyFont="1" applyAlignment="1">
      <alignment horizontal="center" wrapText="1"/>
    </xf>
    <xf numFmtId="165" fontId="0" fillId="0" borderId="0" xfId="0" applyNumberFormat="1"/>
  </cellXfs>
  <cellStyles count="1">
    <cellStyle name="Standard" xfId="0" builtinId="0"/>
  </cellStyles>
  <dxfs count="263">
    <dxf>
      <font>
        <b val="0"/>
        <i/>
        <color rgb="FF782170"/>
      </font>
    </dxf>
    <dxf>
      <font>
        <color rgb="FFFF0000"/>
      </font>
    </dxf>
    <dxf>
      <font>
        <b/>
        <i/>
        <color rgb="FFAEC90B"/>
      </font>
      <border>
        <left/>
        <right/>
        <top/>
        <bottom style="thin">
          <color rgb="FFAEC90B"/>
        </bottom>
      </border>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rgb="FFFF0000"/>
      </font>
    </dxf>
    <dxf>
      <font>
        <b/>
        <i/>
        <color rgb="FFAEC90B"/>
      </font>
      <border>
        <left/>
        <right/>
        <top/>
        <bottom style="thin">
          <color rgb="FFAEC90B"/>
        </bottom>
      </border>
    </dxf>
    <dxf>
      <font>
        <b val="0"/>
        <i/>
        <color rgb="FF782170"/>
      </font>
    </dxf>
    <dxf>
      <fill>
        <patternFill>
          <bgColor rgb="FFFF0000"/>
        </patternFill>
      </fill>
    </dxf>
    <dxf>
      <font>
        <b/>
        <i/>
        <color rgb="FFAEC90B"/>
      </font>
      <border>
        <left/>
        <right/>
        <top/>
        <bottom style="thin">
          <color rgb="FFAEC90B"/>
        </bottom>
      </border>
    </dxf>
    <dxf>
      <font>
        <b val="0"/>
        <i/>
        <color rgb="FF782170"/>
      </font>
    </dxf>
    <dxf>
      <font>
        <color rgb="FFFF0000"/>
      </font>
    </dxf>
    <dxf>
      <fill>
        <patternFill>
          <bgColor rgb="FFFF0000"/>
        </patternFill>
      </fill>
    </dxf>
    <dxf>
      <font>
        <b/>
        <i/>
        <color rgb="FFAEC90B"/>
      </font>
      <border>
        <left/>
        <right/>
        <top/>
        <bottom style="thin">
          <color rgb="FFAEC90B"/>
        </bottom>
      </border>
    </dxf>
    <dxf>
      <font>
        <b val="0"/>
        <i/>
        <color rgb="FF782170"/>
      </font>
    </dxf>
    <dxf>
      <font>
        <color rgb="FFFF0000"/>
      </font>
    </dxf>
    <dxf>
      <fill>
        <patternFill>
          <bgColor rgb="FFFF0000"/>
        </patternFill>
      </fill>
    </dxf>
    <dxf>
      <font>
        <b/>
        <i/>
        <color rgb="FFAEC90B"/>
      </font>
      <border>
        <left/>
        <right/>
        <top/>
        <bottom style="thin">
          <color rgb="FFAEC90B"/>
        </bottom>
      </border>
    </dxf>
    <dxf>
      <font>
        <color auto="1"/>
      </font>
      <fill>
        <patternFill>
          <bgColor theme="0"/>
        </patternFill>
      </fill>
    </dxf>
    <dxf>
      <font>
        <color rgb="FF006100"/>
      </font>
      <fill>
        <patternFill>
          <bgColor rgb="FFC6EFCE"/>
        </patternFill>
      </fill>
    </dxf>
    <dxf>
      <font>
        <b/>
        <i/>
        <color rgb="FFFF0000"/>
      </font>
    </dxf>
    <dxf>
      <font>
        <b/>
        <i/>
        <color rgb="FFAEC90B"/>
      </font>
      <border>
        <left/>
        <right/>
        <top/>
        <bottom/>
      </border>
    </dxf>
    <dxf>
      <font>
        <b/>
        <i/>
        <color rgb="FFAEC90B"/>
      </font>
      <border>
        <left/>
        <right/>
        <top/>
        <bottom/>
      </border>
    </dxf>
    <dxf>
      <font>
        <b/>
        <i/>
        <color rgb="FFAEC90B"/>
      </font>
      <border>
        <left/>
        <right/>
        <top/>
        <bottom/>
      </border>
    </dxf>
    <dxf>
      <font>
        <b/>
        <i/>
        <color rgb="FFAEC90B"/>
      </font>
      <border>
        <left/>
        <right/>
        <top/>
        <bottom/>
      </border>
    </dxf>
    <dxf>
      <font>
        <b/>
        <i/>
        <color rgb="FFAEC90B"/>
      </font>
      <border>
        <left/>
        <right/>
        <top/>
        <bottom/>
      </border>
    </dxf>
    <dxf>
      <font>
        <b/>
        <i/>
        <color rgb="FFAEC90B"/>
      </font>
      <border>
        <left/>
        <right/>
        <top/>
        <bottom/>
      </border>
    </dxf>
    <dxf>
      <font>
        <b/>
        <i/>
        <color rgb="FFFF0000"/>
      </font>
    </dxf>
    <dxf>
      <font>
        <b/>
        <i/>
        <color rgb="FFAEC90B"/>
      </font>
      <border>
        <left/>
        <right/>
        <top/>
        <bottom/>
      </border>
    </dxf>
    <dxf>
      <font>
        <b/>
        <i/>
        <color rgb="FFFF0000"/>
      </font>
    </dxf>
    <dxf>
      <font>
        <b/>
        <i/>
        <color rgb="FFAEC90B"/>
      </font>
      <border>
        <left/>
        <right/>
        <top/>
        <bottom/>
      </border>
    </dxf>
    <dxf>
      <font>
        <b/>
        <i/>
        <color rgb="FFFF0000"/>
      </font>
    </dxf>
    <dxf>
      <font>
        <b/>
        <i/>
        <color rgb="FFAEC90B"/>
      </font>
      <border>
        <left/>
        <right/>
        <top/>
        <bottom/>
      </border>
    </dxf>
    <dxf>
      <font>
        <b/>
        <i/>
        <color rgb="FFFF0000"/>
      </font>
    </dxf>
    <dxf>
      <font>
        <b/>
        <i/>
        <color rgb="FFAEC90B"/>
      </font>
      <border>
        <left/>
        <right/>
        <top/>
        <bottom/>
      </border>
    </dxf>
    <dxf>
      <font>
        <b/>
        <i/>
        <color rgb="FFFF0000"/>
      </font>
    </dxf>
    <dxf>
      <font>
        <b/>
        <i/>
        <color rgb="FFAEC90B"/>
      </font>
      <border>
        <left/>
        <right/>
        <top/>
        <bottom/>
      </border>
    </dxf>
    <dxf>
      <font>
        <b/>
        <i/>
        <color rgb="FFFF0000"/>
      </font>
    </dxf>
    <dxf>
      <font>
        <b/>
        <i/>
        <color rgb="FFAEC90B"/>
      </font>
      <border>
        <left/>
        <right/>
        <top/>
        <bottom/>
      </border>
    </dxf>
    <dxf>
      <font>
        <b/>
        <i/>
        <color rgb="FFFF0000"/>
      </font>
    </dxf>
    <dxf>
      <font>
        <b/>
        <i/>
        <color rgb="FFAEC90B"/>
      </font>
      <border>
        <left/>
        <right/>
        <top/>
        <bottom/>
      </border>
    </dxf>
    <dxf>
      <font>
        <b/>
        <i/>
        <color rgb="FFFF0000"/>
      </font>
    </dxf>
    <dxf>
      <font>
        <b val="0"/>
        <i/>
        <color rgb="FF782170"/>
      </font>
    </dxf>
    <dxf>
      <font>
        <color rgb="FFFF0000"/>
      </font>
    </dxf>
    <dxf>
      <font>
        <b/>
        <i/>
        <color rgb="FFAEC90B"/>
      </font>
      <border>
        <left/>
        <right/>
        <top/>
        <bottom/>
      </border>
    </dxf>
    <dxf>
      <font>
        <b/>
        <i/>
        <color rgb="FFFF0000"/>
      </font>
    </dxf>
    <dxf>
      <fill>
        <patternFill>
          <bgColor rgb="FFFF0000"/>
        </patternFill>
      </fill>
    </dxf>
    <dxf>
      <font>
        <b/>
        <i/>
        <color rgb="FFAEC90B"/>
      </font>
      <border>
        <left/>
        <right/>
        <top/>
        <bottom/>
      </border>
    </dxf>
    <dxf>
      <font>
        <b/>
        <i/>
        <color rgb="FFAEC90B"/>
      </font>
      <border>
        <left/>
        <right/>
        <top/>
        <bottom style="thin">
          <color rgb="FFAEC90B"/>
        </bottom>
      </border>
    </dxf>
    <dxf>
      <fill>
        <patternFill>
          <bgColor rgb="FFFF0000"/>
        </patternFill>
      </fill>
    </dxf>
    <dxf>
      <font>
        <b/>
        <i/>
        <color rgb="FFAEC90B"/>
      </font>
      <border>
        <left/>
        <right/>
        <top/>
        <bottom style="thin">
          <color rgb="FFAEC90B"/>
        </bottom>
      </border>
    </dxf>
    <dxf>
      <fill>
        <patternFill>
          <bgColor rgb="FFFF0000"/>
        </patternFill>
      </fill>
    </dxf>
    <dxf>
      <font>
        <b/>
        <i/>
        <color rgb="FFAEC90B"/>
      </font>
      <border>
        <left/>
        <right/>
        <top/>
        <bottom/>
      </border>
    </dxf>
    <dxf>
      <font>
        <b/>
        <i/>
        <color rgb="FFAEC90B"/>
      </font>
      <border>
        <left/>
        <right/>
        <top/>
        <bottom/>
      </border>
    </dxf>
    <dxf>
      <fill>
        <patternFill>
          <bgColor rgb="FFFF0000"/>
        </patternFill>
      </fill>
    </dxf>
    <dxf>
      <font>
        <color auto="1"/>
      </font>
      <fill>
        <patternFill>
          <bgColor theme="0"/>
        </patternFill>
      </fill>
    </dxf>
    <dxf>
      <font>
        <color rgb="FF006100"/>
      </font>
      <fill>
        <patternFill>
          <bgColor rgb="FFC6EFCE"/>
        </patternFill>
      </fill>
    </dxf>
    <dxf>
      <font>
        <b/>
        <i/>
        <color rgb="FFFF0000"/>
      </font>
    </dxf>
    <dxf>
      <font>
        <b/>
        <i/>
        <color rgb="FFAEC90B"/>
      </font>
      <border>
        <left/>
        <right/>
        <top/>
        <bottom/>
      </border>
    </dxf>
    <dxf>
      <font>
        <b/>
        <i/>
        <color rgb="FFAEC90B"/>
      </font>
      <border>
        <left/>
        <right/>
        <top/>
        <bottom/>
      </border>
    </dxf>
    <dxf>
      <font>
        <b/>
        <i/>
        <color rgb="FFAEC90B"/>
      </font>
      <border>
        <left/>
        <right/>
        <top/>
        <bottom/>
      </border>
    </dxf>
    <dxf>
      <font>
        <b/>
        <i/>
        <color rgb="FFAEC90B"/>
      </font>
      <border>
        <left/>
        <right/>
        <top/>
        <bottom/>
      </border>
    </dxf>
    <dxf>
      <font>
        <b/>
        <i/>
        <color rgb="FFAEC90B"/>
      </font>
      <border>
        <left/>
        <right/>
        <top/>
        <bottom/>
      </border>
    </dxf>
    <dxf>
      <font>
        <b/>
        <i/>
        <color rgb="FFAEC90B"/>
      </font>
      <border>
        <left/>
        <right/>
        <top/>
        <bottom/>
      </border>
    </dxf>
    <dxf>
      <font>
        <b/>
        <i/>
        <color rgb="FFFF0000"/>
      </font>
    </dxf>
    <dxf>
      <font>
        <b/>
        <i/>
        <color rgb="FFAEC90B"/>
      </font>
      <border>
        <left/>
        <right/>
        <top/>
        <bottom/>
      </border>
    </dxf>
    <dxf>
      <font>
        <b/>
        <i/>
        <color rgb="FFFF0000"/>
      </font>
    </dxf>
    <dxf>
      <font>
        <b/>
        <i/>
        <color rgb="FFAEC90B"/>
      </font>
      <border>
        <left/>
        <right/>
        <top/>
        <bottom/>
      </border>
    </dxf>
    <dxf>
      <font>
        <b/>
        <i/>
        <color rgb="FFFF0000"/>
      </font>
    </dxf>
    <dxf>
      <font>
        <b/>
        <i/>
        <color rgb="FFAEC90B"/>
      </font>
      <border>
        <left/>
        <right/>
        <top/>
        <bottom/>
      </border>
    </dxf>
    <dxf>
      <font>
        <b/>
        <i/>
        <color rgb="FFFF0000"/>
      </font>
    </dxf>
    <dxf>
      <font>
        <b/>
        <i/>
        <color rgb="FFAEC90B"/>
      </font>
      <border>
        <left/>
        <right/>
        <top/>
        <bottom/>
      </border>
    </dxf>
    <dxf>
      <font>
        <b/>
        <i/>
        <color rgb="FFFF0000"/>
      </font>
    </dxf>
    <dxf>
      <font>
        <b/>
        <i/>
        <color rgb="FFAEC90B"/>
      </font>
      <border>
        <left/>
        <right/>
        <top/>
        <bottom/>
      </border>
    </dxf>
    <dxf>
      <font>
        <b/>
        <i/>
        <color rgb="FFFF0000"/>
      </font>
    </dxf>
    <dxf>
      <font>
        <b/>
        <i/>
        <color rgb="FFAEC90B"/>
      </font>
      <border>
        <left/>
        <right/>
        <top/>
        <bottom/>
      </border>
    </dxf>
    <dxf>
      <font>
        <b/>
        <i/>
        <color rgb="FFFF0000"/>
      </font>
    </dxf>
    <dxf>
      <font>
        <b/>
        <i/>
        <color rgb="FFAEC90B"/>
      </font>
      <border>
        <left/>
        <right/>
        <top/>
        <bottom/>
      </border>
    </dxf>
    <dxf>
      <font>
        <b/>
        <i/>
        <color rgb="FFFF0000"/>
      </font>
    </dxf>
    <dxf>
      <font>
        <b val="0"/>
        <i/>
        <color rgb="FF782170"/>
      </font>
    </dxf>
    <dxf>
      <font>
        <color rgb="FFFF0000"/>
      </font>
    </dxf>
    <dxf>
      <font>
        <b/>
        <i/>
        <color rgb="FFAEC90B"/>
      </font>
      <border>
        <left/>
        <right/>
        <top/>
        <bottom/>
      </border>
    </dxf>
    <dxf>
      <font>
        <b/>
        <i/>
        <color rgb="FFFF0000"/>
      </font>
    </dxf>
    <dxf>
      <fill>
        <patternFill>
          <bgColor rgb="FFFF0000"/>
        </patternFill>
      </fill>
    </dxf>
    <dxf>
      <font>
        <b/>
        <i/>
        <color rgb="FFAEC90B"/>
      </font>
      <border>
        <left/>
        <right/>
        <top/>
        <bottom/>
      </border>
    </dxf>
    <dxf>
      <font>
        <b/>
        <i/>
        <color rgb="FFAEC90B"/>
      </font>
      <border>
        <left/>
        <right/>
        <top/>
        <bottom style="thin">
          <color rgb="FFAEC90B"/>
        </bottom>
      </border>
    </dxf>
    <dxf>
      <fill>
        <patternFill>
          <bgColor rgb="FFFF0000"/>
        </patternFill>
      </fill>
    </dxf>
    <dxf>
      <font>
        <b/>
        <i/>
        <color rgb="FFAEC90B"/>
      </font>
      <border>
        <left/>
        <right/>
        <top/>
        <bottom style="thin">
          <color rgb="FFAEC90B"/>
        </bottom>
      </border>
    </dxf>
    <dxf>
      <fill>
        <patternFill>
          <bgColor rgb="FFFF0000"/>
        </patternFill>
      </fill>
    </dxf>
    <dxf>
      <font>
        <b/>
        <i/>
        <color rgb="FFAEC90B"/>
      </font>
      <border>
        <left/>
        <right/>
        <top/>
        <bottom/>
      </border>
    </dxf>
    <dxf>
      <font>
        <b/>
        <i/>
        <color rgb="FFAEC90B"/>
      </font>
      <border>
        <left/>
        <right/>
        <top/>
        <bottom/>
      </border>
    </dxf>
    <dxf>
      <fill>
        <patternFill>
          <bgColor rgb="FFFF0000"/>
        </patternFill>
      </fill>
    </dxf>
    <dxf>
      <font>
        <b/>
        <i/>
        <color rgb="FFAEC90B"/>
      </font>
      <border>
        <left/>
        <right/>
        <top/>
        <bottom style="thin">
          <color rgb="FFAEC90B"/>
        </bottom>
      </border>
    </dxf>
    <dxf>
      <font>
        <color auto="1"/>
      </font>
      <fill>
        <patternFill>
          <bgColor theme="0"/>
        </patternFill>
      </fill>
    </dxf>
    <dxf>
      <font>
        <color rgb="FF006100"/>
      </font>
      <fill>
        <patternFill>
          <bgColor rgb="FFC6EFCE"/>
        </patternFill>
      </fill>
    </dxf>
    <dxf>
      <font>
        <b/>
        <i/>
        <color rgb="FFFF0000"/>
      </font>
    </dxf>
    <dxf>
      <font>
        <b/>
        <i/>
        <color rgb="FFAEC90B"/>
      </font>
      <border>
        <left/>
        <right/>
        <top/>
        <bottom/>
      </border>
    </dxf>
    <dxf>
      <font>
        <b/>
        <i/>
        <color rgb="FFAEC90B"/>
      </font>
      <border>
        <left/>
        <right/>
        <top/>
        <bottom/>
      </border>
    </dxf>
    <dxf>
      <font>
        <b/>
        <i/>
        <color rgb="FFAEC90B"/>
      </font>
      <border>
        <left/>
        <right/>
        <top/>
        <bottom/>
      </border>
    </dxf>
    <dxf>
      <font>
        <b/>
        <i/>
        <color rgb="FFAEC90B"/>
      </font>
      <border>
        <left/>
        <right/>
        <top/>
        <bottom/>
      </border>
    </dxf>
    <dxf>
      <font>
        <b/>
        <i/>
        <color rgb="FFAEC90B"/>
      </font>
      <border>
        <left/>
        <right/>
        <top/>
        <bottom/>
      </border>
    </dxf>
    <dxf>
      <font>
        <b/>
        <i/>
        <color rgb="FFAEC90B"/>
      </font>
      <border>
        <left/>
        <right/>
        <top/>
        <bottom/>
      </border>
    </dxf>
    <dxf>
      <font>
        <b/>
        <i/>
        <color rgb="FFFF0000"/>
      </font>
    </dxf>
    <dxf>
      <font>
        <b/>
        <i/>
        <color rgb="FFAEC90B"/>
      </font>
      <border>
        <left/>
        <right/>
        <top/>
        <bottom/>
      </border>
    </dxf>
    <dxf>
      <font>
        <b/>
        <i/>
        <color rgb="FFFF0000"/>
      </font>
    </dxf>
    <dxf>
      <font>
        <b/>
        <i/>
        <color rgb="FFAEC90B"/>
      </font>
      <border>
        <left/>
        <right/>
        <top/>
        <bottom/>
      </border>
    </dxf>
    <dxf>
      <font>
        <b/>
        <i/>
        <color rgb="FFFF0000"/>
      </font>
    </dxf>
    <dxf>
      <font>
        <b/>
        <i/>
        <color rgb="FFAEC90B"/>
      </font>
      <border>
        <left/>
        <right/>
        <top/>
        <bottom/>
      </border>
    </dxf>
    <dxf>
      <font>
        <b/>
        <i/>
        <color rgb="FFFF0000"/>
      </font>
    </dxf>
    <dxf>
      <font>
        <b/>
        <i/>
        <color rgb="FFAEC90B"/>
      </font>
      <border>
        <left/>
        <right/>
        <top/>
        <bottom/>
      </border>
    </dxf>
    <dxf>
      <font>
        <b/>
        <i/>
        <color rgb="FFFF0000"/>
      </font>
    </dxf>
    <dxf>
      <font>
        <b/>
        <i/>
        <color rgb="FFAEC90B"/>
      </font>
      <border>
        <left/>
        <right/>
        <top/>
        <bottom/>
      </border>
    </dxf>
    <dxf>
      <font>
        <b/>
        <i/>
        <color rgb="FFFF0000"/>
      </font>
    </dxf>
    <dxf>
      <font>
        <b/>
        <i/>
        <color rgb="FFAEC90B"/>
      </font>
      <border>
        <left/>
        <right/>
        <top/>
        <bottom/>
      </border>
    </dxf>
    <dxf>
      <font>
        <b/>
        <i/>
        <color rgb="FFFF0000"/>
      </font>
    </dxf>
    <dxf>
      <font>
        <b/>
        <i/>
        <color rgb="FFAEC90B"/>
      </font>
      <border>
        <left/>
        <right/>
        <top/>
        <bottom/>
      </border>
    </dxf>
    <dxf>
      <font>
        <b/>
        <i/>
        <color rgb="FFFF0000"/>
      </font>
    </dxf>
    <dxf>
      <font>
        <b val="0"/>
        <i/>
        <color rgb="FF782170"/>
      </font>
    </dxf>
    <dxf>
      <font>
        <color rgb="FFFF0000"/>
      </font>
    </dxf>
    <dxf>
      <font>
        <b/>
        <i/>
        <color rgb="FFAEC90B"/>
      </font>
      <border>
        <left/>
        <right/>
        <top/>
        <bottom/>
      </border>
    </dxf>
    <dxf>
      <font>
        <b/>
        <i/>
        <color rgb="FFFF0000"/>
      </font>
    </dxf>
    <dxf>
      <fill>
        <patternFill>
          <bgColor rgb="FFFF0000"/>
        </patternFill>
      </fill>
    </dxf>
    <dxf>
      <font>
        <b/>
        <i/>
        <color rgb="FFAEC90B"/>
      </font>
      <border>
        <left/>
        <right/>
        <top/>
        <bottom/>
      </border>
    </dxf>
    <dxf>
      <font>
        <b/>
        <i/>
        <color rgb="FFAEC90B"/>
      </font>
      <border>
        <left/>
        <right/>
        <top/>
        <bottom style="thin">
          <color rgb="FFAEC90B"/>
        </bottom>
      </border>
    </dxf>
    <dxf>
      <fill>
        <patternFill>
          <bgColor rgb="FFFF0000"/>
        </patternFill>
      </fill>
    </dxf>
    <dxf>
      <font>
        <b/>
        <i/>
        <color rgb="FFAEC90B"/>
      </font>
      <border>
        <left/>
        <right/>
        <top/>
        <bottom style="thin">
          <color rgb="FFAEC90B"/>
        </bottom>
      </border>
    </dxf>
    <dxf>
      <fill>
        <patternFill>
          <bgColor rgb="FFFF0000"/>
        </patternFill>
      </fill>
    </dxf>
    <dxf>
      <font>
        <b/>
        <i/>
        <color rgb="FFAEC90B"/>
      </font>
      <border>
        <left/>
        <right/>
        <top/>
        <bottom/>
      </border>
    </dxf>
    <dxf>
      <font>
        <b/>
        <i/>
        <color rgb="FFAEC90B"/>
      </font>
      <border>
        <left/>
        <right/>
        <top/>
        <bottom/>
      </border>
    </dxf>
    <dxf>
      <fill>
        <patternFill>
          <bgColor rgb="FFFF0000"/>
        </patternFill>
      </fill>
    </dxf>
    <dxf>
      <font>
        <b/>
        <i/>
        <color rgb="FFAEC90B"/>
      </font>
      <border>
        <left/>
        <right/>
        <top/>
        <bottom style="thin">
          <color rgb="FFAEC90B"/>
        </bottom>
      </border>
    </dxf>
    <dxf>
      <font>
        <color auto="1"/>
      </font>
      <fill>
        <patternFill>
          <bgColor theme="0"/>
        </patternFill>
      </fill>
    </dxf>
    <dxf>
      <font>
        <color rgb="FF006100"/>
      </font>
      <fill>
        <patternFill>
          <bgColor rgb="FFC6EFCE"/>
        </patternFill>
      </fill>
    </dxf>
    <dxf>
      <font>
        <b/>
        <i/>
        <color rgb="FFFF0000"/>
      </font>
    </dxf>
    <dxf>
      <font>
        <b/>
        <i/>
        <color rgb="FFAEC90B"/>
      </font>
      <border>
        <left/>
        <right/>
        <top/>
        <bottom/>
      </border>
    </dxf>
    <dxf>
      <font>
        <b/>
        <i/>
        <color rgb="FFAEC90B"/>
      </font>
      <border>
        <left/>
        <right/>
        <top/>
        <bottom/>
      </border>
    </dxf>
    <dxf>
      <font>
        <b/>
        <i/>
        <color rgb="FFAEC90B"/>
      </font>
      <border>
        <left/>
        <right/>
        <top/>
        <bottom/>
      </border>
    </dxf>
    <dxf>
      <font>
        <b/>
        <i/>
        <color rgb="FFAEC90B"/>
      </font>
      <border>
        <left/>
        <right/>
        <top/>
        <bottom/>
      </border>
    </dxf>
    <dxf>
      <font>
        <b/>
        <i/>
        <color rgb="FFAEC90B"/>
      </font>
      <border>
        <left/>
        <right/>
        <top/>
        <bottom/>
      </border>
    </dxf>
    <dxf>
      <font>
        <b/>
        <i/>
        <color rgb="FFAEC90B"/>
      </font>
      <border>
        <left/>
        <right/>
        <top/>
        <bottom/>
      </border>
    </dxf>
    <dxf>
      <font>
        <b/>
        <i/>
        <color rgb="FFFF0000"/>
      </font>
    </dxf>
    <dxf>
      <font>
        <b/>
        <i/>
        <color rgb="FFAEC90B"/>
      </font>
      <border>
        <left/>
        <right/>
        <top/>
        <bottom/>
      </border>
    </dxf>
    <dxf>
      <font>
        <b/>
        <i/>
        <color rgb="FFFF0000"/>
      </font>
    </dxf>
    <dxf>
      <font>
        <b/>
        <i/>
        <color rgb="FFAEC90B"/>
      </font>
      <border>
        <left/>
        <right/>
        <top/>
        <bottom/>
      </border>
    </dxf>
    <dxf>
      <font>
        <b/>
        <i/>
        <color rgb="FFFF0000"/>
      </font>
    </dxf>
    <dxf>
      <font>
        <b/>
        <i/>
        <color rgb="FFAEC90B"/>
      </font>
      <border>
        <left/>
        <right/>
        <top/>
        <bottom/>
      </border>
    </dxf>
    <dxf>
      <font>
        <b/>
        <i/>
        <color rgb="FFFF0000"/>
      </font>
    </dxf>
    <dxf>
      <font>
        <b/>
        <i/>
        <color rgb="FFAEC90B"/>
      </font>
      <border>
        <left/>
        <right/>
        <top/>
        <bottom/>
      </border>
    </dxf>
    <dxf>
      <font>
        <b/>
        <i/>
        <color rgb="FFFF0000"/>
      </font>
    </dxf>
    <dxf>
      <font>
        <b/>
        <i/>
        <color rgb="FFAEC90B"/>
      </font>
      <border>
        <left/>
        <right/>
        <top/>
        <bottom/>
      </border>
    </dxf>
    <dxf>
      <font>
        <b/>
        <i/>
        <color rgb="FFFF0000"/>
      </font>
    </dxf>
    <dxf>
      <font>
        <b/>
        <i/>
        <color rgb="FFAEC90B"/>
      </font>
      <border>
        <left/>
        <right/>
        <top/>
        <bottom/>
      </border>
    </dxf>
    <dxf>
      <font>
        <b/>
        <i/>
        <color rgb="FFFF0000"/>
      </font>
    </dxf>
    <dxf>
      <font>
        <b/>
        <i/>
        <color rgb="FFAEC90B"/>
      </font>
      <border>
        <left/>
        <right/>
        <top/>
        <bottom/>
      </border>
    </dxf>
    <dxf>
      <font>
        <b/>
        <i/>
        <color rgb="FFFF0000"/>
      </font>
    </dxf>
    <dxf>
      <font>
        <b val="0"/>
        <i/>
        <color rgb="FF782170"/>
      </font>
    </dxf>
    <dxf>
      <font>
        <color rgb="FFFF0000"/>
      </font>
    </dxf>
    <dxf>
      <font>
        <b/>
        <i/>
        <color rgb="FFAEC90B"/>
      </font>
      <border>
        <left/>
        <right/>
        <top/>
        <bottom/>
      </border>
    </dxf>
    <dxf>
      <font>
        <b/>
        <i/>
        <color rgb="FFFF0000"/>
      </font>
    </dxf>
    <dxf>
      <fill>
        <patternFill>
          <bgColor rgb="FFFF0000"/>
        </patternFill>
      </fill>
    </dxf>
    <dxf>
      <font>
        <b/>
        <i/>
        <color rgb="FFAEC90B"/>
      </font>
      <border>
        <left/>
        <right/>
        <top/>
        <bottom/>
      </border>
    </dxf>
    <dxf>
      <font>
        <b/>
        <i/>
        <color rgb="FFAEC90B"/>
      </font>
      <border>
        <left/>
        <right/>
        <top/>
        <bottom style="thin">
          <color rgb="FFAEC90B"/>
        </bottom>
      </border>
    </dxf>
    <dxf>
      <fill>
        <patternFill>
          <bgColor rgb="FFFF0000"/>
        </patternFill>
      </fill>
    </dxf>
    <dxf>
      <font>
        <b/>
        <i/>
        <color rgb="FFAEC90B"/>
      </font>
      <border>
        <left/>
        <right/>
        <top/>
        <bottom style="thin">
          <color rgb="FFAEC90B"/>
        </bottom>
      </border>
    </dxf>
    <dxf>
      <fill>
        <patternFill>
          <bgColor rgb="FFFF0000"/>
        </patternFill>
      </fill>
    </dxf>
    <dxf>
      <font>
        <b/>
        <i/>
        <color rgb="FFAEC90B"/>
      </font>
      <border>
        <left/>
        <right/>
        <top/>
        <bottom/>
      </border>
    </dxf>
    <dxf>
      <font>
        <b/>
        <i/>
        <color rgb="FFAEC90B"/>
      </font>
      <border>
        <left/>
        <right/>
        <top/>
        <bottom/>
      </border>
    </dxf>
    <dxf>
      <fill>
        <patternFill>
          <bgColor rgb="FFFF0000"/>
        </patternFill>
      </fill>
    </dxf>
    <dxf>
      <font>
        <b/>
        <i/>
        <color rgb="FFAEC90B"/>
      </font>
      <border>
        <left/>
        <right/>
        <top/>
        <bottom style="thin">
          <color rgb="FFAEC90B"/>
        </bottom>
      </border>
    </dxf>
    <dxf>
      <font>
        <color auto="1"/>
      </font>
      <fill>
        <patternFill>
          <bgColor theme="0"/>
        </patternFill>
      </fill>
    </dxf>
    <dxf>
      <font>
        <color rgb="FF006100"/>
      </font>
      <fill>
        <patternFill>
          <bgColor rgb="FFC6EFCE"/>
        </patternFill>
      </fill>
    </dxf>
    <dxf>
      <font>
        <b/>
        <i/>
        <color rgb="FFFF0000"/>
      </font>
    </dxf>
    <dxf>
      <font>
        <b/>
        <i/>
        <color rgb="FFAEC90B"/>
      </font>
      <border>
        <left/>
        <right/>
        <top/>
        <bottom/>
      </border>
    </dxf>
    <dxf>
      <font>
        <b/>
        <i/>
        <color rgb="FFAEC90B"/>
      </font>
      <border>
        <left/>
        <right/>
        <top/>
        <bottom/>
      </border>
    </dxf>
    <dxf>
      <font>
        <b/>
        <i/>
        <color rgb="FFAEC90B"/>
      </font>
      <border>
        <left/>
        <right/>
        <top/>
        <bottom/>
      </border>
    </dxf>
    <dxf>
      <font>
        <b/>
        <i/>
        <color rgb="FFAEC90B"/>
      </font>
      <border>
        <left/>
        <right/>
        <top/>
        <bottom/>
      </border>
    </dxf>
    <dxf>
      <font>
        <b/>
        <i/>
        <color rgb="FFAEC90B"/>
      </font>
      <border>
        <left/>
        <right/>
        <top/>
        <bottom/>
      </border>
    </dxf>
    <dxf>
      <font>
        <b/>
        <i/>
        <color rgb="FFAEC90B"/>
      </font>
      <border>
        <left/>
        <right/>
        <top/>
        <bottom/>
      </border>
    </dxf>
    <dxf>
      <font>
        <b/>
        <i/>
        <color rgb="FFFF0000"/>
      </font>
    </dxf>
    <dxf>
      <font>
        <b/>
        <i/>
        <color rgb="FFAEC90B"/>
      </font>
      <border>
        <left/>
        <right/>
        <top/>
        <bottom/>
      </border>
    </dxf>
    <dxf>
      <font>
        <b/>
        <i/>
        <color rgb="FFFF0000"/>
      </font>
    </dxf>
    <dxf>
      <font>
        <b/>
        <i/>
        <color rgb="FFAEC90B"/>
      </font>
      <border>
        <left/>
        <right/>
        <top/>
        <bottom/>
      </border>
    </dxf>
    <dxf>
      <font>
        <b/>
        <i/>
        <color rgb="FFFF0000"/>
      </font>
    </dxf>
    <dxf>
      <font>
        <b/>
        <i/>
        <color rgb="FFAEC90B"/>
      </font>
      <border>
        <left/>
        <right/>
        <top/>
        <bottom/>
      </border>
    </dxf>
    <dxf>
      <font>
        <b/>
        <i/>
        <color rgb="FFFF0000"/>
      </font>
    </dxf>
    <dxf>
      <font>
        <b/>
        <i/>
        <color rgb="FFAEC90B"/>
      </font>
      <border>
        <left/>
        <right/>
        <top/>
        <bottom/>
      </border>
    </dxf>
    <dxf>
      <font>
        <b/>
        <i/>
        <color rgb="FFFF0000"/>
      </font>
    </dxf>
    <dxf>
      <font>
        <b/>
        <i/>
        <color rgb="FFAEC90B"/>
      </font>
      <border>
        <left/>
        <right/>
        <top/>
        <bottom/>
      </border>
    </dxf>
    <dxf>
      <font>
        <b/>
        <i/>
        <color rgb="FFFF0000"/>
      </font>
    </dxf>
    <dxf>
      <font>
        <b/>
        <i/>
        <color rgb="FFAEC90B"/>
      </font>
      <border>
        <left/>
        <right/>
        <top/>
        <bottom/>
      </border>
    </dxf>
    <dxf>
      <font>
        <b/>
        <i/>
        <color rgb="FFFF0000"/>
      </font>
    </dxf>
    <dxf>
      <font>
        <b/>
        <i/>
        <color rgb="FFAEC90B"/>
      </font>
      <border>
        <left/>
        <right/>
        <top/>
        <bottom/>
      </border>
    </dxf>
    <dxf>
      <font>
        <b/>
        <i/>
        <color rgb="FFFF0000"/>
      </font>
    </dxf>
    <dxf>
      <font>
        <b val="0"/>
        <i/>
        <color rgb="FF782170"/>
      </font>
    </dxf>
    <dxf>
      <font>
        <color rgb="FFFF0000"/>
      </font>
    </dxf>
    <dxf>
      <font>
        <b/>
        <i/>
        <color rgb="FFAEC90B"/>
      </font>
      <border>
        <left/>
        <right/>
        <top/>
        <bottom/>
      </border>
    </dxf>
    <dxf>
      <font>
        <b/>
        <i/>
        <color rgb="FFFF0000"/>
      </font>
    </dxf>
    <dxf>
      <fill>
        <patternFill>
          <bgColor rgb="FFFF0000"/>
        </patternFill>
      </fill>
    </dxf>
    <dxf>
      <font>
        <b/>
        <i/>
        <color rgb="FFAEC90B"/>
      </font>
      <border>
        <left/>
        <right/>
        <top/>
        <bottom/>
      </border>
    </dxf>
    <dxf>
      <font>
        <b/>
        <i/>
        <color rgb="FFAEC90B"/>
      </font>
      <border>
        <left/>
        <right/>
        <top/>
        <bottom style="thin">
          <color rgb="FFAEC90B"/>
        </bottom>
      </border>
    </dxf>
    <dxf>
      <fill>
        <patternFill>
          <bgColor rgb="FFFF0000"/>
        </patternFill>
      </fill>
    </dxf>
    <dxf>
      <font>
        <b/>
        <i/>
        <color rgb="FFAEC90B"/>
      </font>
      <border>
        <left/>
        <right/>
        <top/>
        <bottom style="thin">
          <color rgb="FFAEC90B"/>
        </bottom>
      </border>
    </dxf>
    <dxf>
      <fill>
        <patternFill>
          <bgColor rgb="FFFF0000"/>
        </patternFill>
      </fill>
    </dxf>
    <dxf>
      <font>
        <b/>
        <i/>
        <color rgb="FFAEC90B"/>
      </font>
      <border>
        <left/>
        <right/>
        <top/>
        <bottom/>
      </border>
    </dxf>
    <dxf>
      <font>
        <b/>
        <i/>
        <color rgb="FFAEC90B"/>
      </font>
      <border>
        <left/>
        <right/>
        <top/>
        <bottom/>
      </border>
    </dxf>
    <dxf>
      <fill>
        <patternFill>
          <bgColor rgb="FFFF0000"/>
        </patternFill>
      </fill>
    </dxf>
    <dxf>
      <font>
        <b/>
        <i/>
        <color rgb="FFAEC90B"/>
      </font>
      <border>
        <left/>
        <right/>
        <top/>
        <bottom style="thin">
          <color rgb="FFAEC90B"/>
        </bottom>
      </border>
    </dxf>
    <dxf>
      <font>
        <color rgb="FF006100"/>
      </font>
      <fill>
        <patternFill>
          <bgColor rgb="FFC6EFCE"/>
        </patternFill>
      </fill>
    </dxf>
    <dxf>
      <font>
        <color auto="1"/>
      </font>
      <fill>
        <patternFill>
          <bgColor theme="0"/>
        </patternFill>
      </fill>
    </dxf>
    <dxf>
      <fill>
        <patternFill>
          <bgColor rgb="FFFFEEDD"/>
        </patternFill>
      </fill>
    </dxf>
    <dxf>
      <font>
        <b/>
        <i/>
        <color rgb="FF7030A0"/>
      </font>
    </dxf>
    <dxf>
      <fill>
        <patternFill>
          <bgColor rgb="FFFF0000"/>
        </patternFill>
      </fill>
    </dxf>
    <dxf>
      <fill>
        <patternFill>
          <bgColor rgb="FFFF0000"/>
        </patternFill>
      </fill>
    </dxf>
    <dxf>
      <font>
        <b/>
        <i/>
        <color rgb="FF7030A0"/>
      </font>
    </dxf>
    <dxf>
      <fill>
        <patternFill>
          <bgColor rgb="FFFF0000"/>
        </patternFill>
      </fill>
    </dxf>
    <dxf>
      <fill>
        <patternFill>
          <bgColor rgb="FFFFEEDD"/>
        </patternFill>
      </fill>
    </dxf>
    <dxf>
      <font>
        <b/>
        <i/>
        <color rgb="FF7030A0"/>
      </font>
    </dxf>
    <dxf>
      <fill>
        <patternFill>
          <bgColor rgb="FFFF0000"/>
        </patternFill>
      </fill>
    </dxf>
    <dxf>
      <fill>
        <patternFill>
          <bgColor rgb="FFFFEEDD"/>
        </patternFill>
      </fill>
    </dxf>
    <dxf>
      <fill>
        <patternFill>
          <bgColor theme="8" tint="0.79998168889431442"/>
        </patternFill>
      </fill>
    </dxf>
    <dxf>
      <fill>
        <patternFill>
          <bgColor rgb="FFFFEEDD"/>
        </patternFill>
      </fill>
    </dxf>
    <dxf>
      <font>
        <b/>
        <i/>
        <color rgb="FF7030A0"/>
      </font>
      <border>
        <bottom/>
      </border>
    </dxf>
    <dxf>
      <font>
        <b/>
        <i/>
        <color rgb="FF7030A0"/>
      </font>
      <border>
        <bottom style="thin">
          <color auto="1"/>
        </bottom>
      </border>
    </dxf>
    <dxf>
      <fill>
        <patternFill>
          <bgColor theme="8" tint="0.79998168889431442"/>
        </patternFill>
      </fill>
    </dxf>
    <dxf>
      <fill>
        <patternFill>
          <bgColor theme="8" tint="0.79998168889431442"/>
        </patternFill>
      </fill>
    </dxf>
    <dxf>
      <fill>
        <patternFill>
          <bgColor rgb="FFFF0000"/>
        </patternFill>
      </fill>
    </dxf>
    <dxf>
      <fill>
        <patternFill>
          <bgColor theme="0"/>
        </patternFill>
      </fill>
    </dxf>
    <dxf>
      <fill>
        <patternFill>
          <bgColor rgb="FFFF0000"/>
        </patternFill>
      </fill>
    </dxf>
    <dxf>
      <font>
        <b/>
        <i/>
        <color rgb="FF782170"/>
      </font>
      <fill>
        <patternFill>
          <bgColor theme="0" tint="-4.9989318521683403E-2"/>
        </patternFill>
      </fill>
      <border>
        <left/>
        <right/>
        <top/>
        <bottom style="thin">
          <color theme="8" tint="-0.24994659260841701"/>
        </bottom>
        <vertical/>
        <horizontal/>
      </border>
    </dxf>
    <dxf>
      <fill>
        <patternFill>
          <bgColor theme="8" tint="0.79998168889431442"/>
        </patternFill>
      </fill>
    </dxf>
    <dxf>
      <fill>
        <patternFill>
          <bgColor rgb="FFFF0000"/>
        </patternFill>
      </fill>
    </dxf>
    <dxf>
      <fill>
        <patternFill>
          <bgColor theme="0"/>
        </patternFill>
      </fill>
    </dxf>
    <dxf>
      <fill>
        <patternFill>
          <bgColor rgb="FFFF0000"/>
        </patternFill>
      </fill>
    </dxf>
    <dxf>
      <font>
        <b/>
        <i/>
        <color rgb="FF782170"/>
      </font>
      <fill>
        <patternFill>
          <bgColor theme="0" tint="-4.9989318521683403E-2"/>
        </patternFill>
      </fill>
      <border>
        <left/>
        <right/>
        <top/>
        <bottom style="thin">
          <color theme="8" tint="-0.24994659260841701"/>
        </bottom>
        <vertical/>
        <horizontal/>
      </border>
    </dxf>
    <dxf>
      <fill>
        <patternFill>
          <bgColor theme="8" tint="0.79998168889431442"/>
        </patternFill>
      </fill>
    </dxf>
    <dxf>
      <fill>
        <patternFill>
          <bgColor rgb="FFFF0000"/>
        </patternFill>
      </fill>
    </dxf>
    <dxf>
      <fill>
        <patternFill>
          <bgColor theme="0"/>
        </patternFill>
      </fill>
    </dxf>
    <dxf>
      <fill>
        <patternFill>
          <bgColor rgb="FFFF0000"/>
        </patternFill>
      </fill>
    </dxf>
    <dxf>
      <font>
        <b/>
        <i/>
        <color rgb="FF782170"/>
      </font>
      <fill>
        <patternFill>
          <bgColor theme="0" tint="-4.9989318521683403E-2"/>
        </patternFill>
      </fill>
      <border>
        <left/>
        <right/>
        <top/>
        <bottom style="thin">
          <color theme="8" tint="-0.24994659260841701"/>
        </bottom>
        <vertical/>
        <horizontal/>
      </border>
    </dxf>
    <dxf>
      <fill>
        <patternFill>
          <bgColor indexed="43"/>
        </patternFill>
      </fill>
    </dxf>
    <dxf>
      <fill>
        <patternFill>
          <bgColor indexed="47"/>
        </patternFill>
      </fill>
    </dxf>
    <dxf>
      <fill>
        <patternFill>
          <bgColor indexed="43"/>
        </patternFill>
      </fill>
    </dxf>
    <dxf>
      <fill>
        <patternFill>
          <bgColor indexed="47"/>
        </patternFill>
      </fill>
    </dxf>
    <dxf>
      <font>
        <color rgb="FF006100"/>
      </font>
      <fill>
        <patternFill>
          <bgColor rgb="FFC6EFCE"/>
        </patternFill>
      </fill>
    </dxf>
    <dxf>
      <font>
        <color auto="1"/>
      </font>
      <fill>
        <patternFill>
          <bgColor theme="0"/>
        </patternFill>
      </fill>
    </dxf>
    <dxf>
      <font>
        <b/>
        <i val="0"/>
        <strike val="0"/>
        <condense val="0"/>
        <extend val="0"/>
        <outline val="0"/>
        <shadow val="0"/>
        <u val="none"/>
        <vertAlign val="baseline"/>
        <sz val="12"/>
        <color auto="1"/>
        <name val="Times New Roman"/>
        <scheme val="none"/>
      </font>
      <fill>
        <patternFill patternType="none">
          <fgColor indexed="64"/>
          <bgColor indexed="65"/>
        </patternFill>
      </fill>
      <alignment horizontal="left" vertical="center" textRotation="0" wrapText="1" indent="0" justifyLastLine="0" shrinkToFit="0" readingOrder="0"/>
      <border diagonalUp="0" diagonalDown="0" outline="0">
        <left/>
        <right/>
        <top/>
        <bottom/>
      </border>
      <protection locked="1" hidden="1"/>
    </dxf>
    <dxf>
      <font>
        <b/>
        <strike val="0"/>
        <outline val="0"/>
        <shadow val="0"/>
        <u val="none"/>
        <vertAlign val="baseline"/>
        <sz val="12"/>
        <color auto="1"/>
        <name val="Times New Roman"/>
        <family val="1"/>
        <scheme val="none"/>
      </font>
      <fill>
        <patternFill patternType="none">
          <fgColor indexed="64"/>
          <bgColor indexed="65"/>
        </patternFill>
      </fill>
      <alignment horizontal="left" vertical="center" textRotation="0" wrapText="1" indent="0" justifyLastLine="0" shrinkToFit="0" readingOrder="0"/>
      <border diagonalUp="0" diagonalDown="0">
        <left/>
        <right style="thin">
          <color theme="6" tint="0.39997558519241921"/>
        </right>
        <top style="hair">
          <color indexed="64"/>
        </top>
        <bottom style="hair">
          <color indexed="64"/>
        </bottom>
        <vertical/>
        <horizontal/>
      </border>
      <protection locked="1" hidden="1"/>
    </dxf>
    <dxf>
      <font>
        <b/>
        <i val="0"/>
        <strike val="0"/>
        <condense val="0"/>
        <extend val="0"/>
        <outline val="0"/>
        <shadow val="0"/>
        <u val="none"/>
        <vertAlign val="baseline"/>
        <sz val="12"/>
        <color auto="1"/>
        <name val="Times New Roman"/>
        <scheme val="none"/>
      </font>
      <numFmt numFmtId="19" formatCode="dd/mm/yyyy"/>
      <fill>
        <patternFill patternType="none">
          <fgColor indexed="64"/>
          <bgColor indexed="65"/>
        </patternFill>
      </fill>
      <alignment horizontal="center" vertical="center" textRotation="0" wrapText="1" indent="0" justifyLastLine="0" shrinkToFit="0" readingOrder="0"/>
      <border diagonalUp="0" diagonalDown="0" outline="0">
        <left/>
        <right/>
        <top/>
        <bottom/>
      </border>
      <protection locked="1" hidden="1"/>
    </dxf>
    <dxf>
      <font>
        <b/>
        <i val="0"/>
        <strike val="0"/>
        <condense val="0"/>
        <extend val="0"/>
        <outline val="0"/>
        <shadow val="0"/>
        <u val="none"/>
        <vertAlign val="baseline"/>
        <sz val="12"/>
        <color auto="1"/>
        <name val="Times New Roman"/>
        <family val="1"/>
        <scheme val="none"/>
      </font>
      <numFmt numFmtId="19" formatCode="dd/mm/yyyy"/>
      <alignment horizontal="center" vertical="center" textRotation="0" wrapText="1" indent="0" justifyLastLine="0" shrinkToFit="0" readingOrder="0"/>
      <border diagonalUp="0" diagonalDown="0">
        <left style="thin">
          <color theme="6" tint="0.39997558519241921"/>
        </left>
        <right/>
        <top style="hair">
          <color indexed="64"/>
        </top>
        <bottom style="hair">
          <color indexed="64"/>
        </bottom>
        <vertical/>
        <horizontal/>
      </border>
      <protection locked="1" hidden="1"/>
    </dxf>
    <dxf>
      <font>
        <b/>
        <i val="0"/>
        <strike val="0"/>
        <condense val="0"/>
        <extend val="0"/>
        <outline val="0"/>
        <shadow val="0"/>
        <u val="none"/>
        <vertAlign val="baseline"/>
        <sz val="14"/>
        <color theme="0"/>
        <name val="Times New Roman"/>
        <scheme val="none"/>
      </font>
      <fill>
        <patternFill patternType="solid">
          <fgColor theme="6" tint="0.79998168889431442"/>
          <bgColor rgb="FF003669"/>
        </patternFill>
      </fill>
      <alignment horizontal="center" vertical="center" textRotation="90" wrapText="1" indent="0" justifyLastLine="0" shrinkToFit="0" readingOrder="0"/>
    </dxf>
    <dxf>
      <fill>
        <patternFill>
          <bgColor rgb="FFAEC90B"/>
        </patternFill>
      </fill>
    </dxf>
  </dxfs>
  <tableStyles count="1" defaultTableStyle="TableStyleMedium2" defaultPivotStyle="PivotStyleLight16">
    <tableStyle name="Tabellenformat 1" pivot="0" count="1" xr9:uid="{9C850F44-8CB4-49BF-A6D7-26A2D11340C8}">
      <tableStyleElement type="wholeTable" dxfId="262"/>
    </tableStyle>
  </tableStyles>
  <colors>
    <mruColors>
      <color rgb="FFF2CEDF"/>
      <color rgb="FFD7F5CF"/>
      <color rgb="FFB1F9BD"/>
      <color rgb="FFAFFFAF"/>
      <color rgb="FFD5FFAF"/>
      <color rgb="FFBDFFBD"/>
      <color rgb="FFCCFFCC"/>
      <color rgb="FF782170"/>
      <color rgb="FFFF0000"/>
      <color rgb="FFAEC90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CC1722F-7DCC-442F-A563-5D874F419F97}" name="Tabelle84" displayName="Tabelle84" ref="BL2:BM21" totalsRowShown="0" headerRowDxfId="261">
  <sortState xmlns:xlrd2="http://schemas.microsoft.com/office/spreadsheetml/2017/richdata2" ref="BL3:BM20">
    <sortCondition ref="BL3:BL20"/>
  </sortState>
  <tableColumns count="2">
    <tableColumn id="1" xr3:uid="{053BF9CF-3120-450C-87C3-37C7C1D0725C}" name="Formel" dataDxfId="260" totalsRowDxfId="259"/>
    <tableColumn id="2" xr3:uid="{47B7E17D-E9F6-47B7-8CE3-C84EE409A19C}" name="_x000a_Feiertage_x000a_" dataDxfId="258" totalsRowDxfId="257"/>
  </tableColumns>
  <tableStyleInfo name="Tabellenformat 1"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hyperlink" Target="https://www.bing.com/ck/a?!&amp;&amp;p=839c2c1c112c1b1d8b5dc8523c4fd58ec3ef38fbc18947807a0800dce2ac0ac4JmltdHM9MTc2Njk2NjQwMA&amp;ptn=3&amp;ver=2&amp;hsh=4&amp;fclid=335f36a1-cfa0-64b6-0ae8-2379ce3265d5&amp;u=a1aHR0cHM6Ly9hbXRsaWNoZS1oYW5kYnVlY2hlci5idW5kZXNmaW5hbnptaW5pc3Rlcml1bS5kZS9sc3RoLzIwMjUvQS1FaW5rb21tZW5zdGV1ZXJnZXNldHovSUktRWlua29tbWVuLTItMjRiLzItU3RldWVyZnJlaWUtRWlubmFobWVuLTMtM2MvUGFyYWdyYWYtM2IvaW5oYWx0Lmh0bWw&amp;ntb=1" TargetMode="External"/></Relationships>
</file>

<file path=xl/worksheets/_rels/sheet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6E03F6-8AA6-4820-8164-E0D1CD411CEA}">
  <sheetPr>
    <tabColor theme="3" tint="0.499984740745262"/>
  </sheetPr>
  <dimension ref="A1:BM44"/>
  <sheetViews>
    <sheetView tabSelected="1" workbookViewId="0">
      <pane ySplit="2" topLeftCell="A19" activePane="bottomLeft" state="frozen"/>
      <selection pane="bottomLeft" activeCell="E3" sqref="E3"/>
    </sheetView>
  </sheetViews>
  <sheetFormatPr baseColWidth="10" defaultRowHeight="15" x14ac:dyDescent="0.25"/>
  <cols>
    <col min="1" max="1" width="6.140625" customWidth="1"/>
    <col min="2" max="2" width="3.85546875" bestFit="1" customWidth="1"/>
    <col min="3" max="3" width="8" bestFit="1" customWidth="1"/>
    <col min="4" max="4" width="19.7109375" customWidth="1"/>
    <col min="5" max="5" width="2.5703125" customWidth="1"/>
    <col min="6" max="6" width="2.28515625" customWidth="1"/>
    <col min="7" max="7" width="3.85546875" bestFit="1" customWidth="1"/>
    <col min="8" max="8" width="5.7109375" bestFit="1" customWidth="1"/>
    <col min="9" max="9" width="19.7109375" customWidth="1"/>
    <col min="10" max="10" width="2.5703125" customWidth="1"/>
    <col min="11" max="11" width="6.42578125" customWidth="1"/>
    <col min="12" max="12" width="3.85546875" bestFit="1" customWidth="1"/>
    <col min="13" max="13" width="5.7109375" bestFit="1" customWidth="1"/>
    <col min="14" max="14" width="19.7109375" customWidth="1"/>
    <col min="15" max="15" width="2.5703125" customWidth="1"/>
    <col min="16" max="16" width="2.42578125" customWidth="1"/>
    <col min="17" max="17" width="3.85546875" bestFit="1" customWidth="1"/>
    <col min="18" max="18" width="5.7109375" bestFit="1" customWidth="1"/>
    <col min="19" max="19" width="19.7109375" customWidth="1"/>
    <col min="20" max="20" width="2.5703125" customWidth="1"/>
    <col min="21" max="21" width="2.42578125" customWidth="1"/>
    <col min="22" max="22" width="3.85546875" bestFit="1" customWidth="1"/>
    <col min="23" max="23" width="5.7109375" bestFit="1" customWidth="1"/>
    <col min="24" max="24" width="19.7109375" customWidth="1"/>
    <col min="25" max="25" width="2.5703125" customWidth="1"/>
    <col min="26" max="26" width="2.42578125" customWidth="1"/>
    <col min="27" max="27" width="3.85546875" bestFit="1" customWidth="1"/>
    <col min="28" max="28" width="5.7109375" bestFit="1" customWidth="1"/>
    <col min="29" max="29" width="19.7109375" customWidth="1"/>
    <col min="30" max="30" width="2.5703125" customWidth="1"/>
    <col min="31" max="31" width="2.42578125" customWidth="1"/>
    <col min="32" max="32" width="3.85546875" bestFit="1" customWidth="1"/>
    <col min="33" max="33" width="5.7109375" bestFit="1" customWidth="1"/>
    <col min="34" max="34" width="19.7109375" customWidth="1"/>
    <col min="35" max="35" width="2.5703125" customWidth="1"/>
    <col min="36" max="36" width="2.42578125" customWidth="1"/>
    <col min="37" max="37" width="3.85546875" bestFit="1" customWidth="1"/>
    <col min="38" max="38" width="5.7109375" bestFit="1" customWidth="1"/>
    <col min="39" max="39" width="19.7109375" customWidth="1"/>
    <col min="40" max="40" width="2.5703125" customWidth="1"/>
    <col min="41" max="41" width="2.42578125" customWidth="1"/>
    <col min="42" max="42" width="3.85546875" bestFit="1" customWidth="1"/>
    <col min="43" max="43" width="5.7109375" bestFit="1" customWidth="1"/>
    <col min="44" max="44" width="19.7109375" customWidth="1"/>
    <col min="45" max="45" width="2.5703125" customWidth="1"/>
    <col min="46" max="46" width="2.42578125" customWidth="1"/>
    <col min="47" max="47" width="3.85546875" bestFit="1" customWidth="1"/>
    <col min="48" max="48" width="5.7109375" bestFit="1" customWidth="1"/>
    <col min="49" max="49" width="19.7109375" customWidth="1"/>
    <col min="50" max="50" width="2.5703125" customWidth="1"/>
    <col min="51" max="51" width="2.42578125" customWidth="1"/>
    <col min="52" max="52" width="3.85546875" bestFit="1" customWidth="1"/>
    <col min="53" max="53" width="5.7109375" bestFit="1" customWidth="1"/>
    <col min="54" max="54" width="19.7109375" customWidth="1"/>
    <col min="55" max="55" width="2.5703125" customWidth="1"/>
    <col min="56" max="56" width="2.42578125" customWidth="1"/>
    <col min="57" max="57" width="3.85546875" bestFit="1" customWidth="1"/>
    <col min="58" max="58" width="5.7109375" bestFit="1" customWidth="1"/>
    <col min="59" max="59" width="19.7109375" customWidth="1"/>
    <col min="60" max="60" width="2.5703125" customWidth="1"/>
    <col min="63" max="63" width="3.140625" customWidth="1"/>
    <col min="64" max="64" width="16.7109375" customWidth="1"/>
    <col min="65" max="65" width="25.28515625" customWidth="1"/>
  </cols>
  <sheetData>
    <row r="1" spans="1:65" ht="31.5" customHeight="1" x14ac:dyDescent="0.3">
      <c r="A1" s="1">
        <v>2026</v>
      </c>
      <c r="B1" s="2"/>
      <c r="C1" s="2"/>
      <c r="D1" s="2"/>
      <c r="E1" s="3"/>
      <c r="F1" s="3"/>
      <c r="G1" s="171">
        <f ca="1">TODAY()</f>
        <v>46085</v>
      </c>
      <c r="H1" s="172"/>
      <c r="I1" s="173"/>
      <c r="J1" s="2"/>
      <c r="K1" s="2"/>
      <c r="O1" s="2"/>
      <c r="P1" s="2"/>
      <c r="Q1" s="2"/>
      <c r="R1" s="2"/>
      <c r="S1" s="4"/>
      <c r="T1" s="2"/>
      <c r="U1" s="2"/>
      <c r="V1" s="2"/>
      <c r="W1" s="2"/>
      <c r="X1" s="5"/>
      <c r="Y1" s="2"/>
      <c r="Z1" s="2"/>
      <c r="AA1" s="2"/>
      <c r="AB1" s="2"/>
      <c r="AC1" s="2"/>
      <c r="AD1" s="2"/>
      <c r="AE1" s="2"/>
      <c r="AF1" s="6"/>
      <c r="AG1" s="7"/>
      <c r="AH1" s="2"/>
      <c r="AI1" s="2"/>
      <c r="AJ1" s="2"/>
      <c r="AK1" s="2"/>
      <c r="AL1" s="2"/>
      <c r="AM1" s="2"/>
      <c r="AN1" s="2"/>
      <c r="AO1" s="2"/>
      <c r="AP1" s="2"/>
      <c r="AQ1" s="7"/>
      <c r="AR1" s="2"/>
      <c r="AS1" s="8"/>
      <c r="AT1" s="8"/>
      <c r="AU1" s="7"/>
      <c r="AV1" s="7"/>
      <c r="AW1" s="7"/>
      <c r="AX1" s="2"/>
      <c r="AY1" s="2"/>
      <c r="AZ1" s="6"/>
      <c r="BA1" s="7"/>
      <c r="BB1" s="2"/>
      <c r="BC1" s="2"/>
      <c r="BD1" s="2"/>
      <c r="BE1" s="6"/>
      <c r="BF1" s="7"/>
      <c r="BG1" s="2"/>
      <c r="BH1" s="9"/>
      <c r="BK1" s="10"/>
    </row>
    <row r="2" spans="1:65" ht="21" customHeight="1" x14ac:dyDescent="0.3">
      <c r="A2" s="12"/>
      <c r="B2" s="178" t="s">
        <v>3</v>
      </c>
      <c r="C2" s="178"/>
      <c r="D2" s="178"/>
      <c r="E2" s="13"/>
      <c r="F2" s="13"/>
      <c r="G2" s="178" t="s">
        <v>4</v>
      </c>
      <c r="H2" s="178"/>
      <c r="I2" s="178"/>
      <c r="J2" s="14"/>
      <c r="K2" s="14"/>
      <c r="L2" s="178" t="s">
        <v>5</v>
      </c>
      <c r="M2" s="178"/>
      <c r="N2" s="178"/>
      <c r="O2" s="15"/>
      <c r="P2" s="15"/>
      <c r="Q2" s="178" t="s">
        <v>6</v>
      </c>
      <c r="R2" s="178"/>
      <c r="S2" s="178"/>
      <c r="T2" s="15"/>
      <c r="U2" s="15"/>
      <c r="V2" s="178" t="s">
        <v>7</v>
      </c>
      <c r="W2" s="178"/>
      <c r="X2" s="178"/>
      <c r="Y2" s="15"/>
      <c r="Z2" s="15"/>
      <c r="AA2" s="178" t="s">
        <v>8</v>
      </c>
      <c r="AB2" s="178"/>
      <c r="AC2" s="178"/>
      <c r="AD2" s="15"/>
      <c r="AE2" s="15"/>
      <c r="AF2" s="178" t="s">
        <v>9</v>
      </c>
      <c r="AG2" s="178"/>
      <c r="AH2" s="178"/>
      <c r="AI2" s="15"/>
      <c r="AJ2" s="15"/>
      <c r="AK2" s="178" t="s">
        <v>10</v>
      </c>
      <c r="AL2" s="178"/>
      <c r="AM2" s="178"/>
      <c r="AN2" s="15"/>
      <c r="AO2" s="15"/>
      <c r="AP2" s="178" t="s">
        <v>11</v>
      </c>
      <c r="AQ2" s="178"/>
      <c r="AR2" s="178"/>
      <c r="AS2" s="15"/>
      <c r="AT2" s="15"/>
      <c r="AU2" s="178" t="s">
        <v>12</v>
      </c>
      <c r="AV2" s="178"/>
      <c r="AW2" s="178"/>
      <c r="AX2" s="16"/>
      <c r="AY2" s="16"/>
      <c r="AZ2" s="178" t="s">
        <v>13</v>
      </c>
      <c r="BA2" s="178"/>
      <c r="BB2" s="178"/>
      <c r="BC2" s="16"/>
      <c r="BD2" s="16"/>
      <c r="BE2" s="178" t="s">
        <v>14</v>
      </c>
      <c r="BF2" s="178"/>
      <c r="BG2" s="178"/>
      <c r="BH2" s="17"/>
      <c r="BK2" s="18"/>
      <c r="BL2" s="11" t="s">
        <v>0</v>
      </c>
      <c r="BM2" s="11" t="s">
        <v>1</v>
      </c>
    </row>
    <row r="3" spans="1:65" ht="18.75" x14ac:dyDescent="0.25">
      <c r="A3" s="19"/>
      <c r="B3" s="20">
        <f t="shared" ref="B3:B33" si="0">C3</f>
        <v>46023</v>
      </c>
      <c r="C3" s="21">
        <f>DATE(A1,1,1)</f>
        <v>46023</v>
      </c>
      <c r="D3" s="181" t="str">
        <f>IFERROR(VLOOKUP(C3,Vorgaben!$D:$E,2,0),"")&amp;IFERROR(VLOOKUP(C3,Vorgaben!$O:$P,2,0),"")</f>
        <v>Neujahrstag</v>
      </c>
      <c r="E3" s="25">
        <f>IF(OR(ROW()=3,WEEKDAY(B3,2)=1),WEEKNUM(B3,11),"")</f>
        <v>1</v>
      </c>
      <c r="F3" s="23"/>
      <c r="G3" s="20">
        <f t="shared" ref="G3:G31" si="1">H3</f>
        <v>46054</v>
      </c>
      <c r="H3" s="21">
        <f>EDATE(C3,1)</f>
        <v>46054</v>
      </c>
      <c r="I3" s="181" t="str">
        <f>IFERROR(VLOOKUP(H3,Vorgaben!$D:$E,2,0),"")&amp;IFERROR(VLOOKUP(H3,Vorgaben!$O:$P,2,0),"")</f>
        <v/>
      </c>
      <c r="J3" s="25">
        <f>IF(OR(ROW()=3,WEEKDAY(G3,2)=1),WEEKNUM(G3,11),"")</f>
        <v>5</v>
      </c>
      <c r="K3" s="24"/>
      <c r="L3" s="20">
        <f t="shared" ref="L3:L33" si="2">M3</f>
        <v>46082</v>
      </c>
      <c r="M3" s="21">
        <f>EDATE(H3,1)</f>
        <v>46082</v>
      </c>
      <c r="N3" s="181" t="str">
        <f>IFERROR(VLOOKUP(M3,Vorgaben!$D:$E,2,0),"")&amp;IFERROR(VLOOKUP(M3,Vorgaben!$O:$P,2,0),"")</f>
        <v/>
      </c>
      <c r="O3" s="23" t="str">
        <f>IF(WEEKDAY(L3,2)=1,WEEKNUM(L3,1),"")</f>
        <v/>
      </c>
      <c r="P3" s="23"/>
      <c r="Q3" s="20">
        <f t="shared" ref="Q3:Q33" si="3">R3</f>
        <v>46113</v>
      </c>
      <c r="R3" s="21">
        <f>EDATE(M3,1)</f>
        <v>46113</v>
      </c>
      <c r="S3" s="181" t="str">
        <f>IFERROR(VLOOKUP(R3,Vorgaben!$D:$E,2,0),"")&amp;IFERROR(VLOOKUP(R3,Vorgaben!$O:$P,2,0),"")</f>
        <v/>
      </c>
      <c r="T3" s="23" t="str">
        <f>IF(WEEKDAY(Q3,2)=1,WEEKNUM(Q3,1),"")</f>
        <v/>
      </c>
      <c r="U3" s="23"/>
      <c r="V3" s="20">
        <f t="shared" ref="V3:V33" si="4">W3</f>
        <v>46143</v>
      </c>
      <c r="W3" s="21">
        <f>EDATE(R3,1)</f>
        <v>46143</v>
      </c>
      <c r="X3" s="181" t="str">
        <f>IFERROR(VLOOKUP(W3,Vorgaben!$D:$E,2,0),"")&amp;IFERROR(VLOOKUP(W3,Vorgaben!$O:$P,2,0),"")</f>
        <v>Tag der Arbeit</v>
      </c>
      <c r="Y3" s="23" t="str">
        <f>IF(WEEKDAY(V3,2)=1,WEEKNUM(V3,1),"")</f>
        <v/>
      </c>
      <c r="Z3" s="23"/>
      <c r="AA3" s="20">
        <f t="shared" ref="AA3:AA33" si="5">AB3</f>
        <v>46174</v>
      </c>
      <c r="AB3" s="21">
        <f>EDATE(W3,1)</f>
        <v>46174</v>
      </c>
      <c r="AC3" s="181" t="str">
        <f>IFERROR(VLOOKUP(AB3,Vorgaben!$D:$E,2,0),"")&amp;IFERROR(VLOOKUP(AB3,Vorgaben!$O:$P,2,0),"")</f>
        <v>Kindertag</v>
      </c>
      <c r="AD3" s="23">
        <f>IF(WEEKDAY(AA3,2)=1,WEEKNUM(AA3,1),"")</f>
        <v>23</v>
      </c>
      <c r="AE3" s="23"/>
      <c r="AF3" s="20">
        <f t="shared" ref="AF3:AF33" si="6">AG3</f>
        <v>46204</v>
      </c>
      <c r="AG3" s="21">
        <f>EDATE(AB3,1)</f>
        <v>46204</v>
      </c>
      <c r="AH3" s="181" t="str">
        <f>IFERROR(VLOOKUP(AG3,Vorgaben!$D:$E,2,0),"")&amp;IFERROR(VLOOKUP(AG3,Vorgaben!$O:$P,2,0),"")</f>
        <v/>
      </c>
      <c r="AI3" s="23" t="str">
        <f>IF(WEEKDAY(AF3,2)=1,WEEKNUM(AF3,1),"")</f>
        <v/>
      </c>
      <c r="AJ3" s="23"/>
      <c r="AK3" s="20">
        <f t="shared" ref="AK3:AK33" si="7">AL3</f>
        <v>46235</v>
      </c>
      <c r="AL3" s="21">
        <f>EDATE(AG3,1)</f>
        <v>46235</v>
      </c>
      <c r="AM3" s="181" t="str">
        <f>IFERROR(VLOOKUP(AL3,Vorgaben!$D:$E,2,0),"")&amp;IFERROR(VLOOKUP(AL3,Vorgaben!$O:$P,2,0),"")</f>
        <v/>
      </c>
      <c r="AN3" s="23" t="str">
        <f>IF(WEEKDAY(AK3,2)=1,WEEKNUM(AK3,1),"")</f>
        <v/>
      </c>
      <c r="AO3" s="23"/>
      <c r="AP3" s="20">
        <f t="shared" ref="AP3:AP33" si="8">AQ3</f>
        <v>46266</v>
      </c>
      <c r="AQ3" s="21">
        <f>EDATE(AL3,1)</f>
        <v>46266</v>
      </c>
      <c r="AR3" s="181" t="str">
        <f>IFERROR(VLOOKUP(AQ3,Vorgaben!$D:$E,2,0),"")&amp;IFERROR(VLOOKUP(AQ3,Vorgaben!$O:$P,2,0),"")</f>
        <v/>
      </c>
      <c r="AS3" s="23" t="str">
        <f>IF(WEEKDAY(AP3,2)=1,WEEKNUM(AP3,1),"")</f>
        <v/>
      </c>
      <c r="AT3" s="23"/>
      <c r="AU3" s="20">
        <f t="shared" ref="AU3:AU33" si="9">AV3</f>
        <v>46296</v>
      </c>
      <c r="AV3" s="21">
        <f>EDATE(AQ3,1)</f>
        <v>46296</v>
      </c>
      <c r="AW3" s="181" t="str">
        <f>IFERROR(VLOOKUP(AV3,Vorgaben!$D:$E,2,0),"")&amp;IFERROR(VLOOKUP(AV3,Vorgaben!$O:$P,2,0),"")</f>
        <v/>
      </c>
      <c r="AX3" s="23" t="str">
        <f>IF(WEEKDAY(AU3,2)=1,WEEKNUM(AU3,1),"")</f>
        <v/>
      </c>
      <c r="AY3" s="23"/>
      <c r="AZ3" s="20">
        <f t="shared" ref="AZ3:AZ33" si="10">BA3</f>
        <v>46327</v>
      </c>
      <c r="BA3" s="21">
        <f>EDATE(AV3,1)</f>
        <v>46327</v>
      </c>
      <c r="BB3" s="181" t="str">
        <f>IFERROR(VLOOKUP(BA3,Vorgaben!$D:$E,2,0),"")&amp;IFERROR(VLOOKUP(BA3,Vorgaben!$O:$P,2,0),"")</f>
        <v/>
      </c>
      <c r="BC3" s="23" t="str">
        <f>IF(WEEKDAY(AZ3,2)=1,WEEKNUM(AZ3,1),"")</f>
        <v/>
      </c>
      <c r="BD3" s="23"/>
      <c r="BE3" s="20">
        <f t="shared" ref="BE3:BE33" si="11">BF3</f>
        <v>46357</v>
      </c>
      <c r="BF3" s="21">
        <f>EDATE(BA3,1)</f>
        <v>46357</v>
      </c>
      <c r="BG3" s="181" t="str">
        <f>IFERROR(VLOOKUP(BF3,Vorgaben!$D:$E,2,0),"")&amp;IFERROR(VLOOKUP(BF3,Vorgaben!$O:$P,2,0),"")</f>
        <v/>
      </c>
      <c r="BH3" s="23" t="str">
        <f>IF(WEEKDAY(BE3,2)=1,WEEKNUM(BE3,1),"")</f>
        <v/>
      </c>
      <c r="BK3" s="18"/>
      <c r="BL3" s="26">
        <f>DATE($A$1,1,1)</f>
        <v>46023</v>
      </c>
      <c r="BM3" s="30" t="s">
        <v>2</v>
      </c>
    </row>
    <row r="4" spans="1:65" ht="18.75" x14ac:dyDescent="0.3">
      <c r="A4" s="12"/>
      <c r="B4" s="20">
        <f t="shared" si="0"/>
        <v>46024</v>
      </c>
      <c r="C4" s="21">
        <f>C3+1</f>
        <v>46024</v>
      </c>
      <c r="D4" s="181" t="str">
        <f>IFERROR(VLOOKUP(C4,Vorgaben!$D:$E,2,0),"")&amp;IFERROR(VLOOKUP(C4,Vorgaben!$O:$P,2,0),"")</f>
        <v/>
      </c>
      <c r="E4" s="25" t="str">
        <f t="shared" ref="E4:E33" si="12">IF(OR(ROW()=3,WEEKDAY(B4,2)=1),WEEKNUM(B4,11),"")</f>
        <v/>
      </c>
      <c r="F4" s="25"/>
      <c r="G4" s="20">
        <f t="shared" si="1"/>
        <v>46055</v>
      </c>
      <c r="H4" s="21">
        <f>H3+1</f>
        <v>46055</v>
      </c>
      <c r="I4" s="181" t="str">
        <f>IFERROR(VLOOKUP(H4,Vorgaben!$D:$E,2,0),"")&amp;IFERROR(VLOOKUP(H4,Vorgaben!$O:$P,2,0),"")</f>
        <v/>
      </c>
      <c r="J4" s="25">
        <f t="shared" ref="J4:J33" si="13">IF(OR(ROW()=3,WEEKDAY(G4,2)=1),WEEKNUM(G4,11),"")</f>
        <v>6</v>
      </c>
      <c r="K4" s="24"/>
      <c r="L4" s="20">
        <f t="shared" si="2"/>
        <v>46083</v>
      </c>
      <c r="M4" s="21">
        <f t="shared" ref="M4:M33" si="14">IF(MONTH(M3+1)=MONTH(M$3),M3+1,"")</f>
        <v>46083</v>
      </c>
      <c r="N4" s="181" t="str">
        <f>IFERROR(VLOOKUP(M4,Vorgaben!$D:$E,2,0),"")&amp;IFERROR(VLOOKUP(M4,Vorgaben!$O:$P,2,0),"")</f>
        <v/>
      </c>
      <c r="O4" s="23">
        <f>IF(WEEKDAY(L4,2)=1,WEEKNUM(L4,1),"")</f>
        <v>10</v>
      </c>
      <c r="P4" s="23"/>
      <c r="Q4" s="20">
        <f t="shared" si="3"/>
        <v>46114</v>
      </c>
      <c r="R4" s="21">
        <f t="shared" ref="R4:R33" si="15">IF(MONTH(R3+1)=MONTH(R$3),R3+1,"")</f>
        <v>46114</v>
      </c>
      <c r="S4" s="181" t="str">
        <f>IFERROR(VLOOKUP(R4,Vorgaben!$D:$E,2,0),"")&amp;IFERROR(VLOOKUP(R4,Vorgaben!$O:$P,2,0),"")</f>
        <v/>
      </c>
      <c r="T4" s="23" t="str">
        <f t="shared" ref="T4:T32" si="16">IF(WEEKDAY(Q4,2)=1,WEEKNUM(Q4,1),"")</f>
        <v/>
      </c>
      <c r="U4" s="23"/>
      <c r="V4" s="20">
        <f t="shared" si="4"/>
        <v>46144</v>
      </c>
      <c r="W4" s="21">
        <f t="shared" ref="W4:W33" si="17">IF(MONTH(W3+1)=MONTH(W$3),W3+1,"")</f>
        <v>46144</v>
      </c>
      <c r="X4" s="181" t="str">
        <f>IFERROR(VLOOKUP(W4,Vorgaben!$D:$E,2,0),"")&amp;IFERROR(VLOOKUP(W4,Vorgaben!$O:$P,2,0),"")</f>
        <v/>
      </c>
      <c r="Y4" s="23" t="str">
        <f t="shared" ref="Y4:Y33" si="18">IF(WEEKDAY(V4,2)=1,WEEKNUM(V4,1),"")</f>
        <v/>
      </c>
      <c r="Z4" s="23"/>
      <c r="AA4" s="20">
        <f t="shared" si="5"/>
        <v>46175</v>
      </c>
      <c r="AB4" s="21">
        <f t="shared" ref="AB4:AB33" si="19">IF(MONTH(AB3+1)=MONTH(AB$3),AB3+1,"")</f>
        <v>46175</v>
      </c>
      <c r="AC4" s="181" t="str">
        <f>IFERROR(VLOOKUP(AB4,Vorgaben!$D:$E,2,0),"")&amp;IFERROR(VLOOKUP(AB4,Vorgaben!$O:$P,2,0),"")</f>
        <v/>
      </c>
      <c r="AD4" s="23" t="str">
        <f t="shared" ref="AD4:AD32" si="20">IF(WEEKDAY(AA4,2)=1,WEEKNUM(AA4,1),"")</f>
        <v/>
      </c>
      <c r="AE4" s="23"/>
      <c r="AF4" s="20">
        <f t="shared" si="6"/>
        <v>46205</v>
      </c>
      <c r="AG4" s="21">
        <f t="shared" ref="AG4:AG33" si="21">IF(MONTH(AG3+1)=MONTH(AG$3),AG3+1,"")</f>
        <v>46205</v>
      </c>
      <c r="AH4" s="181" t="str">
        <f>IFERROR(VLOOKUP(AG4,Vorgaben!$D:$E,2,0),"")&amp;IFERROR(VLOOKUP(AG4,Vorgaben!$O:$P,2,0),"")</f>
        <v/>
      </c>
      <c r="AI4" s="23" t="str">
        <f t="shared" ref="AI4:AI33" si="22">IF(WEEKDAY(AF4,2)=1,WEEKNUM(AF4,1),"")</f>
        <v/>
      </c>
      <c r="AJ4" s="23"/>
      <c r="AK4" s="20">
        <f t="shared" si="7"/>
        <v>46236</v>
      </c>
      <c r="AL4" s="21">
        <f t="shared" ref="AL4:AL33" si="23">IF(MONTH(AL3+1)=MONTH(AL$3),AL3+1,"")</f>
        <v>46236</v>
      </c>
      <c r="AM4" s="181" t="str">
        <f>IFERROR(VLOOKUP(AL4,Vorgaben!$D:$E,2,0),"")&amp;IFERROR(VLOOKUP(AL4,Vorgaben!$O:$P,2,0),"")</f>
        <v/>
      </c>
      <c r="AN4" s="23" t="str">
        <f t="shared" ref="AN4:AN33" si="24">IF(WEEKDAY(AK4,2)=1,WEEKNUM(AK4,1),"")</f>
        <v/>
      </c>
      <c r="AO4" s="23"/>
      <c r="AP4" s="20">
        <f t="shared" si="8"/>
        <v>46267</v>
      </c>
      <c r="AQ4" s="21">
        <f t="shared" ref="AQ4:AQ33" si="25">IF(MONTH(AQ3+1)=MONTH(AQ$3),AQ3+1,"")</f>
        <v>46267</v>
      </c>
      <c r="AR4" s="181" t="str">
        <f>IFERROR(VLOOKUP(AQ4,Vorgaben!$D:$E,2,0),"")&amp;IFERROR(VLOOKUP(AQ4,Vorgaben!$O:$P,2,0),"")</f>
        <v/>
      </c>
      <c r="AS4" s="23" t="str">
        <f t="shared" ref="AS4:AS32" si="26">IF(WEEKDAY(AP4,2)=1,WEEKNUM(AP4,1),"")</f>
        <v/>
      </c>
      <c r="AT4" s="23"/>
      <c r="AU4" s="20">
        <f t="shared" si="9"/>
        <v>46297</v>
      </c>
      <c r="AV4" s="21">
        <f t="shared" ref="AV4:AV33" si="27">IF(MONTH(AV3+1)=MONTH(AV$3),AV3+1,"")</f>
        <v>46297</v>
      </c>
      <c r="AW4" s="181" t="str">
        <f>IFERROR(VLOOKUP(AV4,Vorgaben!$D:$E,2,0),"")&amp;IFERROR(VLOOKUP(AV4,Vorgaben!$O:$P,2,0),"")</f>
        <v/>
      </c>
      <c r="AX4" s="23" t="str">
        <f t="shared" ref="AX4:AX33" si="28">IF(WEEKDAY(AU4,2)=1,WEEKNUM(AU4,1),"")</f>
        <v/>
      </c>
      <c r="AY4" s="23"/>
      <c r="AZ4" s="20">
        <f t="shared" si="10"/>
        <v>46328</v>
      </c>
      <c r="BA4" s="21">
        <f t="shared" ref="BA4:BA33" si="29">IF(MONTH(BA3+1)=MONTH(BA$3),BA3+1,"")</f>
        <v>46328</v>
      </c>
      <c r="BB4" s="181" t="str">
        <f>IFERROR(VLOOKUP(BA4,Vorgaben!$D:$E,2,0),"")&amp;IFERROR(VLOOKUP(BA4,Vorgaben!$O:$P,2,0),"")</f>
        <v/>
      </c>
      <c r="BC4" s="23">
        <f t="shared" ref="BC4:BC32" si="30">IF(WEEKDAY(AZ4,2)=1,WEEKNUM(AZ4,1),"")</f>
        <v>45</v>
      </c>
      <c r="BD4" s="23"/>
      <c r="BE4" s="20">
        <f t="shared" si="11"/>
        <v>46358</v>
      </c>
      <c r="BF4" s="21">
        <f t="shared" ref="BF4:BF33" si="31">IF(MONTH(BF3+1)=MONTH(BF$3),BF3+1,"")</f>
        <v>46358</v>
      </c>
      <c r="BG4" s="181" t="str">
        <f>IFERROR(VLOOKUP(BF4,Vorgaben!$D:$E,2,0),"")&amp;IFERROR(VLOOKUP(BF4,Vorgaben!$O:$P,2,0),"")</f>
        <v/>
      </c>
      <c r="BH4" s="23" t="str">
        <f t="shared" ref="BH4:BH33" si="32">IF(WEEKDAY(BE4,2)=1,WEEKNUM(BE4,1),"")</f>
        <v/>
      </c>
      <c r="BK4" s="18"/>
      <c r="BL4" s="26">
        <f>$BL$5-2</f>
        <v>46115</v>
      </c>
      <c r="BM4" s="30" t="s">
        <v>15</v>
      </c>
    </row>
    <row r="5" spans="1:65" ht="18.75" x14ac:dyDescent="0.3">
      <c r="A5" s="12"/>
      <c r="B5" s="20">
        <f t="shared" si="0"/>
        <v>46025</v>
      </c>
      <c r="C5" s="21">
        <f t="shared" ref="C5:C33" si="33">C4+1</f>
        <v>46025</v>
      </c>
      <c r="D5" s="181" t="str">
        <f>IFERROR(VLOOKUP(C5,Vorgaben!$D:$E,2,0),"")&amp;IFERROR(VLOOKUP(C5,Vorgaben!$O:$P,2,0),"")</f>
        <v/>
      </c>
      <c r="E5" s="25" t="str">
        <f t="shared" si="12"/>
        <v/>
      </c>
      <c r="F5" s="25"/>
      <c r="G5" s="20">
        <f t="shared" si="1"/>
        <v>46056</v>
      </c>
      <c r="H5" s="21">
        <f t="shared" ref="H5:H30" si="34">H4+1</f>
        <v>46056</v>
      </c>
      <c r="I5" s="181" t="str">
        <f>IFERROR(VLOOKUP(H5,Vorgaben!$D:$E,2,0),"")&amp;IFERROR(VLOOKUP(H5,Vorgaben!$O:$P,2,0),"")</f>
        <v/>
      </c>
      <c r="J5" s="25" t="str">
        <f t="shared" si="13"/>
        <v/>
      </c>
      <c r="K5" s="24"/>
      <c r="L5" s="20">
        <f t="shared" si="2"/>
        <v>46084</v>
      </c>
      <c r="M5" s="21">
        <f t="shared" si="14"/>
        <v>46084</v>
      </c>
      <c r="N5" s="181" t="str">
        <f>IFERROR(VLOOKUP(M5,Vorgaben!$D:$E,2,0),"")&amp;IFERROR(VLOOKUP(M5,Vorgaben!$O:$P,2,0),"")</f>
        <v/>
      </c>
      <c r="O5" s="23" t="str">
        <f>IF(WEEKDAY(L5,2)=1,WEEKNUM(L5,1),"")</f>
        <v/>
      </c>
      <c r="P5" s="23"/>
      <c r="Q5" s="20">
        <f t="shared" si="3"/>
        <v>46115</v>
      </c>
      <c r="R5" s="21">
        <f t="shared" si="15"/>
        <v>46115</v>
      </c>
      <c r="S5" s="181" t="str">
        <f>IFERROR(VLOOKUP(R5,Vorgaben!$D:$E,2,0),"")&amp;IFERROR(VLOOKUP(R5,Vorgaben!$O:$P,2,0),"")</f>
        <v>Karfreitag</v>
      </c>
      <c r="T5" s="23" t="str">
        <f t="shared" si="16"/>
        <v/>
      </c>
      <c r="U5" s="23"/>
      <c r="V5" s="20">
        <f t="shared" si="4"/>
        <v>46145</v>
      </c>
      <c r="W5" s="21">
        <f t="shared" si="17"/>
        <v>46145</v>
      </c>
      <c r="X5" s="181" t="str">
        <f>IFERROR(VLOOKUP(W5,Vorgaben!$D:$E,2,0),"")&amp;IFERROR(VLOOKUP(W5,Vorgaben!$O:$P,2,0),"")</f>
        <v/>
      </c>
      <c r="Y5" s="23" t="str">
        <f t="shared" si="18"/>
        <v/>
      </c>
      <c r="Z5" s="23"/>
      <c r="AA5" s="20">
        <f t="shared" si="5"/>
        <v>46176</v>
      </c>
      <c r="AB5" s="21">
        <f t="shared" si="19"/>
        <v>46176</v>
      </c>
      <c r="AC5" s="181" t="str">
        <f>IFERROR(VLOOKUP(AB5,Vorgaben!$D:$E,2,0),"")&amp;IFERROR(VLOOKUP(AB5,Vorgaben!$O:$P,2,0),"")</f>
        <v/>
      </c>
      <c r="AD5" s="23" t="str">
        <f t="shared" si="20"/>
        <v/>
      </c>
      <c r="AE5" s="23"/>
      <c r="AF5" s="20">
        <f t="shared" si="6"/>
        <v>46206</v>
      </c>
      <c r="AG5" s="21">
        <f t="shared" si="21"/>
        <v>46206</v>
      </c>
      <c r="AH5" s="181" t="str">
        <f>IFERROR(VLOOKUP(AG5,Vorgaben!$D:$E,2,0),"")&amp;IFERROR(VLOOKUP(AG5,Vorgaben!$O:$P,2,0),"")</f>
        <v/>
      </c>
      <c r="AI5" s="23" t="str">
        <f t="shared" si="22"/>
        <v/>
      </c>
      <c r="AJ5" s="23"/>
      <c r="AK5" s="20">
        <f t="shared" si="7"/>
        <v>46237</v>
      </c>
      <c r="AL5" s="21">
        <f t="shared" si="23"/>
        <v>46237</v>
      </c>
      <c r="AM5" s="181" t="str">
        <f>IFERROR(VLOOKUP(AL5,Vorgaben!$D:$E,2,0),"")&amp;IFERROR(VLOOKUP(AL5,Vorgaben!$O:$P,2,0),"")</f>
        <v/>
      </c>
      <c r="AN5" s="23">
        <f t="shared" si="24"/>
        <v>32</v>
      </c>
      <c r="AO5" s="23"/>
      <c r="AP5" s="20">
        <f t="shared" si="8"/>
        <v>46268</v>
      </c>
      <c r="AQ5" s="21">
        <f t="shared" si="25"/>
        <v>46268</v>
      </c>
      <c r="AR5" s="181" t="str">
        <f>IFERROR(VLOOKUP(AQ5,Vorgaben!$D:$E,2,0),"")&amp;IFERROR(VLOOKUP(AQ5,Vorgaben!$O:$P,2,0),"")</f>
        <v/>
      </c>
      <c r="AS5" s="23" t="str">
        <f t="shared" si="26"/>
        <v/>
      </c>
      <c r="AT5" s="23"/>
      <c r="AU5" s="20">
        <f t="shared" si="9"/>
        <v>46298</v>
      </c>
      <c r="AV5" s="21">
        <f t="shared" si="27"/>
        <v>46298</v>
      </c>
      <c r="AW5" s="181" t="str">
        <f>IFERROR(VLOOKUP(AV5,Vorgaben!$D:$E,2,0),"")&amp;IFERROR(VLOOKUP(AV5,Vorgaben!$O:$P,2,0),"")</f>
        <v>Deutschen Einheit</v>
      </c>
      <c r="AX5" s="23" t="str">
        <f t="shared" si="28"/>
        <v/>
      </c>
      <c r="AY5" s="23"/>
      <c r="AZ5" s="20">
        <f t="shared" si="10"/>
        <v>46329</v>
      </c>
      <c r="BA5" s="21">
        <f t="shared" si="29"/>
        <v>46329</v>
      </c>
      <c r="BB5" s="181" t="str">
        <f>IFERROR(VLOOKUP(BA5,Vorgaben!$D:$E,2,0),"")&amp;IFERROR(VLOOKUP(BA5,Vorgaben!$O:$P,2,0),"")</f>
        <v/>
      </c>
      <c r="BC5" s="23" t="str">
        <f t="shared" si="30"/>
        <v/>
      </c>
      <c r="BD5" s="23"/>
      <c r="BE5" s="20">
        <f t="shared" si="11"/>
        <v>46359</v>
      </c>
      <c r="BF5" s="21">
        <f t="shared" si="31"/>
        <v>46359</v>
      </c>
      <c r="BG5" s="181" t="str">
        <f>IFERROR(VLOOKUP(BF5,Vorgaben!$D:$E,2,0),"")&amp;IFERROR(VLOOKUP(BF5,Vorgaben!$O:$P,2,0),"")</f>
        <v/>
      </c>
      <c r="BH5" s="23" t="str">
        <f t="shared" si="32"/>
        <v/>
      </c>
      <c r="BK5" s="18"/>
      <c r="BL5" s="26">
        <f>ROUND((DAY(MINUTE($A$1/38)/2+55)&amp;".4."&amp;$A$1)/7,)*7-6</f>
        <v>46117</v>
      </c>
      <c r="BM5" s="30" t="s">
        <v>16</v>
      </c>
    </row>
    <row r="6" spans="1:65" ht="18.75" x14ac:dyDescent="0.3">
      <c r="A6" s="12"/>
      <c r="B6" s="20">
        <f t="shared" si="0"/>
        <v>46026</v>
      </c>
      <c r="C6" s="21">
        <f t="shared" si="33"/>
        <v>46026</v>
      </c>
      <c r="D6" s="181" t="str">
        <f>IFERROR(VLOOKUP(C6,Vorgaben!$D:$E,2,0),"")&amp;IFERROR(VLOOKUP(C6,Vorgaben!$O:$P,2,0),"")</f>
        <v/>
      </c>
      <c r="E6" s="25" t="str">
        <f t="shared" si="12"/>
        <v/>
      </c>
      <c r="F6" s="25"/>
      <c r="G6" s="20">
        <f t="shared" si="1"/>
        <v>46057</v>
      </c>
      <c r="H6" s="21">
        <f t="shared" si="34"/>
        <v>46057</v>
      </c>
      <c r="I6" s="181" t="str">
        <f>IFERROR(VLOOKUP(H6,Vorgaben!$D:$E,2,0),"")&amp;IFERROR(VLOOKUP(H6,Vorgaben!$O:$P,2,0),"")</f>
        <v/>
      </c>
      <c r="J6" s="25" t="str">
        <f t="shared" si="13"/>
        <v/>
      </c>
      <c r="K6" s="24"/>
      <c r="L6" s="20">
        <f t="shared" si="2"/>
        <v>46085</v>
      </c>
      <c r="M6" s="21">
        <f t="shared" si="14"/>
        <v>46085</v>
      </c>
      <c r="N6" s="181" t="str">
        <f>IFERROR(VLOOKUP(M6,Vorgaben!$D:$E,2,0),"")&amp;IFERROR(VLOOKUP(M6,Vorgaben!$O:$P,2,0),"")</f>
        <v/>
      </c>
      <c r="O6" s="23" t="str">
        <f>IF(WEEKDAY(L6,2)=1,WEEKNUM(L6,1),"")</f>
        <v/>
      </c>
      <c r="P6" s="23"/>
      <c r="Q6" s="20">
        <f t="shared" si="3"/>
        <v>46116</v>
      </c>
      <c r="R6" s="21">
        <f t="shared" si="15"/>
        <v>46116</v>
      </c>
      <c r="S6" s="181" t="str">
        <f>IFERROR(VLOOKUP(R6,Vorgaben!$D:$E,2,0),"")&amp;IFERROR(VLOOKUP(R6,Vorgaben!$O:$P,2,0),"")</f>
        <v/>
      </c>
      <c r="T6" s="23" t="str">
        <f t="shared" si="16"/>
        <v/>
      </c>
      <c r="U6" s="23"/>
      <c r="V6" s="20">
        <f t="shared" si="4"/>
        <v>46146</v>
      </c>
      <c r="W6" s="21">
        <f t="shared" si="17"/>
        <v>46146</v>
      </c>
      <c r="X6" s="181" t="str">
        <f>IFERROR(VLOOKUP(W6,Vorgaben!$D:$E,2,0),"")&amp;IFERROR(VLOOKUP(W6,Vorgaben!$O:$P,2,0),"")</f>
        <v/>
      </c>
      <c r="Y6" s="23">
        <f t="shared" si="18"/>
        <v>19</v>
      </c>
      <c r="Z6" s="23"/>
      <c r="AA6" s="20">
        <f t="shared" si="5"/>
        <v>46177</v>
      </c>
      <c r="AB6" s="21">
        <f t="shared" si="19"/>
        <v>46177</v>
      </c>
      <c r="AC6" s="181" t="str">
        <f>IFERROR(VLOOKUP(AB6,Vorgaben!$D:$E,2,0),"")&amp;IFERROR(VLOOKUP(AB6,Vorgaben!$O:$P,2,0),"")</f>
        <v/>
      </c>
      <c r="AD6" s="23" t="str">
        <f t="shared" si="20"/>
        <v/>
      </c>
      <c r="AE6" s="23"/>
      <c r="AF6" s="20">
        <f t="shared" si="6"/>
        <v>46207</v>
      </c>
      <c r="AG6" s="21">
        <f t="shared" si="21"/>
        <v>46207</v>
      </c>
      <c r="AH6" s="181" t="str">
        <f>IFERROR(VLOOKUP(AG6,Vorgaben!$D:$E,2,0),"")&amp;IFERROR(VLOOKUP(AG6,Vorgaben!$O:$P,2,0),"")</f>
        <v/>
      </c>
      <c r="AI6" s="23" t="str">
        <f t="shared" si="22"/>
        <v/>
      </c>
      <c r="AJ6" s="23"/>
      <c r="AK6" s="20">
        <f t="shared" si="7"/>
        <v>46238</v>
      </c>
      <c r="AL6" s="21">
        <f t="shared" si="23"/>
        <v>46238</v>
      </c>
      <c r="AM6" s="181" t="str">
        <f>IFERROR(VLOOKUP(AL6,Vorgaben!$D:$E,2,0),"")&amp;IFERROR(VLOOKUP(AL6,Vorgaben!$O:$P,2,0),"")</f>
        <v/>
      </c>
      <c r="AN6" s="23" t="str">
        <f t="shared" si="24"/>
        <v/>
      </c>
      <c r="AO6" s="23"/>
      <c r="AP6" s="20">
        <f t="shared" si="8"/>
        <v>46269</v>
      </c>
      <c r="AQ6" s="21">
        <f t="shared" si="25"/>
        <v>46269</v>
      </c>
      <c r="AR6" s="181" t="str">
        <f>IFERROR(VLOOKUP(AQ6,Vorgaben!$D:$E,2,0),"")&amp;IFERROR(VLOOKUP(AQ6,Vorgaben!$O:$P,2,0),"")</f>
        <v/>
      </c>
      <c r="AS6" s="23" t="str">
        <f t="shared" si="26"/>
        <v/>
      </c>
      <c r="AT6" s="23"/>
      <c r="AU6" s="20">
        <f t="shared" si="9"/>
        <v>46299</v>
      </c>
      <c r="AV6" s="21">
        <f t="shared" si="27"/>
        <v>46299</v>
      </c>
      <c r="AW6" s="181" t="str">
        <f>IFERROR(VLOOKUP(AV6,Vorgaben!$D:$E,2,0),"")&amp;IFERROR(VLOOKUP(AV6,Vorgaben!$O:$P,2,0),"")</f>
        <v/>
      </c>
      <c r="AX6" s="23" t="str">
        <f t="shared" si="28"/>
        <v/>
      </c>
      <c r="AY6" s="23"/>
      <c r="AZ6" s="20">
        <f t="shared" si="10"/>
        <v>46330</v>
      </c>
      <c r="BA6" s="21">
        <f t="shared" si="29"/>
        <v>46330</v>
      </c>
      <c r="BB6" s="181" t="str">
        <f>IFERROR(VLOOKUP(BA6,Vorgaben!$D:$E,2,0),"")&amp;IFERROR(VLOOKUP(BA6,Vorgaben!$O:$P,2,0),"")</f>
        <v/>
      </c>
      <c r="BC6" s="23" t="str">
        <f t="shared" si="30"/>
        <v/>
      </c>
      <c r="BD6" s="23"/>
      <c r="BE6" s="20">
        <f t="shared" si="11"/>
        <v>46360</v>
      </c>
      <c r="BF6" s="21">
        <f t="shared" si="31"/>
        <v>46360</v>
      </c>
      <c r="BG6" s="181" t="str">
        <f>IFERROR(VLOOKUP(BF6,Vorgaben!$D:$E,2,0),"")&amp;IFERROR(VLOOKUP(BF6,Vorgaben!$O:$P,2,0),"")</f>
        <v/>
      </c>
      <c r="BH6" s="23" t="str">
        <f t="shared" si="32"/>
        <v/>
      </c>
      <c r="BK6" s="18"/>
      <c r="BL6" s="26">
        <f>$BL$5+1</f>
        <v>46118</v>
      </c>
      <c r="BM6" s="30" t="s">
        <v>17</v>
      </c>
    </row>
    <row r="7" spans="1:65" ht="18.75" x14ac:dyDescent="0.3">
      <c r="A7" s="12"/>
      <c r="B7" s="20">
        <f t="shared" si="0"/>
        <v>46027</v>
      </c>
      <c r="C7" s="21">
        <f t="shared" si="33"/>
        <v>46027</v>
      </c>
      <c r="D7" s="181" t="str">
        <f>IFERROR(VLOOKUP(C7,Vorgaben!$D:$E,2,0),"")&amp;IFERROR(VLOOKUP(C7,Vorgaben!$O:$P,2,0),"")</f>
        <v/>
      </c>
      <c r="E7" s="25">
        <f t="shared" si="12"/>
        <v>2</v>
      </c>
      <c r="F7" s="25"/>
      <c r="G7" s="20">
        <f t="shared" si="1"/>
        <v>46058</v>
      </c>
      <c r="H7" s="21">
        <f t="shared" si="34"/>
        <v>46058</v>
      </c>
      <c r="I7" s="181" t="str">
        <f>IFERROR(VLOOKUP(H7,Vorgaben!$D:$E,2,0),"")&amp;IFERROR(VLOOKUP(H7,Vorgaben!$O:$P,2,0),"")</f>
        <v/>
      </c>
      <c r="J7" s="25" t="str">
        <f t="shared" si="13"/>
        <v/>
      </c>
      <c r="K7" s="24"/>
      <c r="L7" s="20">
        <f t="shared" si="2"/>
        <v>46086</v>
      </c>
      <c r="M7" s="21">
        <f t="shared" si="14"/>
        <v>46086</v>
      </c>
      <c r="N7" s="181" t="str">
        <f>IFERROR(VLOOKUP(M7,Vorgaben!$D:$E,2,0),"")&amp;IFERROR(VLOOKUP(M7,Vorgaben!$O:$P,2,0),"")</f>
        <v/>
      </c>
      <c r="O7" s="23" t="str">
        <f t="shared" ref="O7:O33" si="35">IF(WEEKDAY(L7,2)=1,WEEKNUM(L7,1),"")</f>
        <v/>
      </c>
      <c r="P7" s="23"/>
      <c r="Q7" s="20">
        <f t="shared" si="3"/>
        <v>46117</v>
      </c>
      <c r="R7" s="21">
        <f t="shared" si="15"/>
        <v>46117</v>
      </c>
      <c r="S7" s="181" t="str">
        <f>IFERROR(VLOOKUP(R7,Vorgaben!$D:$E,2,0),"")&amp;IFERROR(VLOOKUP(R7,Vorgaben!$O:$P,2,0),"")</f>
        <v>Ostersonntag</v>
      </c>
      <c r="T7" s="23" t="str">
        <f t="shared" si="16"/>
        <v/>
      </c>
      <c r="U7" s="23"/>
      <c r="V7" s="20">
        <f t="shared" si="4"/>
        <v>46147</v>
      </c>
      <c r="W7" s="21">
        <f t="shared" si="17"/>
        <v>46147</v>
      </c>
      <c r="X7" s="181" t="str">
        <f>IFERROR(VLOOKUP(W7,Vorgaben!$D:$E,2,0),"")&amp;IFERROR(VLOOKUP(W7,Vorgaben!$O:$P,2,0),"")</f>
        <v/>
      </c>
      <c r="Y7" s="23" t="str">
        <f t="shared" si="18"/>
        <v/>
      </c>
      <c r="Z7" s="23"/>
      <c r="AA7" s="20">
        <f t="shared" si="5"/>
        <v>46178</v>
      </c>
      <c r="AB7" s="21">
        <f t="shared" si="19"/>
        <v>46178</v>
      </c>
      <c r="AC7" s="181" t="str">
        <f>IFERROR(VLOOKUP(AB7,Vorgaben!$D:$E,2,0),"")&amp;IFERROR(VLOOKUP(AB7,Vorgaben!$O:$P,2,0),"")</f>
        <v/>
      </c>
      <c r="AD7" s="23" t="str">
        <f t="shared" si="20"/>
        <v/>
      </c>
      <c r="AE7" s="23"/>
      <c r="AF7" s="20">
        <f t="shared" si="6"/>
        <v>46208</v>
      </c>
      <c r="AG7" s="21">
        <f t="shared" si="21"/>
        <v>46208</v>
      </c>
      <c r="AH7" s="181" t="str">
        <f>IFERROR(VLOOKUP(AG7,Vorgaben!$D:$E,2,0),"")&amp;IFERROR(VLOOKUP(AG7,Vorgaben!$O:$P,2,0),"")</f>
        <v/>
      </c>
      <c r="AI7" s="23" t="str">
        <f t="shared" si="22"/>
        <v/>
      </c>
      <c r="AJ7" s="23"/>
      <c r="AK7" s="20">
        <f t="shared" si="7"/>
        <v>46239</v>
      </c>
      <c r="AL7" s="21">
        <f t="shared" si="23"/>
        <v>46239</v>
      </c>
      <c r="AM7" s="181" t="str">
        <f>IFERROR(VLOOKUP(AL7,Vorgaben!$D:$E,2,0),"")&amp;IFERROR(VLOOKUP(AL7,Vorgaben!$O:$P,2,0),"")</f>
        <v/>
      </c>
      <c r="AN7" s="23" t="str">
        <f t="shared" si="24"/>
        <v/>
      </c>
      <c r="AO7" s="23"/>
      <c r="AP7" s="20">
        <f t="shared" si="8"/>
        <v>46270</v>
      </c>
      <c r="AQ7" s="21">
        <f t="shared" si="25"/>
        <v>46270</v>
      </c>
      <c r="AR7" s="181" t="str">
        <f>IFERROR(VLOOKUP(AQ7,Vorgaben!$D:$E,2,0),"")&amp;IFERROR(VLOOKUP(AQ7,Vorgaben!$O:$P,2,0),"")</f>
        <v/>
      </c>
      <c r="AS7" s="23" t="str">
        <f t="shared" si="26"/>
        <v/>
      </c>
      <c r="AT7" s="23"/>
      <c r="AU7" s="20">
        <f t="shared" si="9"/>
        <v>46300</v>
      </c>
      <c r="AV7" s="21">
        <f t="shared" si="27"/>
        <v>46300</v>
      </c>
      <c r="AW7" s="181" t="str">
        <f>IFERROR(VLOOKUP(AV7,Vorgaben!$D:$E,2,0),"")&amp;IFERROR(VLOOKUP(AV7,Vorgaben!$O:$P,2,0),"")</f>
        <v/>
      </c>
      <c r="AX7" s="23">
        <f t="shared" si="28"/>
        <v>41</v>
      </c>
      <c r="AY7" s="23"/>
      <c r="AZ7" s="20">
        <f t="shared" si="10"/>
        <v>46331</v>
      </c>
      <c r="BA7" s="21">
        <f t="shared" si="29"/>
        <v>46331</v>
      </c>
      <c r="BB7" s="181" t="str">
        <f>IFERROR(VLOOKUP(BA7,Vorgaben!$D:$E,2,0),"")&amp;IFERROR(VLOOKUP(BA7,Vorgaben!$O:$P,2,0),"")</f>
        <v/>
      </c>
      <c r="BC7" s="23" t="str">
        <f t="shared" si="30"/>
        <v/>
      </c>
      <c r="BD7" s="23"/>
      <c r="BE7" s="20">
        <f t="shared" si="11"/>
        <v>46361</v>
      </c>
      <c r="BF7" s="21">
        <f t="shared" si="31"/>
        <v>46361</v>
      </c>
      <c r="BG7" s="181" t="str">
        <f>IFERROR(VLOOKUP(BF7,Vorgaben!$D:$E,2,0),"")&amp;IFERROR(VLOOKUP(BF7,Vorgaben!$O:$P,2,0),"")</f>
        <v/>
      </c>
      <c r="BH7" s="23" t="str">
        <f t="shared" si="32"/>
        <v/>
      </c>
      <c r="BK7" s="18"/>
      <c r="BL7" s="26">
        <f>DATE($A$1,5,1)</f>
        <v>46143</v>
      </c>
      <c r="BM7" s="30" t="s">
        <v>18</v>
      </c>
    </row>
    <row r="8" spans="1:65" ht="18.75" x14ac:dyDescent="0.3">
      <c r="A8" s="12"/>
      <c r="B8" s="20">
        <f t="shared" si="0"/>
        <v>46028</v>
      </c>
      <c r="C8" s="21">
        <f t="shared" si="33"/>
        <v>46028</v>
      </c>
      <c r="D8" s="181" t="str">
        <f>IFERROR(VLOOKUP(C8,Vorgaben!$D:$E,2,0),"")&amp;IFERROR(VLOOKUP(C8,Vorgaben!$O:$P,2,0),"")</f>
        <v/>
      </c>
      <c r="E8" s="25" t="str">
        <f t="shared" si="12"/>
        <v/>
      </c>
      <c r="F8" s="25"/>
      <c r="G8" s="20">
        <f t="shared" si="1"/>
        <v>46059</v>
      </c>
      <c r="H8" s="21">
        <f t="shared" si="34"/>
        <v>46059</v>
      </c>
      <c r="I8" s="181" t="str">
        <f>IFERROR(VLOOKUP(H8,Vorgaben!$D:$E,2,0),"")&amp;IFERROR(VLOOKUP(H8,Vorgaben!$O:$P,2,0),"")</f>
        <v/>
      </c>
      <c r="J8" s="25" t="str">
        <f t="shared" si="13"/>
        <v/>
      </c>
      <c r="K8" s="24"/>
      <c r="L8" s="20">
        <f t="shared" si="2"/>
        <v>46087</v>
      </c>
      <c r="M8" s="21">
        <f t="shared" si="14"/>
        <v>46087</v>
      </c>
      <c r="N8" s="181" t="str">
        <f>IFERROR(VLOOKUP(M8,Vorgaben!$D:$E,2,0),"")&amp;IFERROR(VLOOKUP(M8,Vorgaben!$O:$P,2,0),"")</f>
        <v/>
      </c>
      <c r="O8" s="23" t="str">
        <f t="shared" si="35"/>
        <v/>
      </c>
      <c r="P8" s="23"/>
      <c r="Q8" s="20">
        <f t="shared" si="3"/>
        <v>46118</v>
      </c>
      <c r="R8" s="21">
        <f t="shared" si="15"/>
        <v>46118</v>
      </c>
      <c r="S8" s="181" t="str">
        <f>IFERROR(VLOOKUP(R8,Vorgaben!$D:$E,2,0),"")&amp;IFERROR(VLOOKUP(R8,Vorgaben!$O:$P,2,0),"")</f>
        <v>Ostermontag</v>
      </c>
      <c r="T8" s="23">
        <f t="shared" si="16"/>
        <v>15</v>
      </c>
      <c r="U8" s="23"/>
      <c r="V8" s="20">
        <f t="shared" si="4"/>
        <v>46148</v>
      </c>
      <c r="W8" s="21">
        <f t="shared" si="17"/>
        <v>46148</v>
      </c>
      <c r="X8" s="181" t="str">
        <f>IFERROR(VLOOKUP(W8,Vorgaben!$D:$E,2,0),"")&amp;IFERROR(VLOOKUP(W8,Vorgaben!$O:$P,2,0),"")</f>
        <v/>
      </c>
      <c r="Y8" s="23" t="str">
        <f t="shared" si="18"/>
        <v/>
      </c>
      <c r="Z8" s="23"/>
      <c r="AA8" s="20">
        <f t="shared" si="5"/>
        <v>46179</v>
      </c>
      <c r="AB8" s="21">
        <f t="shared" si="19"/>
        <v>46179</v>
      </c>
      <c r="AC8" s="181" t="str">
        <f>IFERROR(VLOOKUP(AB8,Vorgaben!$D:$E,2,0),"")&amp;IFERROR(VLOOKUP(AB8,Vorgaben!$O:$P,2,0),"")</f>
        <v/>
      </c>
      <c r="AD8" s="23" t="str">
        <f t="shared" si="20"/>
        <v/>
      </c>
      <c r="AE8" s="23"/>
      <c r="AF8" s="20">
        <f t="shared" si="6"/>
        <v>46209</v>
      </c>
      <c r="AG8" s="21">
        <f t="shared" si="21"/>
        <v>46209</v>
      </c>
      <c r="AH8" s="181" t="str">
        <f>IFERROR(VLOOKUP(AG8,Vorgaben!$D:$E,2,0),"")&amp;IFERROR(VLOOKUP(AG8,Vorgaben!$O:$P,2,0),"")</f>
        <v/>
      </c>
      <c r="AI8" s="23">
        <f t="shared" si="22"/>
        <v>28</v>
      </c>
      <c r="AJ8" s="23"/>
      <c r="AK8" s="20">
        <f t="shared" si="7"/>
        <v>46240</v>
      </c>
      <c r="AL8" s="21">
        <f t="shared" si="23"/>
        <v>46240</v>
      </c>
      <c r="AM8" s="181" t="str">
        <f>IFERROR(VLOOKUP(AL8,Vorgaben!$D:$E,2,0),"")&amp;IFERROR(VLOOKUP(AL8,Vorgaben!$O:$P,2,0),"")</f>
        <v/>
      </c>
      <c r="AN8" s="23" t="str">
        <f t="shared" si="24"/>
        <v/>
      </c>
      <c r="AO8" s="23"/>
      <c r="AP8" s="20">
        <f t="shared" si="8"/>
        <v>46271</v>
      </c>
      <c r="AQ8" s="21">
        <f t="shared" si="25"/>
        <v>46271</v>
      </c>
      <c r="AR8" s="181" t="str">
        <f>IFERROR(VLOOKUP(AQ8,Vorgaben!$D:$E,2,0),"")&amp;IFERROR(VLOOKUP(AQ8,Vorgaben!$O:$P,2,0),"")</f>
        <v/>
      </c>
      <c r="AS8" s="23" t="str">
        <f t="shared" si="26"/>
        <v/>
      </c>
      <c r="AT8" s="23"/>
      <c r="AU8" s="20">
        <f t="shared" si="9"/>
        <v>46301</v>
      </c>
      <c r="AV8" s="21">
        <f t="shared" si="27"/>
        <v>46301</v>
      </c>
      <c r="AW8" s="181" t="str">
        <f>IFERROR(VLOOKUP(AV8,Vorgaben!$D:$E,2,0),"")&amp;IFERROR(VLOOKUP(AV8,Vorgaben!$O:$P,2,0),"")</f>
        <v/>
      </c>
      <c r="AX8" s="23" t="str">
        <f t="shared" si="28"/>
        <v/>
      </c>
      <c r="AY8" s="23"/>
      <c r="AZ8" s="20">
        <f t="shared" si="10"/>
        <v>46332</v>
      </c>
      <c r="BA8" s="21">
        <f t="shared" si="29"/>
        <v>46332</v>
      </c>
      <c r="BB8" s="181" t="str">
        <f>IFERROR(VLOOKUP(BA8,Vorgaben!$D:$E,2,0),"")&amp;IFERROR(VLOOKUP(BA8,Vorgaben!$O:$P,2,0),"")</f>
        <v/>
      </c>
      <c r="BC8" s="23" t="str">
        <f t="shared" si="30"/>
        <v/>
      </c>
      <c r="BD8" s="23"/>
      <c r="BE8" s="20">
        <f t="shared" si="11"/>
        <v>46362</v>
      </c>
      <c r="BF8" s="21">
        <f t="shared" si="31"/>
        <v>46362</v>
      </c>
      <c r="BG8" s="181" t="str">
        <f>IFERROR(VLOOKUP(BF8,Vorgaben!$D:$E,2,0),"")&amp;IFERROR(VLOOKUP(BF8,Vorgaben!$O:$P,2,0),"")</f>
        <v>Nikolaus</v>
      </c>
      <c r="BH8" s="23" t="str">
        <f t="shared" si="32"/>
        <v/>
      </c>
      <c r="BK8" s="18"/>
      <c r="BL8" s="26">
        <f>$BL$5+39</f>
        <v>46156</v>
      </c>
      <c r="BM8" s="30" t="s">
        <v>19</v>
      </c>
    </row>
    <row r="9" spans="1:65" ht="18.75" x14ac:dyDescent="0.3">
      <c r="A9" s="12"/>
      <c r="B9" s="20">
        <f t="shared" si="0"/>
        <v>46029</v>
      </c>
      <c r="C9" s="21">
        <f t="shared" si="33"/>
        <v>46029</v>
      </c>
      <c r="D9" s="181" t="str">
        <f>IFERROR(VLOOKUP(C9,Vorgaben!$D:$E,2,0),"")&amp;IFERROR(VLOOKUP(C9,Vorgaben!$O:$P,2,0),"")</f>
        <v/>
      </c>
      <c r="E9" s="25" t="str">
        <f t="shared" si="12"/>
        <v/>
      </c>
      <c r="F9" s="25"/>
      <c r="G9" s="20">
        <f t="shared" si="1"/>
        <v>46060</v>
      </c>
      <c r="H9" s="21">
        <f t="shared" si="34"/>
        <v>46060</v>
      </c>
      <c r="I9" s="181" t="str">
        <f>IFERROR(VLOOKUP(H9,Vorgaben!$D:$E,2,0),"")&amp;IFERROR(VLOOKUP(H9,Vorgaben!$O:$P,2,0),"")</f>
        <v/>
      </c>
      <c r="J9" s="25" t="str">
        <f t="shared" si="13"/>
        <v/>
      </c>
      <c r="K9" s="24"/>
      <c r="L9" s="20">
        <f t="shared" si="2"/>
        <v>46088</v>
      </c>
      <c r="M9" s="21">
        <f t="shared" si="14"/>
        <v>46088</v>
      </c>
      <c r="N9" s="181" t="str">
        <f>IFERROR(VLOOKUP(M9,Vorgaben!$D:$E,2,0),"")&amp;IFERROR(VLOOKUP(M9,Vorgaben!$O:$P,2,0),"")</f>
        <v/>
      </c>
      <c r="O9" s="23" t="str">
        <f t="shared" si="35"/>
        <v/>
      </c>
      <c r="P9" s="23"/>
      <c r="Q9" s="20">
        <f t="shared" si="3"/>
        <v>46119</v>
      </c>
      <c r="R9" s="21">
        <f t="shared" si="15"/>
        <v>46119</v>
      </c>
      <c r="S9" s="181" t="str">
        <f>IFERROR(VLOOKUP(R9,Vorgaben!$D:$E,2,0),"")&amp;IFERROR(VLOOKUP(R9,Vorgaben!$O:$P,2,0),"")</f>
        <v/>
      </c>
      <c r="T9" s="23" t="str">
        <f t="shared" si="16"/>
        <v/>
      </c>
      <c r="U9" s="23"/>
      <c r="V9" s="20">
        <f t="shared" si="4"/>
        <v>46149</v>
      </c>
      <c r="W9" s="21">
        <f t="shared" si="17"/>
        <v>46149</v>
      </c>
      <c r="X9" s="181" t="str">
        <f>IFERROR(VLOOKUP(W9,Vorgaben!$D:$E,2,0),"")&amp;IFERROR(VLOOKUP(W9,Vorgaben!$O:$P,2,0),"")</f>
        <v/>
      </c>
      <c r="Y9" s="23" t="str">
        <f t="shared" si="18"/>
        <v/>
      </c>
      <c r="Z9" s="23"/>
      <c r="AA9" s="20">
        <f t="shared" si="5"/>
        <v>46180</v>
      </c>
      <c r="AB9" s="21">
        <f t="shared" si="19"/>
        <v>46180</v>
      </c>
      <c r="AC9" s="181" t="str">
        <f>IFERROR(VLOOKUP(AB9,Vorgaben!$D:$E,2,0),"")&amp;IFERROR(VLOOKUP(AB9,Vorgaben!$O:$P,2,0),"")</f>
        <v/>
      </c>
      <c r="AD9" s="23" t="str">
        <f t="shared" si="20"/>
        <v/>
      </c>
      <c r="AE9" s="23"/>
      <c r="AF9" s="20">
        <f t="shared" si="6"/>
        <v>46210</v>
      </c>
      <c r="AG9" s="21">
        <f t="shared" si="21"/>
        <v>46210</v>
      </c>
      <c r="AH9" s="181" t="str">
        <f>IFERROR(VLOOKUP(AG9,Vorgaben!$D:$E,2,0),"")&amp;IFERROR(VLOOKUP(AG9,Vorgaben!$O:$P,2,0),"")</f>
        <v/>
      </c>
      <c r="AI9" s="23" t="str">
        <f t="shared" si="22"/>
        <v/>
      </c>
      <c r="AJ9" s="23"/>
      <c r="AK9" s="20">
        <f t="shared" si="7"/>
        <v>46241</v>
      </c>
      <c r="AL9" s="21">
        <f t="shared" si="23"/>
        <v>46241</v>
      </c>
      <c r="AM9" s="181" t="str">
        <f>IFERROR(VLOOKUP(AL9,Vorgaben!$D:$E,2,0),"")&amp;IFERROR(VLOOKUP(AL9,Vorgaben!$O:$P,2,0),"")</f>
        <v/>
      </c>
      <c r="AN9" s="23" t="str">
        <f t="shared" si="24"/>
        <v/>
      </c>
      <c r="AO9" s="23"/>
      <c r="AP9" s="20">
        <f t="shared" si="8"/>
        <v>46272</v>
      </c>
      <c r="AQ9" s="21">
        <f t="shared" si="25"/>
        <v>46272</v>
      </c>
      <c r="AR9" s="181" t="str">
        <f>IFERROR(VLOOKUP(AQ9,Vorgaben!$D:$E,2,0),"")&amp;IFERROR(VLOOKUP(AQ9,Vorgaben!$O:$P,2,0),"")</f>
        <v/>
      </c>
      <c r="AS9" s="23">
        <f t="shared" si="26"/>
        <v>37</v>
      </c>
      <c r="AT9" s="23"/>
      <c r="AU9" s="20">
        <f t="shared" si="9"/>
        <v>46302</v>
      </c>
      <c r="AV9" s="21">
        <f t="shared" si="27"/>
        <v>46302</v>
      </c>
      <c r="AW9" s="181" t="str">
        <f>IFERROR(VLOOKUP(AV9,Vorgaben!$D:$E,2,0),"")&amp;IFERROR(VLOOKUP(AV9,Vorgaben!$O:$P,2,0),"")</f>
        <v/>
      </c>
      <c r="AX9" s="23" t="str">
        <f t="shared" si="28"/>
        <v/>
      </c>
      <c r="AY9" s="23"/>
      <c r="AZ9" s="20">
        <f t="shared" si="10"/>
        <v>46333</v>
      </c>
      <c r="BA9" s="21">
        <f t="shared" si="29"/>
        <v>46333</v>
      </c>
      <c r="BB9" s="181" t="str">
        <f>IFERROR(VLOOKUP(BA9,Vorgaben!$D:$E,2,0),"")&amp;IFERROR(VLOOKUP(BA9,Vorgaben!$O:$P,2,0),"")</f>
        <v/>
      </c>
      <c r="BC9" s="23" t="str">
        <f t="shared" si="30"/>
        <v/>
      </c>
      <c r="BD9" s="23"/>
      <c r="BE9" s="20">
        <f t="shared" si="11"/>
        <v>46363</v>
      </c>
      <c r="BF9" s="21">
        <f t="shared" si="31"/>
        <v>46363</v>
      </c>
      <c r="BG9" s="181" t="str">
        <f>IFERROR(VLOOKUP(BF9,Vorgaben!$D:$E,2,0),"")&amp;IFERROR(VLOOKUP(BF9,Vorgaben!$O:$P,2,0),"")</f>
        <v/>
      </c>
      <c r="BH9" s="23">
        <f t="shared" si="32"/>
        <v>50</v>
      </c>
      <c r="BK9" s="18"/>
      <c r="BL9" s="26">
        <f>$BL$5+49</f>
        <v>46166</v>
      </c>
      <c r="BM9" s="30" t="s">
        <v>20</v>
      </c>
    </row>
    <row r="10" spans="1:65" ht="18.75" x14ac:dyDescent="0.3">
      <c r="A10" s="12"/>
      <c r="B10" s="20">
        <f t="shared" si="0"/>
        <v>46030</v>
      </c>
      <c r="C10" s="21">
        <f t="shared" si="33"/>
        <v>46030</v>
      </c>
      <c r="D10" s="181" t="str">
        <f>IFERROR(VLOOKUP(C10,Vorgaben!$D:$E,2,0),"")&amp;IFERROR(VLOOKUP(C10,Vorgaben!$O:$P,2,0),"")</f>
        <v/>
      </c>
      <c r="E10" s="25" t="str">
        <f t="shared" si="12"/>
        <v/>
      </c>
      <c r="F10" s="25"/>
      <c r="G10" s="20">
        <f t="shared" si="1"/>
        <v>46061</v>
      </c>
      <c r="H10" s="21">
        <f t="shared" si="34"/>
        <v>46061</v>
      </c>
      <c r="I10" s="181" t="str">
        <f>IFERROR(VLOOKUP(H10,Vorgaben!$D:$E,2,0),"")&amp;IFERROR(VLOOKUP(H10,Vorgaben!$O:$P,2,0),"")</f>
        <v/>
      </c>
      <c r="J10" s="25" t="str">
        <f t="shared" si="13"/>
        <v/>
      </c>
      <c r="K10" s="24"/>
      <c r="L10" s="20">
        <f t="shared" si="2"/>
        <v>46089</v>
      </c>
      <c r="M10" s="21">
        <f t="shared" si="14"/>
        <v>46089</v>
      </c>
      <c r="N10" s="181" t="str">
        <f>IFERROR(VLOOKUP(M10,Vorgaben!$D:$E,2,0),"")&amp;IFERROR(VLOOKUP(M10,Vorgaben!$O:$P,2,0),"")</f>
        <v/>
      </c>
      <c r="O10" s="23" t="str">
        <f t="shared" si="35"/>
        <v/>
      </c>
      <c r="P10" s="23"/>
      <c r="Q10" s="20">
        <f t="shared" si="3"/>
        <v>46120</v>
      </c>
      <c r="R10" s="21">
        <f t="shared" si="15"/>
        <v>46120</v>
      </c>
      <c r="S10" s="181" t="str">
        <f>IFERROR(VLOOKUP(R10,Vorgaben!$D:$E,2,0),"")&amp;IFERROR(VLOOKUP(R10,Vorgaben!$O:$P,2,0),"")</f>
        <v/>
      </c>
      <c r="T10" s="23" t="str">
        <f t="shared" si="16"/>
        <v/>
      </c>
      <c r="U10" s="23"/>
      <c r="V10" s="20">
        <f t="shared" si="4"/>
        <v>46150</v>
      </c>
      <c r="W10" s="21">
        <f t="shared" si="17"/>
        <v>46150</v>
      </c>
      <c r="X10" s="181" t="str">
        <f>IFERROR(VLOOKUP(W10,Vorgaben!$D:$E,2,0),"")&amp;IFERROR(VLOOKUP(W10,Vorgaben!$O:$P,2,0),"")</f>
        <v/>
      </c>
      <c r="Y10" s="23" t="str">
        <f t="shared" si="18"/>
        <v/>
      </c>
      <c r="Z10" s="23"/>
      <c r="AA10" s="20">
        <f t="shared" si="5"/>
        <v>46181</v>
      </c>
      <c r="AB10" s="21">
        <f t="shared" si="19"/>
        <v>46181</v>
      </c>
      <c r="AC10" s="181" t="str">
        <f>IFERROR(VLOOKUP(AB10,Vorgaben!$D:$E,2,0),"")&amp;IFERROR(VLOOKUP(AB10,Vorgaben!$O:$P,2,0),"")</f>
        <v/>
      </c>
      <c r="AD10" s="23">
        <f t="shared" si="20"/>
        <v>24</v>
      </c>
      <c r="AE10" s="23"/>
      <c r="AF10" s="20">
        <f t="shared" si="6"/>
        <v>46211</v>
      </c>
      <c r="AG10" s="21">
        <f t="shared" si="21"/>
        <v>46211</v>
      </c>
      <c r="AH10" s="181" t="str">
        <f>IFERROR(VLOOKUP(AG10,Vorgaben!$D:$E,2,0),"")&amp;IFERROR(VLOOKUP(AG10,Vorgaben!$O:$P,2,0),"")</f>
        <v/>
      </c>
      <c r="AI10" s="23" t="str">
        <f t="shared" si="22"/>
        <v/>
      </c>
      <c r="AJ10" s="23"/>
      <c r="AK10" s="20">
        <f t="shared" si="7"/>
        <v>46242</v>
      </c>
      <c r="AL10" s="21">
        <f t="shared" si="23"/>
        <v>46242</v>
      </c>
      <c r="AM10" s="181" t="str">
        <f>IFERROR(VLOOKUP(AL10,Vorgaben!$D:$E,2,0),"")&amp;IFERROR(VLOOKUP(AL10,Vorgaben!$O:$P,2,0),"")</f>
        <v/>
      </c>
      <c r="AN10" s="23" t="str">
        <f t="shared" si="24"/>
        <v/>
      </c>
      <c r="AO10" s="23"/>
      <c r="AP10" s="20">
        <f t="shared" si="8"/>
        <v>46273</v>
      </c>
      <c r="AQ10" s="21">
        <f t="shared" si="25"/>
        <v>46273</v>
      </c>
      <c r="AR10" s="181" t="str">
        <f>IFERROR(VLOOKUP(AQ10,Vorgaben!$D:$E,2,0),"")&amp;IFERROR(VLOOKUP(AQ10,Vorgaben!$O:$P,2,0),"")</f>
        <v/>
      </c>
      <c r="AS10" s="23" t="str">
        <f t="shared" si="26"/>
        <v/>
      </c>
      <c r="AT10" s="23"/>
      <c r="AU10" s="20">
        <f t="shared" si="9"/>
        <v>46303</v>
      </c>
      <c r="AV10" s="21">
        <f t="shared" si="27"/>
        <v>46303</v>
      </c>
      <c r="AW10" s="181" t="str">
        <f>IFERROR(VLOOKUP(AV10,Vorgaben!$D:$E,2,0),"")&amp;IFERROR(VLOOKUP(AV10,Vorgaben!$O:$P,2,0),"")</f>
        <v/>
      </c>
      <c r="AX10" s="23" t="str">
        <f t="shared" si="28"/>
        <v/>
      </c>
      <c r="AY10" s="23"/>
      <c r="AZ10" s="20">
        <f t="shared" si="10"/>
        <v>46334</v>
      </c>
      <c r="BA10" s="21">
        <f t="shared" si="29"/>
        <v>46334</v>
      </c>
      <c r="BB10" s="181" t="str">
        <f>IFERROR(VLOOKUP(BA10,Vorgaben!$D:$E,2,0),"")&amp;IFERROR(VLOOKUP(BA10,Vorgaben!$O:$P,2,0),"")</f>
        <v/>
      </c>
      <c r="BC10" s="23" t="str">
        <f t="shared" si="30"/>
        <v/>
      </c>
      <c r="BD10" s="23"/>
      <c r="BE10" s="20">
        <f t="shared" si="11"/>
        <v>46364</v>
      </c>
      <c r="BF10" s="21">
        <f t="shared" si="31"/>
        <v>46364</v>
      </c>
      <c r="BG10" s="181" t="str">
        <f>IFERROR(VLOOKUP(BF10,Vorgaben!$D:$E,2,0),"")&amp;IFERROR(VLOOKUP(BF10,Vorgaben!$O:$P,2,0),"")</f>
        <v/>
      </c>
      <c r="BH10" s="23" t="str">
        <f t="shared" si="32"/>
        <v/>
      </c>
      <c r="BK10" s="18"/>
      <c r="BL10" s="26">
        <f>$BL$5+50</f>
        <v>46167</v>
      </c>
      <c r="BM10" s="30" t="s">
        <v>21</v>
      </c>
    </row>
    <row r="11" spans="1:65" ht="18.75" x14ac:dyDescent="0.3">
      <c r="A11" s="12"/>
      <c r="B11" s="20">
        <f t="shared" si="0"/>
        <v>46031</v>
      </c>
      <c r="C11" s="21">
        <f t="shared" si="33"/>
        <v>46031</v>
      </c>
      <c r="D11" s="181" t="str">
        <f>IFERROR(VLOOKUP(C11,Vorgaben!$D:$E,2,0),"")&amp;IFERROR(VLOOKUP(C11,Vorgaben!$O:$P,2,0),"")</f>
        <v/>
      </c>
      <c r="E11" s="25" t="str">
        <f t="shared" si="12"/>
        <v/>
      </c>
      <c r="F11" s="25"/>
      <c r="G11" s="20">
        <f t="shared" si="1"/>
        <v>46062</v>
      </c>
      <c r="H11" s="21">
        <f t="shared" si="34"/>
        <v>46062</v>
      </c>
      <c r="I11" s="181" t="str">
        <f>IFERROR(VLOOKUP(H11,Vorgaben!$D:$E,2,0),"")&amp;IFERROR(VLOOKUP(H11,Vorgaben!$O:$P,2,0),"")</f>
        <v/>
      </c>
      <c r="J11" s="25">
        <f t="shared" si="13"/>
        <v>7</v>
      </c>
      <c r="K11" s="24"/>
      <c r="L11" s="20">
        <f t="shared" si="2"/>
        <v>46090</v>
      </c>
      <c r="M11" s="21">
        <f t="shared" si="14"/>
        <v>46090</v>
      </c>
      <c r="N11" s="181" t="str">
        <f>IFERROR(VLOOKUP(M11,Vorgaben!$D:$E,2,0),"")&amp;IFERROR(VLOOKUP(M11,Vorgaben!$O:$P,2,0),"")</f>
        <v/>
      </c>
      <c r="O11" s="23">
        <f t="shared" si="35"/>
        <v>11</v>
      </c>
      <c r="P11" s="23"/>
      <c r="Q11" s="20">
        <f t="shared" si="3"/>
        <v>46121</v>
      </c>
      <c r="R11" s="21">
        <f t="shared" si="15"/>
        <v>46121</v>
      </c>
      <c r="S11" s="181" t="str">
        <f>IFERROR(VLOOKUP(R11,Vorgaben!$D:$E,2,0),"")&amp;IFERROR(VLOOKUP(R11,Vorgaben!$O:$P,2,0),"")</f>
        <v/>
      </c>
      <c r="T11" s="23" t="str">
        <f t="shared" si="16"/>
        <v/>
      </c>
      <c r="U11" s="23"/>
      <c r="V11" s="20">
        <f t="shared" si="4"/>
        <v>46151</v>
      </c>
      <c r="W11" s="21">
        <f t="shared" si="17"/>
        <v>46151</v>
      </c>
      <c r="X11" s="181" t="str">
        <f>IFERROR(VLOOKUP(W11,Vorgaben!$D:$E,2,0),"")&amp;IFERROR(VLOOKUP(W11,Vorgaben!$O:$P,2,0),"")</f>
        <v/>
      </c>
      <c r="Y11" s="23" t="str">
        <f t="shared" si="18"/>
        <v/>
      </c>
      <c r="Z11" s="23"/>
      <c r="AA11" s="20">
        <f t="shared" si="5"/>
        <v>46182</v>
      </c>
      <c r="AB11" s="21">
        <f t="shared" si="19"/>
        <v>46182</v>
      </c>
      <c r="AC11" s="181" t="str">
        <f>IFERROR(VLOOKUP(AB11,Vorgaben!$D:$E,2,0),"")&amp;IFERROR(VLOOKUP(AB11,Vorgaben!$O:$P,2,0),"")</f>
        <v/>
      </c>
      <c r="AD11" s="23" t="str">
        <f t="shared" si="20"/>
        <v/>
      </c>
      <c r="AE11" s="23"/>
      <c r="AF11" s="20">
        <f t="shared" si="6"/>
        <v>46212</v>
      </c>
      <c r="AG11" s="21">
        <f t="shared" si="21"/>
        <v>46212</v>
      </c>
      <c r="AH11" s="181" t="str">
        <f>IFERROR(VLOOKUP(AG11,Vorgaben!$D:$E,2,0),"")&amp;IFERROR(VLOOKUP(AG11,Vorgaben!$O:$P,2,0),"")</f>
        <v/>
      </c>
      <c r="AI11" s="23" t="str">
        <f t="shared" si="22"/>
        <v/>
      </c>
      <c r="AJ11" s="23"/>
      <c r="AK11" s="20">
        <f t="shared" si="7"/>
        <v>46243</v>
      </c>
      <c r="AL11" s="21">
        <f t="shared" si="23"/>
        <v>46243</v>
      </c>
      <c r="AM11" s="181" t="str">
        <f>IFERROR(VLOOKUP(AL11,Vorgaben!$D:$E,2,0),"")&amp;IFERROR(VLOOKUP(AL11,Vorgaben!$O:$P,2,0),"")</f>
        <v/>
      </c>
      <c r="AN11" s="23" t="str">
        <f t="shared" si="24"/>
        <v/>
      </c>
      <c r="AO11" s="23"/>
      <c r="AP11" s="20">
        <f t="shared" si="8"/>
        <v>46274</v>
      </c>
      <c r="AQ11" s="21">
        <f t="shared" si="25"/>
        <v>46274</v>
      </c>
      <c r="AR11" s="181" t="str">
        <f>IFERROR(VLOOKUP(AQ11,Vorgaben!$D:$E,2,0),"")&amp;IFERROR(VLOOKUP(AQ11,Vorgaben!$O:$P,2,0),"")</f>
        <v/>
      </c>
      <c r="AS11" s="23" t="str">
        <f t="shared" si="26"/>
        <v/>
      </c>
      <c r="AT11" s="23"/>
      <c r="AU11" s="20">
        <f t="shared" si="9"/>
        <v>46304</v>
      </c>
      <c r="AV11" s="21">
        <f t="shared" si="27"/>
        <v>46304</v>
      </c>
      <c r="AW11" s="181" t="str">
        <f>IFERROR(VLOOKUP(AV11,Vorgaben!$D:$E,2,0),"")&amp;IFERROR(VLOOKUP(AV11,Vorgaben!$O:$P,2,0),"")</f>
        <v/>
      </c>
      <c r="AX11" s="23" t="str">
        <f t="shared" si="28"/>
        <v/>
      </c>
      <c r="AY11" s="23"/>
      <c r="AZ11" s="20">
        <f t="shared" si="10"/>
        <v>46335</v>
      </c>
      <c r="BA11" s="21">
        <f t="shared" si="29"/>
        <v>46335</v>
      </c>
      <c r="BB11" s="181" t="str">
        <f>IFERROR(VLOOKUP(BA11,Vorgaben!$D:$E,2,0),"")&amp;IFERROR(VLOOKUP(BA11,Vorgaben!$O:$P,2,0),"")</f>
        <v/>
      </c>
      <c r="BC11" s="23">
        <f t="shared" si="30"/>
        <v>46</v>
      </c>
      <c r="BD11" s="23"/>
      <c r="BE11" s="20">
        <f t="shared" si="11"/>
        <v>46365</v>
      </c>
      <c r="BF11" s="21">
        <f t="shared" si="31"/>
        <v>46365</v>
      </c>
      <c r="BG11" s="181" t="str">
        <f>IFERROR(VLOOKUP(BF11,Vorgaben!$D:$E,2,0),"")&amp;IFERROR(VLOOKUP(BF11,Vorgaben!$O:$P,2,0),"")</f>
        <v/>
      </c>
      <c r="BH11" s="23" t="str">
        <f t="shared" si="32"/>
        <v/>
      </c>
      <c r="BK11" s="18"/>
      <c r="BL11" s="26">
        <f>DATE($A$1,10,3)</f>
        <v>46298</v>
      </c>
      <c r="BM11" s="30" t="s">
        <v>22</v>
      </c>
    </row>
    <row r="12" spans="1:65" ht="18.75" x14ac:dyDescent="0.3">
      <c r="A12" s="12"/>
      <c r="B12" s="20">
        <f t="shared" si="0"/>
        <v>46032</v>
      </c>
      <c r="C12" s="21">
        <f t="shared" si="33"/>
        <v>46032</v>
      </c>
      <c r="D12" s="181" t="str">
        <f>IFERROR(VLOOKUP(C12,Vorgaben!$D:$E,2,0),"")&amp;IFERROR(VLOOKUP(C12,Vorgaben!$O:$P,2,0),"")</f>
        <v/>
      </c>
      <c r="E12" s="25" t="str">
        <f t="shared" si="12"/>
        <v/>
      </c>
      <c r="F12" s="25"/>
      <c r="G12" s="20">
        <f t="shared" si="1"/>
        <v>46063</v>
      </c>
      <c r="H12" s="21">
        <f t="shared" si="34"/>
        <v>46063</v>
      </c>
      <c r="I12" s="181" t="str">
        <f>IFERROR(VLOOKUP(H12,Vorgaben!$D:$E,2,0),"")&amp;IFERROR(VLOOKUP(H12,Vorgaben!$O:$P,2,0),"")</f>
        <v/>
      </c>
      <c r="J12" s="25" t="str">
        <f t="shared" si="13"/>
        <v/>
      </c>
      <c r="K12" s="24"/>
      <c r="L12" s="20">
        <f t="shared" si="2"/>
        <v>46091</v>
      </c>
      <c r="M12" s="21">
        <f t="shared" si="14"/>
        <v>46091</v>
      </c>
      <c r="N12" s="181" t="str">
        <f>IFERROR(VLOOKUP(M12,Vorgaben!$D:$E,2,0),"")&amp;IFERROR(VLOOKUP(M12,Vorgaben!$O:$P,2,0),"")</f>
        <v/>
      </c>
      <c r="O12" s="23" t="str">
        <f t="shared" si="35"/>
        <v/>
      </c>
      <c r="P12" s="23"/>
      <c r="Q12" s="20">
        <f t="shared" si="3"/>
        <v>46122</v>
      </c>
      <c r="R12" s="21">
        <f t="shared" si="15"/>
        <v>46122</v>
      </c>
      <c r="S12" s="181" t="str">
        <f>IFERROR(VLOOKUP(R12,Vorgaben!$D:$E,2,0),"")&amp;IFERROR(VLOOKUP(R12,Vorgaben!$O:$P,2,0),"")</f>
        <v/>
      </c>
      <c r="T12" s="23" t="str">
        <f t="shared" si="16"/>
        <v/>
      </c>
      <c r="U12" s="23"/>
      <c r="V12" s="20">
        <f t="shared" si="4"/>
        <v>46152</v>
      </c>
      <c r="W12" s="21">
        <f t="shared" si="17"/>
        <v>46152</v>
      </c>
      <c r="X12" s="181" t="str">
        <f>IFERROR(VLOOKUP(W12,Vorgaben!$D:$E,2,0),"")&amp;IFERROR(VLOOKUP(W12,Vorgaben!$O:$P,2,0),"")</f>
        <v/>
      </c>
      <c r="Y12" s="23" t="str">
        <f t="shared" si="18"/>
        <v/>
      </c>
      <c r="Z12" s="23"/>
      <c r="AA12" s="20">
        <f t="shared" si="5"/>
        <v>46183</v>
      </c>
      <c r="AB12" s="21">
        <f t="shared" si="19"/>
        <v>46183</v>
      </c>
      <c r="AC12" s="181" t="str">
        <f>IFERROR(VLOOKUP(AB12,Vorgaben!$D:$E,2,0),"")&amp;IFERROR(VLOOKUP(AB12,Vorgaben!$O:$P,2,0),"")</f>
        <v/>
      </c>
      <c r="AD12" s="23" t="str">
        <f t="shared" si="20"/>
        <v/>
      </c>
      <c r="AE12" s="23"/>
      <c r="AF12" s="20">
        <f t="shared" si="6"/>
        <v>46213</v>
      </c>
      <c r="AG12" s="21">
        <f t="shared" si="21"/>
        <v>46213</v>
      </c>
      <c r="AH12" s="181" t="str">
        <f>IFERROR(VLOOKUP(AG12,Vorgaben!$D:$E,2,0),"")&amp;IFERROR(VLOOKUP(AG12,Vorgaben!$O:$P,2,0),"")</f>
        <v/>
      </c>
      <c r="AI12" s="23" t="str">
        <f t="shared" si="22"/>
        <v/>
      </c>
      <c r="AJ12" s="23"/>
      <c r="AK12" s="20">
        <f t="shared" si="7"/>
        <v>46244</v>
      </c>
      <c r="AL12" s="21">
        <f t="shared" si="23"/>
        <v>46244</v>
      </c>
      <c r="AM12" s="181" t="str">
        <f>IFERROR(VLOOKUP(AL12,Vorgaben!$D:$E,2,0),"")&amp;IFERROR(VLOOKUP(AL12,Vorgaben!$O:$P,2,0),"")</f>
        <v/>
      </c>
      <c r="AN12" s="23">
        <f t="shared" si="24"/>
        <v>33</v>
      </c>
      <c r="AO12" s="23"/>
      <c r="AP12" s="20">
        <f t="shared" si="8"/>
        <v>46275</v>
      </c>
      <c r="AQ12" s="21">
        <f t="shared" si="25"/>
        <v>46275</v>
      </c>
      <c r="AR12" s="181" t="str">
        <f>IFERROR(VLOOKUP(AQ12,Vorgaben!$D:$E,2,0),"")&amp;IFERROR(VLOOKUP(AQ12,Vorgaben!$O:$P,2,0),"")</f>
        <v/>
      </c>
      <c r="AS12" s="23" t="str">
        <f t="shared" si="26"/>
        <v/>
      </c>
      <c r="AT12" s="23"/>
      <c r="AU12" s="20">
        <f t="shared" si="9"/>
        <v>46305</v>
      </c>
      <c r="AV12" s="21">
        <f t="shared" si="27"/>
        <v>46305</v>
      </c>
      <c r="AW12" s="181" t="str">
        <f>IFERROR(VLOOKUP(AV12,Vorgaben!$D:$E,2,0),"")&amp;IFERROR(VLOOKUP(AV12,Vorgaben!$O:$P,2,0),"")</f>
        <v/>
      </c>
      <c r="AX12" s="23" t="str">
        <f t="shared" si="28"/>
        <v/>
      </c>
      <c r="AY12" s="23"/>
      <c r="AZ12" s="20">
        <f t="shared" si="10"/>
        <v>46336</v>
      </c>
      <c r="BA12" s="21">
        <f t="shared" si="29"/>
        <v>46336</v>
      </c>
      <c r="BB12" s="181" t="str">
        <f>IFERROR(VLOOKUP(BA12,Vorgaben!$D:$E,2,0),"")&amp;IFERROR(VLOOKUP(BA12,Vorgaben!$O:$P,2,0),"")</f>
        <v/>
      </c>
      <c r="BC12" s="23" t="str">
        <f t="shared" si="30"/>
        <v/>
      </c>
      <c r="BD12" s="23"/>
      <c r="BE12" s="20">
        <f t="shared" si="11"/>
        <v>46366</v>
      </c>
      <c r="BF12" s="21">
        <f t="shared" si="31"/>
        <v>46366</v>
      </c>
      <c r="BG12" s="181" t="str">
        <f>IFERROR(VLOOKUP(BF12,Vorgaben!$D:$E,2,0),"")&amp;IFERROR(VLOOKUP(BF12,Vorgaben!$O:$P,2,0),"")</f>
        <v/>
      </c>
      <c r="BH12" s="23" t="str">
        <f t="shared" si="32"/>
        <v/>
      </c>
      <c r="BK12" s="18"/>
      <c r="BL12" s="26">
        <f>DATE($A$1,10,31)</f>
        <v>46326</v>
      </c>
      <c r="BM12" s="30" t="s">
        <v>23</v>
      </c>
    </row>
    <row r="13" spans="1:65" ht="18.75" x14ac:dyDescent="0.3">
      <c r="A13" s="12"/>
      <c r="B13" s="20">
        <f t="shared" si="0"/>
        <v>46033</v>
      </c>
      <c r="C13" s="21">
        <f t="shared" si="33"/>
        <v>46033</v>
      </c>
      <c r="D13" s="181" t="str">
        <f>IFERROR(VLOOKUP(C13,Vorgaben!$D:$E,2,0),"")&amp;IFERROR(VLOOKUP(C13,Vorgaben!$O:$P,2,0),"")</f>
        <v/>
      </c>
      <c r="E13" s="25" t="str">
        <f t="shared" si="12"/>
        <v/>
      </c>
      <c r="F13" s="25"/>
      <c r="G13" s="20">
        <f t="shared" si="1"/>
        <v>46064</v>
      </c>
      <c r="H13" s="21">
        <f t="shared" si="34"/>
        <v>46064</v>
      </c>
      <c r="I13" s="181" t="str">
        <f>IFERROR(VLOOKUP(H13,Vorgaben!$D:$E,2,0),"")&amp;IFERROR(VLOOKUP(H13,Vorgaben!$O:$P,2,0),"")</f>
        <v/>
      </c>
      <c r="J13" s="25" t="str">
        <f t="shared" si="13"/>
        <v/>
      </c>
      <c r="K13" s="24"/>
      <c r="L13" s="20">
        <f t="shared" si="2"/>
        <v>46092</v>
      </c>
      <c r="M13" s="21">
        <f t="shared" si="14"/>
        <v>46092</v>
      </c>
      <c r="N13" s="181" t="str">
        <f>IFERROR(VLOOKUP(M13,Vorgaben!$D:$E,2,0),"")&amp;IFERROR(VLOOKUP(M13,Vorgaben!$O:$P,2,0),"")</f>
        <v/>
      </c>
      <c r="O13" s="23" t="str">
        <f t="shared" si="35"/>
        <v/>
      </c>
      <c r="P13" s="23"/>
      <c r="Q13" s="20">
        <f t="shared" si="3"/>
        <v>46123</v>
      </c>
      <c r="R13" s="21">
        <f t="shared" si="15"/>
        <v>46123</v>
      </c>
      <c r="S13" s="181" t="str">
        <f>IFERROR(VLOOKUP(R13,Vorgaben!$D:$E,2,0),"")&amp;IFERROR(VLOOKUP(R13,Vorgaben!$O:$P,2,0),"")</f>
        <v/>
      </c>
      <c r="T13" s="23" t="str">
        <f t="shared" si="16"/>
        <v/>
      </c>
      <c r="U13" s="23"/>
      <c r="V13" s="20">
        <f t="shared" si="4"/>
        <v>46153</v>
      </c>
      <c r="W13" s="21">
        <f t="shared" si="17"/>
        <v>46153</v>
      </c>
      <c r="X13" s="181" t="str">
        <f>IFERROR(VLOOKUP(W13,Vorgaben!$D:$E,2,0),"")&amp;IFERROR(VLOOKUP(W13,Vorgaben!$O:$P,2,0),"")</f>
        <v/>
      </c>
      <c r="Y13" s="23">
        <f t="shared" si="18"/>
        <v>20</v>
      </c>
      <c r="Z13" s="23"/>
      <c r="AA13" s="20">
        <f t="shared" si="5"/>
        <v>46184</v>
      </c>
      <c r="AB13" s="21">
        <f t="shared" si="19"/>
        <v>46184</v>
      </c>
      <c r="AC13" s="181" t="str">
        <f>IFERROR(VLOOKUP(AB13,Vorgaben!$D:$E,2,0),"")&amp;IFERROR(VLOOKUP(AB13,Vorgaben!$O:$P,2,0),"")</f>
        <v/>
      </c>
      <c r="AD13" s="23" t="str">
        <f t="shared" si="20"/>
        <v/>
      </c>
      <c r="AE13" s="23"/>
      <c r="AF13" s="20">
        <f t="shared" si="6"/>
        <v>46214</v>
      </c>
      <c r="AG13" s="21">
        <f t="shared" si="21"/>
        <v>46214</v>
      </c>
      <c r="AH13" s="181" t="str">
        <f>IFERROR(VLOOKUP(AG13,Vorgaben!$D:$E,2,0),"")&amp;IFERROR(VLOOKUP(AG13,Vorgaben!$O:$P,2,0),"")</f>
        <v/>
      </c>
      <c r="AI13" s="23" t="str">
        <f t="shared" si="22"/>
        <v/>
      </c>
      <c r="AJ13" s="23"/>
      <c r="AK13" s="20">
        <f t="shared" si="7"/>
        <v>46245</v>
      </c>
      <c r="AL13" s="21">
        <f t="shared" si="23"/>
        <v>46245</v>
      </c>
      <c r="AM13" s="181" t="str">
        <f>IFERROR(VLOOKUP(AL13,Vorgaben!$D:$E,2,0),"")&amp;IFERROR(VLOOKUP(AL13,Vorgaben!$O:$P,2,0),"")</f>
        <v/>
      </c>
      <c r="AN13" s="23" t="str">
        <f t="shared" si="24"/>
        <v/>
      </c>
      <c r="AO13" s="23"/>
      <c r="AP13" s="20">
        <f t="shared" si="8"/>
        <v>46276</v>
      </c>
      <c r="AQ13" s="21">
        <f t="shared" si="25"/>
        <v>46276</v>
      </c>
      <c r="AR13" s="181" t="str">
        <f>IFERROR(VLOOKUP(AQ13,Vorgaben!$D:$E,2,0),"")&amp;IFERROR(VLOOKUP(AQ13,Vorgaben!$O:$P,2,0),"")</f>
        <v/>
      </c>
      <c r="AS13" s="23" t="str">
        <f t="shared" si="26"/>
        <v/>
      </c>
      <c r="AT13" s="23"/>
      <c r="AU13" s="20">
        <f t="shared" si="9"/>
        <v>46306</v>
      </c>
      <c r="AV13" s="21">
        <f t="shared" si="27"/>
        <v>46306</v>
      </c>
      <c r="AW13" s="181" t="str">
        <f>IFERROR(VLOOKUP(AV13,Vorgaben!$D:$E,2,0),"")&amp;IFERROR(VLOOKUP(AV13,Vorgaben!$O:$P,2,0),"")</f>
        <v/>
      </c>
      <c r="AX13" s="23" t="str">
        <f t="shared" si="28"/>
        <v/>
      </c>
      <c r="AY13" s="23"/>
      <c r="AZ13" s="20">
        <f t="shared" si="10"/>
        <v>46337</v>
      </c>
      <c r="BA13" s="21">
        <f t="shared" si="29"/>
        <v>46337</v>
      </c>
      <c r="BB13" s="181" t="str">
        <f>IFERROR(VLOOKUP(BA13,Vorgaben!$D:$E,2,0),"")&amp;IFERROR(VLOOKUP(BA13,Vorgaben!$O:$P,2,0),"")</f>
        <v/>
      </c>
      <c r="BC13" s="23" t="str">
        <f t="shared" si="30"/>
        <v/>
      </c>
      <c r="BD13" s="23"/>
      <c r="BE13" s="20">
        <f t="shared" si="11"/>
        <v>46367</v>
      </c>
      <c r="BF13" s="21">
        <f t="shared" si="31"/>
        <v>46367</v>
      </c>
      <c r="BG13" s="181" t="str">
        <f>IFERROR(VLOOKUP(BF13,Vorgaben!$D:$E,2,0),"")&amp;IFERROR(VLOOKUP(BF13,Vorgaben!$O:$P,2,0),"")</f>
        <v/>
      </c>
      <c r="BH13" s="23" t="str">
        <f t="shared" si="32"/>
        <v/>
      </c>
      <c r="BK13" s="18"/>
      <c r="BL13" s="33">
        <f>DATE($A$1,12,25)-WEEKDAY(DATE($A$1,12,25),2)-21</f>
        <v>46355</v>
      </c>
      <c r="BM13" s="31" t="s">
        <v>24</v>
      </c>
    </row>
    <row r="14" spans="1:65" ht="18.75" x14ac:dyDescent="0.3">
      <c r="A14" s="12"/>
      <c r="B14" s="20">
        <f t="shared" si="0"/>
        <v>46034</v>
      </c>
      <c r="C14" s="21">
        <f t="shared" si="33"/>
        <v>46034</v>
      </c>
      <c r="D14" s="181" t="str">
        <f>IFERROR(VLOOKUP(C14,Vorgaben!$D:$E,2,0),"")&amp;IFERROR(VLOOKUP(C14,Vorgaben!$O:$P,2,0),"")</f>
        <v/>
      </c>
      <c r="E14" s="25">
        <f t="shared" si="12"/>
        <v>3</v>
      </c>
      <c r="F14" s="25"/>
      <c r="G14" s="20">
        <f t="shared" si="1"/>
        <v>46065</v>
      </c>
      <c r="H14" s="21">
        <f t="shared" si="34"/>
        <v>46065</v>
      </c>
      <c r="I14" s="181" t="str">
        <f>IFERROR(VLOOKUP(H14,Vorgaben!$D:$E,2,0),"")&amp;IFERROR(VLOOKUP(H14,Vorgaben!$O:$P,2,0),"")</f>
        <v/>
      </c>
      <c r="J14" s="25" t="str">
        <f t="shared" si="13"/>
        <v/>
      </c>
      <c r="K14" s="24"/>
      <c r="L14" s="20">
        <f t="shared" si="2"/>
        <v>46093</v>
      </c>
      <c r="M14" s="21">
        <f t="shared" si="14"/>
        <v>46093</v>
      </c>
      <c r="N14" s="181" t="str">
        <f>IFERROR(VLOOKUP(M14,Vorgaben!$D:$E,2,0),"")&amp;IFERROR(VLOOKUP(M14,Vorgaben!$O:$P,2,0),"")</f>
        <v/>
      </c>
      <c r="O14" s="23" t="str">
        <f t="shared" si="35"/>
        <v/>
      </c>
      <c r="P14" s="23"/>
      <c r="Q14" s="20">
        <f t="shared" si="3"/>
        <v>46124</v>
      </c>
      <c r="R14" s="21">
        <f t="shared" si="15"/>
        <v>46124</v>
      </c>
      <c r="S14" s="181" t="str">
        <f>IFERROR(VLOOKUP(R14,Vorgaben!$D:$E,2,0),"")&amp;IFERROR(VLOOKUP(R14,Vorgaben!$O:$P,2,0),"")</f>
        <v/>
      </c>
      <c r="T14" s="23" t="str">
        <f t="shared" si="16"/>
        <v/>
      </c>
      <c r="U14" s="23"/>
      <c r="V14" s="20">
        <f t="shared" si="4"/>
        <v>46154</v>
      </c>
      <c r="W14" s="21">
        <f t="shared" si="17"/>
        <v>46154</v>
      </c>
      <c r="X14" s="181" t="str">
        <f>IFERROR(VLOOKUP(W14,Vorgaben!$D:$E,2,0),"")&amp;IFERROR(VLOOKUP(W14,Vorgaben!$O:$P,2,0),"")</f>
        <v/>
      </c>
      <c r="Y14" s="23" t="str">
        <f t="shared" si="18"/>
        <v/>
      </c>
      <c r="Z14" s="23"/>
      <c r="AA14" s="20">
        <f t="shared" si="5"/>
        <v>46185</v>
      </c>
      <c r="AB14" s="21">
        <f t="shared" si="19"/>
        <v>46185</v>
      </c>
      <c r="AC14" s="181" t="str">
        <f>IFERROR(VLOOKUP(AB14,Vorgaben!$D:$E,2,0),"")&amp;IFERROR(VLOOKUP(AB14,Vorgaben!$O:$P,2,0),"")</f>
        <v/>
      </c>
      <c r="AD14" s="23" t="str">
        <f t="shared" si="20"/>
        <v/>
      </c>
      <c r="AE14" s="23"/>
      <c r="AF14" s="20">
        <f t="shared" si="6"/>
        <v>46215</v>
      </c>
      <c r="AG14" s="21">
        <f t="shared" si="21"/>
        <v>46215</v>
      </c>
      <c r="AH14" s="181" t="str">
        <f>IFERROR(VLOOKUP(AG14,Vorgaben!$D:$E,2,0),"")&amp;IFERROR(VLOOKUP(AG14,Vorgaben!$O:$P,2,0),"")</f>
        <v/>
      </c>
      <c r="AI14" s="23" t="str">
        <f t="shared" si="22"/>
        <v/>
      </c>
      <c r="AJ14" s="23"/>
      <c r="AK14" s="20">
        <f t="shared" si="7"/>
        <v>46246</v>
      </c>
      <c r="AL14" s="21">
        <f t="shared" si="23"/>
        <v>46246</v>
      </c>
      <c r="AM14" s="181" t="str">
        <f>IFERROR(VLOOKUP(AL14,Vorgaben!$D:$E,2,0),"")&amp;IFERROR(VLOOKUP(AL14,Vorgaben!$O:$P,2,0),"")</f>
        <v/>
      </c>
      <c r="AN14" s="23" t="str">
        <f t="shared" si="24"/>
        <v/>
      </c>
      <c r="AO14" s="23"/>
      <c r="AP14" s="20">
        <f t="shared" si="8"/>
        <v>46277</v>
      </c>
      <c r="AQ14" s="21">
        <f t="shared" si="25"/>
        <v>46277</v>
      </c>
      <c r="AR14" s="181" t="str">
        <f>IFERROR(VLOOKUP(AQ14,Vorgaben!$D:$E,2,0),"")&amp;IFERROR(VLOOKUP(AQ14,Vorgaben!$O:$P,2,0),"")</f>
        <v/>
      </c>
      <c r="AS14" s="23" t="str">
        <f t="shared" si="26"/>
        <v/>
      </c>
      <c r="AT14" s="23"/>
      <c r="AU14" s="20">
        <f t="shared" si="9"/>
        <v>46307</v>
      </c>
      <c r="AV14" s="21">
        <f t="shared" si="27"/>
        <v>46307</v>
      </c>
      <c r="AW14" s="181" t="str">
        <f>IFERROR(VLOOKUP(AV14,Vorgaben!$D:$E,2,0),"")&amp;IFERROR(VLOOKUP(AV14,Vorgaben!$O:$P,2,0),"")</f>
        <v/>
      </c>
      <c r="AX14" s="23">
        <f t="shared" si="28"/>
        <v>42</v>
      </c>
      <c r="AY14" s="23"/>
      <c r="AZ14" s="20">
        <f t="shared" si="10"/>
        <v>46338</v>
      </c>
      <c r="BA14" s="21">
        <f t="shared" si="29"/>
        <v>46338</v>
      </c>
      <c r="BB14" s="181" t="str">
        <f>IFERROR(VLOOKUP(BA14,Vorgaben!$D:$E,2,0),"")&amp;IFERROR(VLOOKUP(BA14,Vorgaben!$O:$P,2,0),"")</f>
        <v/>
      </c>
      <c r="BC14" s="23" t="str">
        <f t="shared" si="30"/>
        <v/>
      </c>
      <c r="BD14" s="23"/>
      <c r="BE14" s="20">
        <f t="shared" si="11"/>
        <v>46368</v>
      </c>
      <c r="BF14" s="21">
        <f t="shared" si="31"/>
        <v>46368</v>
      </c>
      <c r="BG14" s="181" t="str">
        <f>IFERROR(VLOOKUP(BF14,Vorgaben!$D:$E,2,0),"")&amp;IFERROR(VLOOKUP(BF14,Vorgaben!$O:$P,2,0),"")</f>
        <v/>
      </c>
      <c r="BH14" s="23" t="str">
        <f t="shared" si="32"/>
        <v/>
      </c>
      <c r="BK14" s="18"/>
      <c r="BL14" s="33">
        <f>DATE($A$1,12,6)</f>
        <v>46362</v>
      </c>
      <c r="BM14" s="31" t="s">
        <v>25</v>
      </c>
    </row>
    <row r="15" spans="1:65" ht="18.75" x14ac:dyDescent="0.3">
      <c r="A15" s="12"/>
      <c r="B15" s="20">
        <f t="shared" si="0"/>
        <v>46035</v>
      </c>
      <c r="C15" s="21">
        <f t="shared" si="33"/>
        <v>46035</v>
      </c>
      <c r="D15" s="181" t="str">
        <f>IFERROR(VLOOKUP(C15,Vorgaben!$D:$E,2,0),"")&amp;IFERROR(VLOOKUP(C15,Vorgaben!$O:$P,2,0),"")</f>
        <v/>
      </c>
      <c r="E15" s="25" t="str">
        <f t="shared" si="12"/>
        <v/>
      </c>
      <c r="F15" s="25"/>
      <c r="G15" s="20">
        <f t="shared" si="1"/>
        <v>46066</v>
      </c>
      <c r="H15" s="21">
        <f t="shared" si="34"/>
        <v>46066</v>
      </c>
      <c r="I15" s="181" t="str">
        <f>IFERROR(VLOOKUP(H15,Vorgaben!$D:$E,2,0),"")&amp;IFERROR(VLOOKUP(H15,Vorgaben!$O:$P,2,0),"")</f>
        <v/>
      </c>
      <c r="J15" s="25" t="str">
        <f t="shared" si="13"/>
        <v/>
      </c>
      <c r="K15" s="24"/>
      <c r="L15" s="20">
        <f t="shared" si="2"/>
        <v>46094</v>
      </c>
      <c r="M15" s="21">
        <f t="shared" si="14"/>
        <v>46094</v>
      </c>
      <c r="N15" s="181" t="str">
        <f>IFERROR(VLOOKUP(M15,Vorgaben!$D:$E,2,0),"")&amp;IFERROR(VLOOKUP(M15,Vorgaben!$O:$P,2,0),"")</f>
        <v/>
      </c>
      <c r="O15" s="23" t="str">
        <f t="shared" si="35"/>
        <v/>
      </c>
      <c r="P15" s="23"/>
      <c r="Q15" s="20">
        <f t="shared" si="3"/>
        <v>46125</v>
      </c>
      <c r="R15" s="21">
        <f t="shared" si="15"/>
        <v>46125</v>
      </c>
      <c r="S15" s="181" t="str">
        <f>IFERROR(VLOOKUP(R15,Vorgaben!$D:$E,2,0),"")&amp;IFERROR(VLOOKUP(R15,Vorgaben!$O:$P,2,0),"")</f>
        <v/>
      </c>
      <c r="T15" s="23">
        <f t="shared" si="16"/>
        <v>16</v>
      </c>
      <c r="U15" s="23"/>
      <c r="V15" s="20">
        <f t="shared" si="4"/>
        <v>46155</v>
      </c>
      <c r="W15" s="21">
        <f t="shared" si="17"/>
        <v>46155</v>
      </c>
      <c r="X15" s="181" t="str">
        <f>IFERROR(VLOOKUP(W15,Vorgaben!$D:$E,2,0),"")&amp;IFERROR(VLOOKUP(W15,Vorgaben!$O:$P,2,0),"")</f>
        <v/>
      </c>
      <c r="Y15" s="23" t="str">
        <f t="shared" si="18"/>
        <v/>
      </c>
      <c r="Z15" s="23"/>
      <c r="AA15" s="20">
        <f t="shared" si="5"/>
        <v>46186</v>
      </c>
      <c r="AB15" s="21">
        <f t="shared" si="19"/>
        <v>46186</v>
      </c>
      <c r="AC15" s="181" t="str">
        <f>IFERROR(VLOOKUP(AB15,Vorgaben!$D:$E,2,0),"")&amp;IFERROR(VLOOKUP(AB15,Vorgaben!$O:$P,2,0),"")</f>
        <v/>
      </c>
      <c r="AD15" s="23" t="str">
        <f t="shared" si="20"/>
        <v/>
      </c>
      <c r="AE15" s="23"/>
      <c r="AF15" s="20">
        <f t="shared" si="6"/>
        <v>46216</v>
      </c>
      <c r="AG15" s="21">
        <f t="shared" si="21"/>
        <v>46216</v>
      </c>
      <c r="AH15" s="181" t="str">
        <f>IFERROR(VLOOKUP(AG15,Vorgaben!$D:$E,2,0),"")&amp;IFERROR(VLOOKUP(AG15,Vorgaben!$O:$P,2,0),"")</f>
        <v/>
      </c>
      <c r="AI15" s="23">
        <f t="shared" si="22"/>
        <v>29</v>
      </c>
      <c r="AJ15" s="23"/>
      <c r="AK15" s="20">
        <f t="shared" si="7"/>
        <v>46247</v>
      </c>
      <c r="AL15" s="21">
        <f t="shared" si="23"/>
        <v>46247</v>
      </c>
      <c r="AM15" s="181" t="str">
        <f>IFERROR(VLOOKUP(AL15,Vorgaben!$D:$E,2,0),"")&amp;IFERROR(VLOOKUP(AL15,Vorgaben!$O:$P,2,0),"")</f>
        <v/>
      </c>
      <c r="AN15" s="23" t="str">
        <f t="shared" si="24"/>
        <v/>
      </c>
      <c r="AO15" s="23"/>
      <c r="AP15" s="20">
        <f t="shared" si="8"/>
        <v>46278</v>
      </c>
      <c r="AQ15" s="21">
        <f t="shared" si="25"/>
        <v>46278</v>
      </c>
      <c r="AR15" s="181" t="str">
        <f>IFERROR(VLOOKUP(AQ15,Vorgaben!$D:$E,2,0),"")&amp;IFERROR(VLOOKUP(AQ15,Vorgaben!$O:$P,2,0),"")</f>
        <v/>
      </c>
      <c r="AS15" s="23" t="str">
        <f t="shared" si="26"/>
        <v/>
      </c>
      <c r="AT15" s="23"/>
      <c r="AU15" s="20">
        <f t="shared" si="9"/>
        <v>46308</v>
      </c>
      <c r="AV15" s="21">
        <f t="shared" si="27"/>
        <v>46308</v>
      </c>
      <c r="AW15" s="181" t="str">
        <f>IFERROR(VLOOKUP(AV15,Vorgaben!$D:$E,2,0),"")&amp;IFERROR(VLOOKUP(AV15,Vorgaben!$O:$P,2,0),"")</f>
        <v/>
      </c>
      <c r="AX15" s="23" t="str">
        <f t="shared" si="28"/>
        <v/>
      </c>
      <c r="AY15" s="23"/>
      <c r="AZ15" s="20">
        <f t="shared" si="10"/>
        <v>46339</v>
      </c>
      <c r="BA15" s="21">
        <f t="shared" si="29"/>
        <v>46339</v>
      </c>
      <c r="BB15" s="181" t="str">
        <f>IFERROR(VLOOKUP(BA15,Vorgaben!$D:$E,2,0),"")&amp;IFERROR(VLOOKUP(BA15,Vorgaben!$O:$P,2,0),"")</f>
        <v/>
      </c>
      <c r="BC15" s="23" t="str">
        <f t="shared" si="30"/>
        <v/>
      </c>
      <c r="BD15" s="23"/>
      <c r="BE15" s="20">
        <f t="shared" si="11"/>
        <v>46369</v>
      </c>
      <c r="BF15" s="21">
        <f t="shared" si="31"/>
        <v>46369</v>
      </c>
      <c r="BG15" s="181" t="str">
        <f>IFERROR(VLOOKUP(BF15,Vorgaben!$D:$E,2,0),"")&amp;IFERROR(VLOOKUP(BF15,Vorgaben!$O:$P,2,0),"")</f>
        <v>3. Advent</v>
      </c>
      <c r="BH15" s="23" t="str">
        <f t="shared" si="32"/>
        <v/>
      </c>
      <c r="BK15" s="18"/>
      <c r="BL15" s="33">
        <f>DATE($A$1,12,25)-WEEKDAY(DATE($A$1,12,25),2)-14</f>
        <v>46362</v>
      </c>
      <c r="BM15" s="31" t="s">
        <v>26</v>
      </c>
    </row>
    <row r="16" spans="1:65" ht="18.75" x14ac:dyDescent="0.3">
      <c r="A16" s="12"/>
      <c r="B16" s="20">
        <f t="shared" si="0"/>
        <v>46036</v>
      </c>
      <c r="C16" s="21">
        <f t="shared" si="33"/>
        <v>46036</v>
      </c>
      <c r="D16" s="181" t="str">
        <f>IFERROR(VLOOKUP(C16,Vorgaben!$D:$E,2,0),"")&amp;IFERROR(VLOOKUP(C16,Vorgaben!$O:$P,2,0),"")</f>
        <v/>
      </c>
      <c r="E16" s="25" t="str">
        <f t="shared" si="12"/>
        <v/>
      </c>
      <c r="F16" s="25"/>
      <c r="G16" s="20">
        <f t="shared" si="1"/>
        <v>46067</v>
      </c>
      <c r="H16" s="21">
        <f t="shared" si="34"/>
        <v>46067</v>
      </c>
      <c r="I16" s="181" t="str">
        <f>IFERROR(VLOOKUP(H16,Vorgaben!$D:$E,2,0),"")&amp;IFERROR(VLOOKUP(H16,Vorgaben!$O:$P,2,0),"")</f>
        <v>Valentinstag</v>
      </c>
      <c r="J16" s="25" t="str">
        <f t="shared" si="13"/>
        <v/>
      </c>
      <c r="K16" s="24"/>
      <c r="L16" s="20">
        <f t="shared" si="2"/>
        <v>46095</v>
      </c>
      <c r="M16" s="21">
        <f t="shared" si="14"/>
        <v>46095</v>
      </c>
      <c r="N16" s="181" t="str">
        <f>IFERROR(VLOOKUP(M16,Vorgaben!$D:$E,2,0),"")&amp;IFERROR(VLOOKUP(M16,Vorgaben!$O:$P,2,0),"")</f>
        <v/>
      </c>
      <c r="O16" s="23" t="str">
        <f t="shared" si="35"/>
        <v/>
      </c>
      <c r="P16" s="23"/>
      <c r="Q16" s="20">
        <f t="shared" si="3"/>
        <v>46126</v>
      </c>
      <c r="R16" s="21">
        <f t="shared" si="15"/>
        <v>46126</v>
      </c>
      <c r="S16" s="181" t="str">
        <f>IFERROR(VLOOKUP(R16,Vorgaben!$D:$E,2,0),"")&amp;IFERROR(VLOOKUP(R16,Vorgaben!$O:$P,2,0),"")</f>
        <v/>
      </c>
      <c r="T16" s="23" t="str">
        <f t="shared" si="16"/>
        <v/>
      </c>
      <c r="U16" s="23"/>
      <c r="V16" s="20">
        <f t="shared" si="4"/>
        <v>46156</v>
      </c>
      <c r="W16" s="21">
        <f t="shared" si="17"/>
        <v>46156</v>
      </c>
      <c r="X16" s="181" t="str">
        <f>IFERROR(VLOOKUP(W16,Vorgaben!$D:$E,2,0),"")&amp;IFERROR(VLOOKUP(W16,Vorgaben!$O:$P,2,0),"")</f>
        <v>Himmelfahrt</v>
      </c>
      <c r="Y16" s="23" t="str">
        <f t="shared" si="18"/>
        <v/>
      </c>
      <c r="Z16" s="23"/>
      <c r="AA16" s="20">
        <f t="shared" si="5"/>
        <v>46187</v>
      </c>
      <c r="AB16" s="21">
        <f t="shared" si="19"/>
        <v>46187</v>
      </c>
      <c r="AC16" s="181" t="str">
        <f>IFERROR(VLOOKUP(AB16,Vorgaben!$D:$E,2,0),"")&amp;IFERROR(VLOOKUP(AB16,Vorgaben!$O:$P,2,0),"")</f>
        <v/>
      </c>
      <c r="AD16" s="23" t="str">
        <f t="shared" si="20"/>
        <v/>
      </c>
      <c r="AE16" s="23"/>
      <c r="AF16" s="20">
        <f t="shared" si="6"/>
        <v>46217</v>
      </c>
      <c r="AG16" s="21">
        <f t="shared" si="21"/>
        <v>46217</v>
      </c>
      <c r="AH16" s="181" t="str">
        <f>IFERROR(VLOOKUP(AG16,Vorgaben!$D:$E,2,0),"")&amp;IFERROR(VLOOKUP(AG16,Vorgaben!$O:$P,2,0),"")</f>
        <v/>
      </c>
      <c r="AI16" s="23" t="str">
        <f t="shared" si="22"/>
        <v/>
      </c>
      <c r="AJ16" s="23"/>
      <c r="AK16" s="20">
        <f t="shared" si="7"/>
        <v>46248</v>
      </c>
      <c r="AL16" s="21">
        <f t="shared" si="23"/>
        <v>46248</v>
      </c>
      <c r="AM16" s="181" t="str">
        <f>IFERROR(VLOOKUP(AL16,Vorgaben!$D:$E,2,0),"")&amp;IFERROR(VLOOKUP(AL16,Vorgaben!$O:$P,2,0),"")</f>
        <v/>
      </c>
      <c r="AN16" s="23" t="str">
        <f t="shared" si="24"/>
        <v/>
      </c>
      <c r="AO16" s="23"/>
      <c r="AP16" s="20">
        <f t="shared" si="8"/>
        <v>46279</v>
      </c>
      <c r="AQ16" s="21">
        <f t="shared" si="25"/>
        <v>46279</v>
      </c>
      <c r="AR16" s="181" t="str">
        <f>IFERROR(VLOOKUP(AQ16,Vorgaben!$D:$E,2,0),"")&amp;IFERROR(VLOOKUP(AQ16,Vorgaben!$O:$P,2,0),"")</f>
        <v/>
      </c>
      <c r="AS16" s="23">
        <f t="shared" si="26"/>
        <v>38</v>
      </c>
      <c r="AT16" s="23"/>
      <c r="AU16" s="20">
        <f t="shared" si="9"/>
        <v>46309</v>
      </c>
      <c r="AV16" s="21">
        <f t="shared" si="27"/>
        <v>46309</v>
      </c>
      <c r="AW16" s="181" t="str">
        <f>IFERROR(VLOOKUP(AV16,Vorgaben!$D:$E,2,0),"")&amp;IFERROR(VLOOKUP(AV16,Vorgaben!$O:$P,2,0),"")</f>
        <v/>
      </c>
      <c r="AX16" s="23" t="str">
        <f t="shared" si="28"/>
        <v/>
      </c>
      <c r="AY16" s="23"/>
      <c r="AZ16" s="20">
        <f t="shared" si="10"/>
        <v>46340</v>
      </c>
      <c r="BA16" s="21">
        <f t="shared" si="29"/>
        <v>46340</v>
      </c>
      <c r="BB16" s="181" t="str">
        <f>IFERROR(VLOOKUP(BA16,Vorgaben!$D:$E,2,0),"")&amp;IFERROR(VLOOKUP(BA16,Vorgaben!$O:$P,2,0),"")</f>
        <v/>
      </c>
      <c r="BC16" s="23" t="str">
        <f t="shared" si="30"/>
        <v/>
      </c>
      <c r="BD16" s="23"/>
      <c r="BE16" s="20">
        <f t="shared" si="11"/>
        <v>46370</v>
      </c>
      <c r="BF16" s="21">
        <f t="shared" si="31"/>
        <v>46370</v>
      </c>
      <c r="BG16" s="181" t="str">
        <f>IFERROR(VLOOKUP(BF16,Vorgaben!$D:$E,2,0),"")&amp;IFERROR(VLOOKUP(BF16,Vorgaben!$O:$P,2,0),"")</f>
        <v/>
      </c>
      <c r="BH16" s="23">
        <f t="shared" si="32"/>
        <v>51</v>
      </c>
      <c r="BK16" s="18"/>
      <c r="BL16" s="33">
        <f>DATE($A$1,12,25)-WEEKDAY(DATE($A$1,12,25),2)-7</f>
        <v>46369</v>
      </c>
      <c r="BM16" s="31" t="s">
        <v>27</v>
      </c>
    </row>
    <row r="17" spans="1:65" ht="18.75" x14ac:dyDescent="0.3">
      <c r="A17" s="12"/>
      <c r="B17" s="20">
        <f t="shared" si="0"/>
        <v>46037</v>
      </c>
      <c r="C17" s="21">
        <f t="shared" si="33"/>
        <v>46037</v>
      </c>
      <c r="D17" s="181" t="str">
        <f>IFERROR(VLOOKUP(C17,Vorgaben!$D:$E,2,0),"")&amp;IFERROR(VLOOKUP(C17,Vorgaben!$O:$P,2,0),"")</f>
        <v/>
      </c>
      <c r="E17" s="25" t="str">
        <f t="shared" si="12"/>
        <v/>
      </c>
      <c r="F17" s="25"/>
      <c r="G17" s="20">
        <f t="shared" si="1"/>
        <v>46068</v>
      </c>
      <c r="H17" s="21">
        <f t="shared" si="34"/>
        <v>46068</v>
      </c>
      <c r="I17" s="181" t="str">
        <f>IFERROR(VLOOKUP(H17,Vorgaben!$D:$E,2,0),"")&amp;IFERROR(VLOOKUP(H17,Vorgaben!$O:$P,2,0),"")</f>
        <v/>
      </c>
      <c r="J17" s="25" t="str">
        <f t="shared" si="13"/>
        <v/>
      </c>
      <c r="K17" s="24"/>
      <c r="L17" s="20">
        <f t="shared" si="2"/>
        <v>46096</v>
      </c>
      <c r="M17" s="21">
        <f t="shared" si="14"/>
        <v>46096</v>
      </c>
      <c r="N17" s="181" t="str">
        <f>IFERROR(VLOOKUP(M17,Vorgaben!$D:$E,2,0),"")&amp;IFERROR(VLOOKUP(M17,Vorgaben!$O:$P,2,0),"")</f>
        <v/>
      </c>
      <c r="O17" s="23" t="str">
        <f t="shared" si="35"/>
        <v/>
      </c>
      <c r="P17" s="23"/>
      <c r="Q17" s="20">
        <f t="shared" si="3"/>
        <v>46127</v>
      </c>
      <c r="R17" s="21">
        <f t="shared" si="15"/>
        <v>46127</v>
      </c>
      <c r="S17" s="181" t="str">
        <f>IFERROR(VLOOKUP(R17,Vorgaben!$D:$E,2,0),"")&amp;IFERROR(VLOOKUP(R17,Vorgaben!$O:$P,2,0),"")</f>
        <v/>
      </c>
      <c r="T17" s="23" t="str">
        <f t="shared" si="16"/>
        <v/>
      </c>
      <c r="U17" s="23"/>
      <c r="V17" s="20">
        <f t="shared" si="4"/>
        <v>46157</v>
      </c>
      <c r="W17" s="21">
        <f t="shared" si="17"/>
        <v>46157</v>
      </c>
      <c r="X17" s="181" t="str">
        <f>IFERROR(VLOOKUP(W17,Vorgaben!$D:$E,2,0),"")&amp;IFERROR(VLOOKUP(W17,Vorgaben!$O:$P,2,0),"")</f>
        <v/>
      </c>
      <c r="Y17" s="23" t="str">
        <f t="shared" si="18"/>
        <v/>
      </c>
      <c r="Z17" s="23"/>
      <c r="AA17" s="20">
        <f t="shared" si="5"/>
        <v>46188</v>
      </c>
      <c r="AB17" s="21">
        <f t="shared" si="19"/>
        <v>46188</v>
      </c>
      <c r="AC17" s="181" t="str">
        <f>IFERROR(VLOOKUP(AB17,Vorgaben!$D:$E,2,0),"")&amp;IFERROR(VLOOKUP(AB17,Vorgaben!$O:$P,2,0),"")</f>
        <v/>
      </c>
      <c r="AD17" s="23">
        <f t="shared" si="20"/>
        <v>25</v>
      </c>
      <c r="AE17" s="23"/>
      <c r="AF17" s="20">
        <f t="shared" si="6"/>
        <v>46218</v>
      </c>
      <c r="AG17" s="21">
        <f t="shared" si="21"/>
        <v>46218</v>
      </c>
      <c r="AH17" s="181" t="str">
        <f>IFERROR(VLOOKUP(AG17,Vorgaben!$D:$E,2,0),"")&amp;IFERROR(VLOOKUP(AG17,Vorgaben!$O:$P,2,0),"")</f>
        <v/>
      </c>
      <c r="AI17" s="23" t="str">
        <f t="shared" si="22"/>
        <v/>
      </c>
      <c r="AJ17" s="23"/>
      <c r="AK17" s="20">
        <f t="shared" si="7"/>
        <v>46249</v>
      </c>
      <c r="AL17" s="21">
        <f t="shared" si="23"/>
        <v>46249</v>
      </c>
      <c r="AM17" s="181" t="str">
        <f>IFERROR(VLOOKUP(AL17,Vorgaben!$D:$E,2,0),"")&amp;IFERROR(VLOOKUP(AL17,Vorgaben!$O:$P,2,0),"")</f>
        <v/>
      </c>
      <c r="AN17" s="23" t="str">
        <f t="shared" si="24"/>
        <v/>
      </c>
      <c r="AO17" s="23"/>
      <c r="AP17" s="20">
        <f t="shared" si="8"/>
        <v>46280</v>
      </c>
      <c r="AQ17" s="21">
        <f t="shared" si="25"/>
        <v>46280</v>
      </c>
      <c r="AR17" s="181" t="str">
        <f>IFERROR(VLOOKUP(AQ17,Vorgaben!$D:$E,2,0),"")&amp;IFERROR(VLOOKUP(AQ17,Vorgaben!$O:$P,2,0),"")</f>
        <v/>
      </c>
      <c r="AS17" s="23" t="str">
        <f t="shared" si="26"/>
        <v/>
      </c>
      <c r="AT17" s="23"/>
      <c r="AU17" s="20">
        <f t="shared" si="9"/>
        <v>46310</v>
      </c>
      <c r="AV17" s="21">
        <f t="shared" si="27"/>
        <v>46310</v>
      </c>
      <c r="AW17" s="181" t="str">
        <f>IFERROR(VLOOKUP(AV17,Vorgaben!$D:$E,2,0),"")&amp;IFERROR(VLOOKUP(AV17,Vorgaben!$O:$P,2,0),"")</f>
        <v/>
      </c>
      <c r="AX17" s="23" t="str">
        <f t="shared" si="28"/>
        <v/>
      </c>
      <c r="AY17" s="23"/>
      <c r="AZ17" s="20">
        <f t="shared" si="10"/>
        <v>46341</v>
      </c>
      <c r="BA17" s="21">
        <f t="shared" si="29"/>
        <v>46341</v>
      </c>
      <c r="BB17" s="181" t="str">
        <f>IFERROR(VLOOKUP(BA17,Vorgaben!$D:$E,2,0),"")&amp;IFERROR(VLOOKUP(BA17,Vorgaben!$O:$P,2,0),"")</f>
        <v/>
      </c>
      <c r="BC17" s="23" t="str">
        <f t="shared" si="30"/>
        <v/>
      </c>
      <c r="BD17" s="23"/>
      <c r="BE17" s="20">
        <f t="shared" si="11"/>
        <v>46371</v>
      </c>
      <c r="BF17" s="21">
        <f t="shared" si="31"/>
        <v>46371</v>
      </c>
      <c r="BG17" s="181" t="str">
        <f>IFERROR(VLOOKUP(BF17,Vorgaben!$D:$E,2,0),"")&amp;IFERROR(VLOOKUP(BF17,Vorgaben!$O:$P,2,0),"")</f>
        <v/>
      </c>
      <c r="BH17" s="23" t="str">
        <f t="shared" si="32"/>
        <v/>
      </c>
      <c r="BK17" s="18"/>
      <c r="BL17" s="33">
        <f>DATE($A$1,12,25)-WEEKDAY(DATE($A$1,12,25),2)</f>
        <v>46376</v>
      </c>
      <c r="BM17" s="31" t="s">
        <v>28</v>
      </c>
    </row>
    <row r="18" spans="1:65" ht="18.75" x14ac:dyDescent="0.3">
      <c r="A18" s="12"/>
      <c r="B18" s="20">
        <f t="shared" si="0"/>
        <v>46038</v>
      </c>
      <c r="C18" s="21">
        <f t="shared" si="33"/>
        <v>46038</v>
      </c>
      <c r="D18" s="181" t="str">
        <f>IFERROR(VLOOKUP(C18,Vorgaben!$D:$E,2,0),"")&amp;IFERROR(VLOOKUP(C18,Vorgaben!$O:$P,2,0),"")</f>
        <v/>
      </c>
      <c r="E18" s="25" t="str">
        <f t="shared" si="12"/>
        <v/>
      </c>
      <c r="F18" s="25"/>
      <c r="G18" s="20">
        <f t="shared" si="1"/>
        <v>46069</v>
      </c>
      <c r="H18" s="21">
        <f t="shared" si="34"/>
        <v>46069</v>
      </c>
      <c r="I18" s="181" t="str">
        <f>IFERROR(VLOOKUP(H18,Vorgaben!$D:$E,2,0),"")&amp;IFERROR(VLOOKUP(H18,Vorgaben!$O:$P,2,0),"")</f>
        <v>Rosenmontag</v>
      </c>
      <c r="J18" s="25">
        <f t="shared" si="13"/>
        <v>8</v>
      </c>
      <c r="K18" s="24"/>
      <c r="L18" s="20">
        <f t="shared" si="2"/>
        <v>46097</v>
      </c>
      <c r="M18" s="21">
        <f t="shared" si="14"/>
        <v>46097</v>
      </c>
      <c r="N18" s="181" t="str">
        <f>IFERROR(VLOOKUP(M18,Vorgaben!$D:$E,2,0),"")&amp;IFERROR(VLOOKUP(M18,Vorgaben!$O:$P,2,0),"")</f>
        <v/>
      </c>
      <c r="O18" s="23">
        <f t="shared" si="35"/>
        <v>12</v>
      </c>
      <c r="P18" s="23"/>
      <c r="Q18" s="20">
        <f t="shared" si="3"/>
        <v>46128</v>
      </c>
      <c r="R18" s="21">
        <f t="shared" si="15"/>
        <v>46128</v>
      </c>
      <c r="S18" s="181" t="str">
        <f>IFERROR(VLOOKUP(R18,Vorgaben!$D:$E,2,0),"")&amp;IFERROR(VLOOKUP(R18,Vorgaben!$O:$P,2,0),"")</f>
        <v/>
      </c>
      <c r="T18" s="23" t="str">
        <f t="shared" si="16"/>
        <v/>
      </c>
      <c r="U18" s="23"/>
      <c r="V18" s="20">
        <f t="shared" si="4"/>
        <v>46158</v>
      </c>
      <c r="W18" s="21">
        <f t="shared" si="17"/>
        <v>46158</v>
      </c>
      <c r="X18" s="181" t="str">
        <f>IFERROR(VLOOKUP(W18,Vorgaben!$D:$E,2,0),"")&amp;IFERROR(VLOOKUP(W18,Vorgaben!$O:$P,2,0),"")</f>
        <v/>
      </c>
      <c r="Y18" s="23" t="str">
        <f t="shared" si="18"/>
        <v/>
      </c>
      <c r="Z18" s="23"/>
      <c r="AA18" s="20">
        <f t="shared" si="5"/>
        <v>46189</v>
      </c>
      <c r="AB18" s="21">
        <f t="shared" si="19"/>
        <v>46189</v>
      </c>
      <c r="AC18" s="181" t="str">
        <f>IFERROR(VLOOKUP(AB18,Vorgaben!$D:$E,2,0),"")&amp;IFERROR(VLOOKUP(AB18,Vorgaben!$O:$P,2,0),"")</f>
        <v/>
      </c>
      <c r="AD18" s="23" t="str">
        <f t="shared" si="20"/>
        <v/>
      </c>
      <c r="AE18" s="23"/>
      <c r="AF18" s="20">
        <f t="shared" si="6"/>
        <v>46219</v>
      </c>
      <c r="AG18" s="21">
        <f t="shared" si="21"/>
        <v>46219</v>
      </c>
      <c r="AH18" s="181" t="str">
        <f>IFERROR(VLOOKUP(AG18,Vorgaben!$D:$E,2,0),"")&amp;IFERROR(VLOOKUP(AG18,Vorgaben!$O:$P,2,0),"")</f>
        <v/>
      </c>
      <c r="AI18" s="23" t="str">
        <f t="shared" si="22"/>
        <v/>
      </c>
      <c r="AJ18" s="23"/>
      <c r="AK18" s="20">
        <f t="shared" si="7"/>
        <v>46250</v>
      </c>
      <c r="AL18" s="21">
        <f t="shared" si="23"/>
        <v>46250</v>
      </c>
      <c r="AM18" s="181" t="str">
        <f>IFERROR(VLOOKUP(AL18,Vorgaben!$D:$E,2,0),"")&amp;IFERROR(VLOOKUP(AL18,Vorgaben!$O:$P,2,0),"")</f>
        <v/>
      </c>
      <c r="AN18" s="23" t="str">
        <f t="shared" si="24"/>
        <v/>
      </c>
      <c r="AO18" s="23"/>
      <c r="AP18" s="20">
        <f t="shared" si="8"/>
        <v>46281</v>
      </c>
      <c r="AQ18" s="21">
        <f t="shared" si="25"/>
        <v>46281</v>
      </c>
      <c r="AR18" s="181" t="str">
        <f>IFERROR(VLOOKUP(AQ18,Vorgaben!$D:$E,2,0),"")&amp;IFERROR(VLOOKUP(AQ18,Vorgaben!$O:$P,2,0),"")</f>
        <v/>
      </c>
      <c r="AS18" s="23" t="str">
        <f t="shared" si="26"/>
        <v/>
      </c>
      <c r="AT18" s="23"/>
      <c r="AU18" s="20">
        <f t="shared" si="9"/>
        <v>46311</v>
      </c>
      <c r="AV18" s="21">
        <f t="shared" si="27"/>
        <v>46311</v>
      </c>
      <c r="AW18" s="181" t="str">
        <f>IFERROR(VLOOKUP(AV18,Vorgaben!$D:$E,2,0),"")&amp;IFERROR(VLOOKUP(AV18,Vorgaben!$O:$P,2,0),"")</f>
        <v/>
      </c>
      <c r="AX18" s="23" t="str">
        <f t="shared" si="28"/>
        <v/>
      </c>
      <c r="AY18" s="23"/>
      <c r="AZ18" s="20">
        <f t="shared" si="10"/>
        <v>46342</v>
      </c>
      <c r="BA18" s="21">
        <f t="shared" si="29"/>
        <v>46342</v>
      </c>
      <c r="BB18" s="181" t="str">
        <f>IFERROR(VLOOKUP(BA18,Vorgaben!$D:$E,2,0),"")&amp;IFERROR(VLOOKUP(BA18,Vorgaben!$O:$P,2,0),"")</f>
        <v/>
      </c>
      <c r="BC18" s="23">
        <f t="shared" si="30"/>
        <v>47</v>
      </c>
      <c r="BD18" s="23"/>
      <c r="BE18" s="20">
        <f t="shared" si="11"/>
        <v>46372</v>
      </c>
      <c r="BF18" s="21">
        <f t="shared" si="31"/>
        <v>46372</v>
      </c>
      <c r="BG18" s="181" t="str">
        <f>IFERROR(VLOOKUP(BF18,Vorgaben!$D:$E,2,0),"")&amp;IFERROR(VLOOKUP(BF18,Vorgaben!$O:$P,2,0),"")</f>
        <v/>
      </c>
      <c r="BH18" s="23" t="str">
        <f t="shared" si="32"/>
        <v/>
      </c>
      <c r="BK18" s="18"/>
      <c r="BL18" s="33">
        <f>DATE($A$1,12,24)</f>
        <v>46380</v>
      </c>
      <c r="BM18" s="31" t="s">
        <v>29</v>
      </c>
    </row>
    <row r="19" spans="1:65" ht="18.75" x14ac:dyDescent="0.3">
      <c r="A19" s="12"/>
      <c r="B19" s="20">
        <f t="shared" si="0"/>
        <v>46039</v>
      </c>
      <c r="C19" s="21">
        <f t="shared" si="33"/>
        <v>46039</v>
      </c>
      <c r="D19" s="181" t="str">
        <f>IFERROR(VLOOKUP(C19,Vorgaben!$D:$E,2,0),"")&amp;IFERROR(VLOOKUP(C19,Vorgaben!$O:$P,2,0),"")</f>
        <v/>
      </c>
      <c r="E19" s="25" t="str">
        <f t="shared" si="12"/>
        <v/>
      </c>
      <c r="F19" s="25"/>
      <c r="G19" s="20">
        <f t="shared" si="1"/>
        <v>46070</v>
      </c>
      <c r="H19" s="21">
        <f t="shared" si="34"/>
        <v>46070</v>
      </c>
      <c r="I19" s="181" t="str">
        <f>IFERROR(VLOOKUP(H19,Vorgaben!$D:$E,2,0),"")&amp;IFERROR(VLOOKUP(H19,Vorgaben!$O:$P,2,0),"")</f>
        <v/>
      </c>
      <c r="J19" s="25" t="str">
        <f t="shared" si="13"/>
        <v/>
      </c>
      <c r="K19" s="24"/>
      <c r="L19" s="20">
        <f t="shared" si="2"/>
        <v>46098</v>
      </c>
      <c r="M19" s="21">
        <f t="shared" si="14"/>
        <v>46098</v>
      </c>
      <c r="N19" s="181" t="str">
        <f>IFERROR(VLOOKUP(M19,Vorgaben!$D:$E,2,0),"")&amp;IFERROR(VLOOKUP(M19,Vorgaben!$O:$P,2,0),"")</f>
        <v/>
      </c>
      <c r="O19" s="23" t="str">
        <f t="shared" si="35"/>
        <v/>
      </c>
      <c r="P19" s="23"/>
      <c r="Q19" s="20">
        <f t="shared" si="3"/>
        <v>46129</v>
      </c>
      <c r="R19" s="21">
        <f t="shared" si="15"/>
        <v>46129</v>
      </c>
      <c r="S19" s="181" t="str">
        <f>IFERROR(VLOOKUP(R19,Vorgaben!$D:$E,2,0),"")&amp;IFERROR(VLOOKUP(R19,Vorgaben!$O:$P,2,0),"")</f>
        <v/>
      </c>
      <c r="T19" s="23" t="str">
        <f t="shared" si="16"/>
        <v/>
      </c>
      <c r="U19" s="23"/>
      <c r="V19" s="20">
        <f t="shared" si="4"/>
        <v>46159</v>
      </c>
      <c r="W19" s="21">
        <f t="shared" si="17"/>
        <v>46159</v>
      </c>
      <c r="X19" s="181" t="str">
        <f>IFERROR(VLOOKUP(W19,Vorgaben!$D:$E,2,0),"")&amp;IFERROR(VLOOKUP(W19,Vorgaben!$O:$P,2,0),"")</f>
        <v/>
      </c>
      <c r="Y19" s="23" t="str">
        <f t="shared" si="18"/>
        <v/>
      </c>
      <c r="Z19" s="23"/>
      <c r="AA19" s="20">
        <f t="shared" si="5"/>
        <v>46190</v>
      </c>
      <c r="AB19" s="21">
        <f t="shared" si="19"/>
        <v>46190</v>
      </c>
      <c r="AC19" s="181" t="str">
        <f>IFERROR(VLOOKUP(AB19,Vorgaben!$D:$E,2,0),"")&amp;IFERROR(VLOOKUP(AB19,Vorgaben!$O:$P,2,0),"")</f>
        <v/>
      </c>
      <c r="AD19" s="23" t="str">
        <f t="shared" si="20"/>
        <v/>
      </c>
      <c r="AE19" s="23"/>
      <c r="AF19" s="20">
        <f t="shared" si="6"/>
        <v>46220</v>
      </c>
      <c r="AG19" s="21">
        <f t="shared" si="21"/>
        <v>46220</v>
      </c>
      <c r="AH19" s="181" t="str">
        <f>IFERROR(VLOOKUP(AG19,Vorgaben!$D:$E,2,0),"")&amp;IFERROR(VLOOKUP(AG19,Vorgaben!$O:$P,2,0),"")</f>
        <v/>
      </c>
      <c r="AI19" s="23" t="str">
        <f t="shared" si="22"/>
        <v/>
      </c>
      <c r="AJ19" s="23"/>
      <c r="AK19" s="20">
        <f t="shared" si="7"/>
        <v>46251</v>
      </c>
      <c r="AL19" s="21">
        <f t="shared" si="23"/>
        <v>46251</v>
      </c>
      <c r="AM19" s="181" t="str">
        <f>IFERROR(VLOOKUP(AL19,Vorgaben!$D:$E,2,0),"")&amp;IFERROR(VLOOKUP(AL19,Vorgaben!$O:$P,2,0),"")</f>
        <v/>
      </c>
      <c r="AN19" s="23">
        <f t="shared" si="24"/>
        <v>34</v>
      </c>
      <c r="AO19" s="23"/>
      <c r="AP19" s="20">
        <f t="shared" si="8"/>
        <v>46282</v>
      </c>
      <c r="AQ19" s="21">
        <f t="shared" si="25"/>
        <v>46282</v>
      </c>
      <c r="AR19" s="181" t="str">
        <f>IFERROR(VLOOKUP(AQ19,Vorgaben!$D:$E,2,0),"")&amp;IFERROR(VLOOKUP(AQ19,Vorgaben!$O:$P,2,0),"")</f>
        <v/>
      </c>
      <c r="AS19" s="23" t="str">
        <f t="shared" si="26"/>
        <v/>
      </c>
      <c r="AT19" s="23"/>
      <c r="AU19" s="20">
        <f t="shared" si="9"/>
        <v>46312</v>
      </c>
      <c r="AV19" s="21">
        <f t="shared" si="27"/>
        <v>46312</v>
      </c>
      <c r="AW19" s="181" t="str">
        <f>IFERROR(VLOOKUP(AV19,Vorgaben!$D:$E,2,0),"")&amp;IFERROR(VLOOKUP(AV19,Vorgaben!$O:$P,2,0),"")</f>
        <v/>
      </c>
      <c r="AX19" s="23" t="str">
        <f t="shared" si="28"/>
        <v/>
      </c>
      <c r="AY19" s="23"/>
      <c r="AZ19" s="20">
        <f t="shared" si="10"/>
        <v>46343</v>
      </c>
      <c r="BA19" s="21">
        <f t="shared" si="29"/>
        <v>46343</v>
      </c>
      <c r="BB19" s="181" t="str">
        <f>IFERROR(VLOOKUP(BA19,Vorgaben!$D:$E,2,0),"")&amp;IFERROR(VLOOKUP(BA19,Vorgaben!$O:$P,2,0),"")</f>
        <v/>
      </c>
      <c r="BC19" s="23" t="str">
        <f t="shared" si="30"/>
        <v/>
      </c>
      <c r="BD19" s="23"/>
      <c r="BE19" s="20">
        <f t="shared" si="11"/>
        <v>46373</v>
      </c>
      <c r="BF19" s="21">
        <f t="shared" si="31"/>
        <v>46373</v>
      </c>
      <c r="BG19" s="181" t="str">
        <f>IFERROR(VLOOKUP(BF19,Vorgaben!$D:$E,2,0),"")&amp;IFERROR(VLOOKUP(BF19,Vorgaben!$O:$P,2,0),"")</f>
        <v/>
      </c>
      <c r="BH19" s="23" t="str">
        <f t="shared" si="32"/>
        <v/>
      </c>
      <c r="BK19" s="18"/>
      <c r="BL19" s="26">
        <f>DATE($A$1,12,25)</f>
        <v>46381</v>
      </c>
      <c r="BM19" s="30" t="s">
        <v>30</v>
      </c>
    </row>
    <row r="20" spans="1:65" ht="18.75" x14ac:dyDescent="0.3">
      <c r="A20" s="12"/>
      <c r="B20" s="20">
        <f t="shared" si="0"/>
        <v>46040</v>
      </c>
      <c r="C20" s="21">
        <f t="shared" si="33"/>
        <v>46040</v>
      </c>
      <c r="D20" s="181" t="str">
        <f>IFERROR(VLOOKUP(C20,Vorgaben!$D:$E,2,0),"")&amp;IFERROR(VLOOKUP(C20,Vorgaben!$O:$P,2,0),"")</f>
        <v/>
      </c>
      <c r="E20" s="25" t="str">
        <f t="shared" si="12"/>
        <v/>
      </c>
      <c r="F20" s="25"/>
      <c r="G20" s="20">
        <f t="shared" si="1"/>
        <v>46071</v>
      </c>
      <c r="H20" s="21">
        <f t="shared" si="34"/>
        <v>46071</v>
      </c>
      <c r="I20" s="181" t="str">
        <f>IFERROR(VLOOKUP(H20,Vorgaben!$D:$E,2,0),"")&amp;IFERROR(VLOOKUP(H20,Vorgaben!$O:$P,2,0),"")</f>
        <v/>
      </c>
      <c r="J20" s="25" t="str">
        <f t="shared" si="13"/>
        <v/>
      </c>
      <c r="K20" s="24"/>
      <c r="L20" s="20">
        <f t="shared" si="2"/>
        <v>46099</v>
      </c>
      <c r="M20" s="21">
        <f t="shared" si="14"/>
        <v>46099</v>
      </c>
      <c r="N20" s="181" t="str">
        <f>IFERROR(VLOOKUP(M20,Vorgaben!$D:$E,2,0),"")&amp;IFERROR(VLOOKUP(M20,Vorgaben!$O:$P,2,0),"")</f>
        <v/>
      </c>
      <c r="O20" s="23" t="str">
        <f t="shared" si="35"/>
        <v/>
      </c>
      <c r="P20" s="23"/>
      <c r="Q20" s="20">
        <f t="shared" si="3"/>
        <v>46130</v>
      </c>
      <c r="R20" s="21">
        <f t="shared" si="15"/>
        <v>46130</v>
      </c>
      <c r="S20" s="181" t="str">
        <f>IFERROR(VLOOKUP(R20,Vorgaben!$D:$E,2,0),"")&amp;IFERROR(VLOOKUP(R20,Vorgaben!$O:$P,2,0),"")</f>
        <v/>
      </c>
      <c r="T20" s="23" t="str">
        <f t="shared" si="16"/>
        <v/>
      </c>
      <c r="U20" s="23"/>
      <c r="V20" s="20">
        <f t="shared" si="4"/>
        <v>46160</v>
      </c>
      <c r="W20" s="21">
        <f t="shared" si="17"/>
        <v>46160</v>
      </c>
      <c r="X20" s="181" t="str">
        <f>IFERROR(VLOOKUP(W20,Vorgaben!$D:$E,2,0),"")&amp;IFERROR(VLOOKUP(W20,Vorgaben!$O:$P,2,0),"")</f>
        <v/>
      </c>
      <c r="Y20" s="23">
        <f t="shared" si="18"/>
        <v>21</v>
      </c>
      <c r="Z20" s="23"/>
      <c r="AA20" s="20">
        <f t="shared" si="5"/>
        <v>46191</v>
      </c>
      <c r="AB20" s="21">
        <f t="shared" si="19"/>
        <v>46191</v>
      </c>
      <c r="AC20" s="181" t="str">
        <f>IFERROR(VLOOKUP(AB20,Vorgaben!$D:$E,2,0),"")&amp;IFERROR(VLOOKUP(AB20,Vorgaben!$O:$P,2,0),"")</f>
        <v/>
      </c>
      <c r="AD20" s="23" t="str">
        <f t="shared" si="20"/>
        <v/>
      </c>
      <c r="AE20" s="23"/>
      <c r="AF20" s="20">
        <f t="shared" si="6"/>
        <v>46221</v>
      </c>
      <c r="AG20" s="21">
        <f t="shared" si="21"/>
        <v>46221</v>
      </c>
      <c r="AH20" s="181" t="str">
        <f>IFERROR(VLOOKUP(AG20,Vorgaben!$D:$E,2,0),"")&amp;IFERROR(VLOOKUP(AG20,Vorgaben!$O:$P,2,0),"")</f>
        <v/>
      </c>
      <c r="AI20" s="23" t="str">
        <f t="shared" si="22"/>
        <v/>
      </c>
      <c r="AJ20" s="23"/>
      <c r="AK20" s="20">
        <f t="shared" si="7"/>
        <v>46252</v>
      </c>
      <c r="AL20" s="21">
        <f t="shared" si="23"/>
        <v>46252</v>
      </c>
      <c r="AM20" s="181" t="str">
        <f>IFERROR(VLOOKUP(AL20,Vorgaben!$D:$E,2,0),"")&amp;IFERROR(VLOOKUP(AL20,Vorgaben!$O:$P,2,0),"")</f>
        <v/>
      </c>
      <c r="AN20" s="23" t="str">
        <f t="shared" si="24"/>
        <v/>
      </c>
      <c r="AO20" s="23"/>
      <c r="AP20" s="20">
        <f t="shared" si="8"/>
        <v>46283</v>
      </c>
      <c r="AQ20" s="21">
        <f t="shared" si="25"/>
        <v>46283</v>
      </c>
      <c r="AR20" s="181" t="str">
        <f>IFERROR(VLOOKUP(AQ20,Vorgaben!$D:$E,2,0),"")&amp;IFERROR(VLOOKUP(AQ20,Vorgaben!$O:$P,2,0),"")</f>
        <v/>
      </c>
      <c r="AS20" s="23" t="str">
        <f t="shared" si="26"/>
        <v/>
      </c>
      <c r="AT20" s="23"/>
      <c r="AU20" s="20">
        <f t="shared" si="9"/>
        <v>46313</v>
      </c>
      <c r="AV20" s="21">
        <f t="shared" si="27"/>
        <v>46313</v>
      </c>
      <c r="AW20" s="181" t="str">
        <f>IFERROR(VLOOKUP(AV20,Vorgaben!$D:$E,2,0),"")&amp;IFERROR(VLOOKUP(AV20,Vorgaben!$O:$P,2,0),"")</f>
        <v/>
      </c>
      <c r="AX20" s="23" t="str">
        <f t="shared" si="28"/>
        <v/>
      </c>
      <c r="AY20" s="23"/>
      <c r="AZ20" s="20">
        <f t="shared" si="10"/>
        <v>46344</v>
      </c>
      <c r="BA20" s="21">
        <f t="shared" si="29"/>
        <v>46344</v>
      </c>
      <c r="BB20" s="181" t="str">
        <f>IFERROR(VLOOKUP(BA20,Vorgaben!$D:$E,2,0),"")&amp;IFERROR(VLOOKUP(BA20,Vorgaben!$O:$P,2,0),"")</f>
        <v/>
      </c>
      <c r="BC20" s="23" t="str">
        <f t="shared" si="30"/>
        <v/>
      </c>
      <c r="BD20" s="23"/>
      <c r="BE20" s="20">
        <f t="shared" si="11"/>
        <v>46374</v>
      </c>
      <c r="BF20" s="21">
        <f t="shared" si="31"/>
        <v>46374</v>
      </c>
      <c r="BG20" s="181" t="str">
        <f>IFERROR(VLOOKUP(BF20,Vorgaben!$D:$E,2,0),"")&amp;IFERROR(VLOOKUP(BF20,Vorgaben!$O:$P,2,0),"")</f>
        <v/>
      </c>
      <c r="BH20" s="23" t="str">
        <f t="shared" si="32"/>
        <v/>
      </c>
      <c r="BK20" s="18"/>
      <c r="BL20" s="29">
        <f>DATE($A$1,12,26)</f>
        <v>46382</v>
      </c>
      <c r="BM20" s="32" t="s">
        <v>31</v>
      </c>
    </row>
    <row r="21" spans="1:65" ht="18.75" x14ac:dyDescent="0.3">
      <c r="A21" s="12"/>
      <c r="B21" s="20">
        <f t="shared" si="0"/>
        <v>46041</v>
      </c>
      <c r="C21" s="21">
        <f t="shared" si="33"/>
        <v>46041</v>
      </c>
      <c r="D21" s="181" t="str">
        <f>IFERROR(VLOOKUP(C21,Vorgaben!$D:$E,2,0),"")&amp;IFERROR(VLOOKUP(C21,Vorgaben!$O:$P,2,0),"")</f>
        <v/>
      </c>
      <c r="E21" s="25">
        <f t="shared" si="12"/>
        <v>4</v>
      </c>
      <c r="F21" s="25"/>
      <c r="G21" s="20">
        <f t="shared" si="1"/>
        <v>46072</v>
      </c>
      <c r="H21" s="21">
        <f t="shared" si="34"/>
        <v>46072</v>
      </c>
      <c r="I21" s="181" t="str">
        <f>IFERROR(VLOOKUP(H21,Vorgaben!$D:$E,2,0),"")&amp;IFERROR(VLOOKUP(H21,Vorgaben!$O:$P,2,0),"")</f>
        <v/>
      </c>
      <c r="J21" s="25" t="str">
        <f t="shared" si="13"/>
        <v/>
      </c>
      <c r="K21" s="24"/>
      <c r="L21" s="20">
        <f t="shared" si="2"/>
        <v>46100</v>
      </c>
      <c r="M21" s="21">
        <f t="shared" si="14"/>
        <v>46100</v>
      </c>
      <c r="N21" s="181" t="str">
        <f>IFERROR(VLOOKUP(M21,Vorgaben!$D:$E,2,0),"")&amp;IFERROR(VLOOKUP(M21,Vorgaben!$O:$P,2,0),"")</f>
        <v/>
      </c>
      <c r="O21" s="23" t="str">
        <f t="shared" si="35"/>
        <v/>
      </c>
      <c r="P21" s="23"/>
      <c r="Q21" s="20">
        <f t="shared" si="3"/>
        <v>46131</v>
      </c>
      <c r="R21" s="21">
        <f t="shared" si="15"/>
        <v>46131</v>
      </c>
      <c r="S21" s="181" t="str">
        <f>IFERROR(VLOOKUP(R21,Vorgaben!$D:$E,2,0),"")&amp;IFERROR(VLOOKUP(R21,Vorgaben!$O:$P,2,0),"")</f>
        <v/>
      </c>
      <c r="T21" s="23" t="str">
        <f t="shared" si="16"/>
        <v/>
      </c>
      <c r="U21" s="23"/>
      <c r="V21" s="20">
        <f t="shared" si="4"/>
        <v>46161</v>
      </c>
      <c r="W21" s="21">
        <f t="shared" si="17"/>
        <v>46161</v>
      </c>
      <c r="X21" s="181" t="str">
        <f>IFERROR(VLOOKUP(W21,Vorgaben!$D:$E,2,0),"")&amp;IFERROR(VLOOKUP(W21,Vorgaben!$O:$P,2,0),"")</f>
        <v/>
      </c>
      <c r="Y21" s="23" t="str">
        <f t="shared" si="18"/>
        <v/>
      </c>
      <c r="Z21" s="23"/>
      <c r="AA21" s="20">
        <f t="shared" si="5"/>
        <v>46192</v>
      </c>
      <c r="AB21" s="21">
        <f t="shared" si="19"/>
        <v>46192</v>
      </c>
      <c r="AC21" s="181" t="str">
        <f>IFERROR(VLOOKUP(AB21,Vorgaben!$D:$E,2,0),"")&amp;IFERROR(VLOOKUP(AB21,Vorgaben!$O:$P,2,0),"")</f>
        <v/>
      </c>
      <c r="AD21" s="23" t="str">
        <f t="shared" si="20"/>
        <v/>
      </c>
      <c r="AE21" s="23"/>
      <c r="AF21" s="20">
        <f t="shared" si="6"/>
        <v>46222</v>
      </c>
      <c r="AG21" s="21">
        <f t="shared" si="21"/>
        <v>46222</v>
      </c>
      <c r="AH21" s="181" t="str">
        <f>IFERROR(VLOOKUP(AG21,Vorgaben!$D:$E,2,0),"")&amp;IFERROR(VLOOKUP(AG21,Vorgaben!$O:$P,2,0),"")</f>
        <v/>
      </c>
      <c r="AI21" s="23" t="str">
        <f t="shared" si="22"/>
        <v/>
      </c>
      <c r="AJ21" s="23"/>
      <c r="AK21" s="20">
        <f t="shared" si="7"/>
        <v>46253</v>
      </c>
      <c r="AL21" s="21">
        <f t="shared" si="23"/>
        <v>46253</v>
      </c>
      <c r="AM21" s="181" t="str">
        <f>IFERROR(VLOOKUP(AL21,Vorgaben!$D:$E,2,0),"")&amp;IFERROR(VLOOKUP(AL21,Vorgaben!$O:$P,2,0),"")</f>
        <v/>
      </c>
      <c r="AN21" s="23" t="str">
        <f t="shared" si="24"/>
        <v/>
      </c>
      <c r="AO21" s="23"/>
      <c r="AP21" s="20">
        <f t="shared" si="8"/>
        <v>46284</v>
      </c>
      <c r="AQ21" s="21">
        <f t="shared" si="25"/>
        <v>46284</v>
      </c>
      <c r="AR21" s="181" t="str">
        <f>IFERROR(VLOOKUP(AQ21,Vorgaben!$D:$E,2,0),"")&amp;IFERROR(VLOOKUP(AQ21,Vorgaben!$O:$P,2,0),"")</f>
        <v/>
      </c>
      <c r="AS21" s="23" t="str">
        <f t="shared" si="26"/>
        <v/>
      </c>
      <c r="AT21" s="23"/>
      <c r="AU21" s="20">
        <f t="shared" si="9"/>
        <v>46314</v>
      </c>
      <c r="AV21" s="21">
        <f t="shared" si="27"/>
        <v>46314</v>
      </c>
      <c r="AW21" s="181" t="str">
        <f>IFERROR(VLOOKUP(AV21,Vorgaben!$D:$E,2,0),"")&amp;IFERROR(VLOOKUP(AV21,Vorgaben!$O:$P,2,0),"")</f>
        <v/>
      </c>
      <c r="AX21" s="23">
        <f t="shared" si="28"/>
        <v>43</v>
      </c>
      <c r="AY21" s="23"/>
      <c r="AZ21" s="20">
        <f t="shared" si="10"/>
        <v>46345</v>
      </c>
      <c r="BA21" s="21">
        <f t="shared" si="29"/>
        <v>46345</v>
      </c>
      <c r="BB21" s="181" t="str">
        <f>IFERROR(VLOOKUP(BA21,Vorgaben!$D:$E,2,0),"")&amp;IFERROR(VLOOKUP(BA21,Vorgaben!$O:$P,2,0),"")</f>
        <v/>
      </c>
      <c r="BC21" s="23" t="str">
        <f t="shared" si="30"/>
        <v/>
      </c>
      <c r="BD21" s="23"/>
      <c r="BE21" s="20">
        <f t="shared" si="11"/>
        <v>46375</v>
      </c>
      <c r="BF21" s="21">
        <f t="shared" si="31"/>
        <v>46375</v>
      </c>
      <c r="BG21" s="181" t="str">
        <f>IFERROR(VLOOKUP(BF21,Vorgaben!$D:$E,2,0),"")&amp;IFERROR(VLOOKUP(BF21,Vorgaben!$O:$P,2,0),"")</f>
        <v/>
      </c>
      <c r="BH21" s="23" t="str">
        <f t="shared" si="32"/>
        <v/>
      </c>
      <c r="BK21" s="18"/>
      <c r="BL21" s="34">
        <f>DATE($A$1,12,31)</f>
        <v>46387</v>
      </c>
      <c r="BM21" s="28" t="s">
        <v>33</v>
      </c>
    </row>
    <row r="22" spans="1:65" ht="18.75" x14ac:dyDescent="0.3">
      <c r="A22" s="12"/>
      <c r="B22" s="20">
        <f t="shared" si="0"/>
        <v>46042</v>
      </c>
      <c r="C22" s="21">
        <f t="shared" si="33"/>
        <v>46042</v>
      </c>
      <c r="D22" s="181" t="str">
        <f>IFERROR(VLOOKUP(C22,Vorgaben!$D:$E,2,0),"")&amp;IFERROR(VLOOKUP(C22,Vorgaben!$O:$P,2,0),"")</f>
        <v/>
      </c>
      <c r="E22" s="25" t="str">
        <f t="shared" si="12"/>
        <v/>
      </c>
      <c r="F22" s="25"/>
      <c r="G22" s="20">
        <f t="shared" si="1"/>
        <v>46073</v>
      </c>
      <c r="H22" s="21">
        <f t="shared" si="34"/>
        <v>46073</v>
      </c>
      <c r="I22" s="181" t="str">
        <f>IFERROR(VLOOKUP(H22,Vorgaben!$D:$E,2,0),"")&amp;IFERROR(VLOOKUP(H22,Vorgaben!$O:$P,2,0),"")</f>
        <v/>
      </c>
      <c r="J22" s="25" t="str">
        <f t="shared" si="13"/>
        <v/>
      </c>
      <c r="K22" s="24"/>
      <c r="L22" s="20">
        <f t="shared" si="2"/>
        <v>46101</v>
      </c>
      <c r="M22" s="21">
        <f t="shared" si="14"/>
        <v>46101</v>
      </c>
      <c r="N22" s="181" t="str">
        <f>IFERROR(VLOOKUP(M22,Vorgaben!$D:$E,2,0),"")&amp;IFERROR(VLOOKUP(M22,Vorgaben!$O:$P,2,0),"")</f>
        <v/>
      </c>
      <c r="O22" s="23" t="str">
        <f t="shared" si="35"/>
        <v/>
      </c>
      <c r="P22" s="23"/>
      <c r="Q22" s="20">
        <f t="shared" si="3"/>
        <v>46132</v>
      </c>
      <c r="R22" s="21">
        <f t="shared" si="15"/>
        <v>46132</v>
      </c>
      <c r="S22" s="181" t="str">
        <f>IFERROR(VLOOKUP(R22,Vorgaben!$D:$E,2,0),"")&amp;IFERROR(VLOOKUP(R22,Vorgaben!$O:$P,2,0),"")</f>
        <v/>
      </c>
      <c r="T22" s="23">
        <f t="shared" si="16"/>
        <v>17</v>
      </c>
      <c r="U22" s="23"/>
      <c r="V22" s="20">
        <f t="shared" si="4"/>
        <v>46162</v>
      </c>
      <c r="W22" s="21">
        <f t="shared" si="17"/>
        <v>46162</v>
      </c>
      <c r="X22" s="181" t="str">
        <f>IFERROR(VLOOKUP(W22,Vorgaben!$D:$E,2,0),"")&amp;IFERROR(VLOOKUP(W22,Vorgaben!$O:$P,2,0),"")</f>
        <v/>
      </c>
      <c r="Y22" s="23" t="str">
        <f t="shared" si="18"/>
        <v/>
      </c>
      <c r="Z22" s="23"/>
      <c r="AA22" s="20">
        <f t="shared" si="5"/>
        <v>46193</v>
      </c>
      <c r="AB22" s="21">
        <f t="shared" si="19"/>
        <v>46193</v>
      </c>
      <c r="AC22" s="181" t="str">
        <f>IFERROR(VLOOKUP(AB22,Vorgaben!$D:$E,2,0),"")&amp;IFERROR(VLOOKUP(AB22,Vorgaben!$O:$P,2,0),"")</f>
        <v/>
      </c>
      <c r="AD22" s="23" t="str">
        <f t="shared" si="20"/>
        <v/>
      </c>
      <c r="AE22" s="23"/>
      <c r="AF22" s="20">
        <f t="shared" si="6"/>
        <v>46223</v>
      </c>
      <c r="AG22" s="21">
        <f t="shared" si="21"/>
        <v>46223</v>
      </c>
      <c r="AH22" s="181" t="str">
        <f>IFERROR(VLOOKUP(AG22,Vorgaben!$D:$E,2,0),"")&amp;IFERROR(VLOOKUP(AG22,Vorgaben!$O:$P,2,0),"")</f>
        <v/>
      </c>
      <c r="AI22" s="23">
        <f t="shared" si="22"/>
        <v>30</v>
      </c>
      <c r="AJ22" s="23"/>
      <c r="AK22" s="20">
        <f t="shared" si="7"/>
        <v>46254</v>
      </c>
      <c r="AL22" s="21">
        <f t="shared" si="23"/>
        <v>46254</v>
      </c>
      <c r="AM22" s="181" t="str">
        <f>IFERROR(VLOOKUP(AL22,Vorgaben!$D:$E,2,0),"")&amp;IFERROR(VLOOKUP(AL22,Vorgaben!$O:$P,2,0),"")</f>
        <v/>
      </c>
      <c r="AN22" s="23" t="str">
        <f t="shared" si="24"/>
        <v/>
      </c>
      <c r="AO22" s="23"/>
      <c r="AP22" s="20">
        <f t="shared" si="8"/>
        <v>46285</v>
      </c>
      <c r="AQ22" s="21">
        <f t="shared" si="25"/>
        <v>46285</v>
      </c>
      <c r="AR22" s="181" t="str">
        <f>IFERROR(VLOOKUP(AQ22,Vorgaben!$D:$E,2,0),"")&amp;IFERROR(VLOOKUP(AQ22,Vorgaben!$O:$P,2,0),"")</f>
        <v/>
      </c>
      <c r="AS22" s="23" t="str">
        <f t="shared" si="26"/>
        <v/>
      </c>
      <c r="AT22" s="23"/>
      <c r="AU22" s="20">
        <f t="shared" si="9"/>
        <v>46315</v>
      </c>
      <c r="AV22" s="21">
        <f t="shared" si="27"/>
        <v>46315</v>
      </c>
      <c r="AW22" s="181" t="str">
        <f>IFERROR(VLOOKUP(AV22,Vorgaben!$D:$E,2,0),"")&amp;IFERROR(VLOOKUP(AV22,Vorgaben!$O:$P,2,0),"")</f>
        <v/>
      </c>
      <c r="AX22" s="23" t="str">
        <f t="shared" si="28"/>
        <v/>
      </c>
      <c r="AY22" s="23"/>
      <c r="AZ22" s="20">
        <f t="shared" si="10"/>
        <v>46346</v>
      </c>
      <c r="BA22" s="21">
        <f t="shared" si="29"/>
        <v>46346</v>
      </c>
      <c r="BB22" s="181" t="str">
        <f>IFERROR(VLOOKUP(BA22,Vorgaben!$D:$E,2,0),"")&amp;IFERROR(VLOOKUP(BA22,Vorgaben!$O:$P,2,0),"")</f>
        <v/>
      </c>
      <c r="BC22" s="23" t="str">
        <f t="shared" si="30"/>
        <v/>
      </c>
      <c r="BD22" s="23"/>
      <c r="BE22" s="20">
        <f t="shared" si="11"/>
        <v>46376</v>
      </c>
      <c r="BF22" s="21">
        <f t="shared" si="31"/>
        <v>46376</v>
      </c>
      <c r="BG22" s="181" t="str">
        <f>IFERROR(VLOOKUP(BF22,Vorgaben!$D:$E,2,0),"")&amp;IFERROR(VLOOKUP(BF22,Vorgaben!$O:$P,2,0),"")</f>
        <v>4. Advent</v>
      </c>
      <c r="BH22" s="23" t="str">
        <f t="shared" si="32"/>
        <v/>
      </c>
      <c r="BK22" s="18"/>
    </row>
    <row r="23" spans="1:65" ht="18.75" x14ac:dyDescent="0.3">
      <c r="A23" s="12"/>
      <c r="B23" s="20">
        <f t="shared" si="0"/>
        <v>46043</v>
      </c>
      <c r="C23" s="21">
        <f t="shared" si="33"/>
        <v>46043</v>
      </c>
      <c r="D23" s="181" t="str">
        <f>IFERROR(VLOOKUP(C23,Vorgaben!$D:$E,2,0),"")&amp;IFERROR(VLOOKUP(C23,Vorgaben!$O:$P,2,0),"")</f>
        <v/>
      </c>
      <c r="E23" s="25" t="str">
        <f t="shared" si="12"/>
        <v/>
      </c>
      <c r="F23" s="25"/>
      <c r="G23" s="20">
        <f t="shared" si="1"/>
        <v>46074</v>
      </c>
      <c r="H23" s="21">
        <f t="shared" si="34"/>
        <v>46074</v>
      </c>
      <c r="I23" s="181" t="str">
        <f>IFERROR(VLOOKUP(H23,Vorgaben!$D:$E,2,0),"")&amp;IFERROR(VLOOKUP(H23,Vorgaben!$O:$P,2,0),"")</f>
        <v/>
      </c>
      <c r="J23" s="25" t="str">
        <f t="shared" si="13"/>
        <v/>
      </c>
      <c r="K23" s="24"/>
      <c r="L23" s="20">
        <f t="shared" si="2"/>
        <v>46102</v>
      </c>
      <c r="M23" s="21">
        <f t="shared" si="14"/>
        <v>46102</v>
      </c>
      <c r="N23" s="181" t="str">
        <f>IFERROR(VLOOKUP(M23,Vorgaben!$D:$E,2,0),"")&amp;IFERROR(VLOOKUP(M23,Vorgaben!$O:$P,2,0),"")</f>
        <v/>
      </c>
      <c r="O23" s="23" t="str">
        <f t="shared" si="35"/>
        <v/>
      </c>
      <c r="P23" s="23"/>
      <c r="Q23" s="20">
        <f t="shared" si="3"/>
        <v>46133</v>
      </c>
      <c r="R23" s="21">
        <f t="shared" si="15"/>
        <v>46133</v>
      </c>
      <c r="S23" s="181" t="str">
        <f>IFERROR(VLOOKUP(R23,Vorgaben!$D:$E,2,0),"")&amp;IFERROR(VLOOKUP(R23,Vorgaben!$O:$P,2,0),"")</f>
        <v/>
      </c>
      <c r="T23" s="23" t="str">
        <f t="shared" si="16"/>
        <v/>
      </c>
      <c r="U23" s="23"/>
      <c r="V23" s="20">
        <f t="shared" si="4"/>
        <v>46163</v>
      </c>
      <c r="W23" s="21">
        <f t="shared" si="17"/>
        <v>46163</v>
      </c>
      <c r="X23" s="181" t="str">
        <f>IFERROR(VLOOKUP(W23,Vorgaben!$D:$E,2,0),"")&amp;IFERROR(VLOOKUP(W23,Vorgaben!$O:$P,2,0),"")</f>
        <v/>
      </c>
      <c r="Y23" s="23" t="str">
        <f t="shared" si="18"/>
        <v/>
      </c>
      <c r="Z23" s="23"/>
      <c r="AA23" s="20">
        <f t="shared" si="5"/>
        <v>46194</v>
      </c>
      <c r="AB23" s="21">
        <f t="shared" si="19"/>
        <v>46194</v>
      </c>
      <c r="AC23" s="181" t="str">
        <f>IFERROR(VLOOKUP(AB23,Vorgaben!$D:$E,2,0),"")&amp;IFERROR(VLOOKUP(AB23,Vorgaben!$O:$P,2,0),"")</f>
        <v/>
      </c>
      <c r="AD23" s="23" t="str">
        <f t="shared" si="20"/>
        <v/>
      </c>
      <c r="AE23" s="23"/>
      <c r="AF23" s="20">
        <f t="shared" si="6"/>
        <v>46224</v>
      </c>
      <c r="AG23" s="21">
        <f t="shared" si="21"/>
        <v>46224</v>
      </c>
      <c r="AH23" s="181" t="str">
        <f>IFERROR(VLOOKUP(AG23,Vorgaben!$D:$E,2,0),"")&amp;IFERROR(VLOOKUP(AG23,Vorgaben!$O:$P,2,0),"")</f>
        <v/>
      </c>
      <c r="AI23" s="23" t="str">
        <f t="shared" si="22"/>
        <v/>
      </c>
      <c r="AJ23" s="23"/>
      <c r="AK23" s="20">
        <f t="shared" si="7"/>
        <v>46255</v>
      </c>
      <c r="AL23" s="21">
        <f t="shared" si="23"/>
        <v>46255</v>
      </c>
      <c r="AM23" s="181" t="str">
        <f>IFERROR(VLOOKUP(AL23,Vorgaben!$D:$E,2,0),"")&amp;IFERROR(VLOOKUP(AL23,Vorgaben!$O:$P,2,0),"")</f>
        <v/>
      </c>
      <c r="AN23" s="23" t="str">
        <f t="shared" si="24"/>
        <v/>
      </c>
      <c r="AO23" s="23"/>
      <c r="AP23" s="20">
        <f t="shared" si="8"/>
        <v>46286</v>
      </c>
      <c r="AQ23" s="21">
        <f t="shared" si="25"/>
        <v>46286</v>
      </c>
      <c r="AR23" s="181" t="str">
        <f>IFERROR(VLOOKUP(AQ23,Vorgaben!$D:$E,2,0),"")&amp;IFERROR(VLOOKUP(AQ23,Vorgaben!$O:$P,2,0),"")</f>
        <v/>
      </c>
      <c r="AS23" s="23">
        <f t="shared" si="26"/>
        <v>39</v>
      </c>
      <c r="AT23" s="23"/>
      <c r="AU23" s="20">
        <f t="shared" si="9"/>
        <v>46316</v>
      </c>
      <c r="AV23" s="21">
        <f t="shared" si="27"/>
        <v>46316</v>
      </c>
      <c r="AW23" s="181" t="str">
        <f>IFERROR(VLOOKUP(AV23,Vorgaben!$D:$E,2,0),"")&amp;IFERROR(VLOOKUP(AV23,Vorgaben!$O:$P,2,0),"")</f>
        <v/>
      </c>
      <c r="AX23" s="23" t="str">
        <f t="shared" si="28"/>
        <v/>
      </c>
      <c r="AY23" s="23"/>
      <c r="AZ23" s="20">
        <f t="shared" si="10"/>
        <v>46347</v>
      </c>
      <c r="BA23" s="21">
        <f t="shared" si="29"/>
        <v>46347</v>
      </c>
      <c r="BB23" s="181" t="str">
        <f>IFERROR(VLOOKUP(BA23,Vorgaben!$D:$E,2,0),"")&amp;IFERROR(VLOOKUP(BA23,Vorgaben!$O:$P,2,0),"")</f>
        <v/>
      </c>
      <c r="BC23" s="23" t="str">
        <f t="shared" si="30"/>
        <v/>
      </c>
      <c r="BD23" s="23"/>
      <c r="BE23" s="20">
        <f t="shared" si="11"/>
        <v>46377</v>
      </c>
      <c r="BF23" s="21">
        <f t="shared" si="31"/>
        <v>46377</v>
      </c>
      <c r="BG23" s="181" t="str">
        <f>IFERROR(VLOOKUP(BF23,Vorgaben!$D:$E,2,0),"")&amp;IFERROR(VLOOKUP(BF23,Vorgaben!$O:$P,2,0),"")</f>
        <v/>
      </c>
      <c r="BH23" s="23">
        <f t="shared" si="32"/>
        <v>52</v>
      </c>
      <c r="BK23" s="18"/>
    </row>
    <row r="24" spans="1:65" ht="18.75" x14ac:dyDescent="0.3">
      <c r="A24" s="12"/>
      <c r="B24" s="20">
        <f t="shared" si="0"/>
        <v>46044</v>
      </c>
      <c r="C24" s="21">
        <f t="shared" si="33"/>
        <v>46044</v>
      </c>
      <c r="D24" s="181" t="str">
        <f>IFERROR(VLOOKUP(C24,Vorgaben!$D:$E,2,0),"")&amp;IFERROR(VLOOKUP(C24,Vorgaben!$O:$P,2,0),"")</f>
        <v/>
      </c>
      <c r="E24" s="25" t="str">
        <f t="shared" si="12"/>
        <v/>
      </c>
      <c r="F24" s="25"/>
      <c r="G24" s="20">
        <f t="shared" si="1"/>
        <v>46075</v>
      </c>
      <c r="H24" s="21">
        <f t="shared" si="34"/>
        <v>46075</v>
      </c>
      <c r="I24" s="181" t="str">
        <f>IFERROR(VLOOKUP(H24,Vorgaben!$D:$E,2,0),"")&amp;IFERROR(VLOOKUP(H24,Vorgaben!$O:$P,2,0),"")</f>
        <v/>
      </c>
      <c r="J24" s="25" t="str">
        <f t="shared" si="13"/>
        <v/>
      </c>
      <c r="K24" s="24"/>
      <c r="L24" s="20">
        <f t="shared" si="2"/>
        <v>46103</v>
      </c>
      <c r="M24" s="21">
        <f t="shared" si="14"/>
        <v>46103</v>
      </c>
      <c r="N24" s="181" t="str">
        <f>IFERROR(VLOOKUP(M24,Vorgaben!$D:$E,2,0),"")&amp;IFERROR(VLOOKUP(M24,Vorgaben!$O:$P,2,0),"")</f>
        <v/>
      </c>
      <c r="O24" s="23" t="str">
        <f t="shared" si="35"/>
        <v/>
      </c>
      <c r="P24" s="23"/>
      <c r="Q24" s="20">
        <f t="shared" si="3"/>
        <v>46134</v>
      </c>
      <c r="R24" s="21">
        <f t="shared" si="15"/>
        <v>46134</v>
      </c>
      <c r="S24" s="181" t="str">
        <f>IFERROR(VLOOKUP(R24,Vorgaben!$D:$E,2,0),"")&amp;IFERROR(VLOOKUP(R24,Vorgaben!$O:$P,2,0),"")</f>
        <v/>
      </c>
      <c r="T24" s="23" t="str">
        <f t="shared" si="16"/>
        <v/>
      </c>
      <c r="U24" s="23"/>
      <c r="V24" s="20">
        <f t="shared" si="4"/>
        <v>46164</v>
      </c>
      <c r="W24" s="21">
        <f t="shared" si="17"/>
        <v>46164</v>
      </c>
      <c r="X24" s="181" t="str">
        <f>IFERROR(VLOOKUP(W24,Vorgaben!$D:$E,2,0),"")&amp;IFERROR(VLOOKUP(W24,Vorgaben!$O:$P,2,0),"")</f>
        <v/>
      </c>
      <c r="Y24" s="23" t="str">
        <f t="shared" si="18"/>
        <v/>
      </c>
      <c r="Z24" s="23"/>
      <c r="AA24" s="20">
        <f t="shared" si="5"/>
        <v>46195</v>
      </c>
      <c r="AB24" s="21">
        <f t="shared" si="19"/>
        <v>46195</v>
      </c>
      <c r="AC24" s="181" t="str">
        <f>IFERROR(VLOOKUP(AB24,Vorgaben!$D:$E,2,0),"")&amp;IFERROR(VLOOKUP(AB24,Vorgaben!$O:$P,2,0),"")</f>
        <v/>
      </c>
      <c r="AD24" s="23">
        <f t="shared" si="20"/>
        <v>26</v>
      </c>
      <c r="AE24" s="23"/>
      <c r="AF24" s="20">
        <f t="shared" si="6"/>
        <v>46225</v>
      </c>
      <c r="AG24" s="21">
        <f t="shared" si="21"/>
        <v>46225</v>
      </c>
      <c r="AH24" s="181" t="str">
        <f>IFERROR(VLOOKUP(AG24,Vorgaben!$D:$E,2,0),"")&amp;IFERROR(VLOOKUP(AG24,Vorgaben!$O:$P,2,0),"")</f>
        <v/>
      </c>
      <c r="AI24" s="23" t="str">
        <f t="shared" si="22"/>
        <v/>
      </c>
      <c r="AJ24" s="23"/>
      <c r="AK24" s="20">
        <f t="shared" si="7"/>
        <v>46256</v>
      </c>
      <c r="AL24" s="21">
        <f t="shared" si="23"/>
        <v>46256</v>
      </c>
      <c r="AM24" s="181" t="str">
        <f>IFERROR(VLOOKUP(AL24,Vorgaben!$D:$E,2,0),"")&amp;IFERROR(VLOOKUP(AL24,Vorgaben!$O:$P,2,0),"")</f>
        <v/>
      </c>
      <c r="AN24" s="23" t="str">
        <f t="shared" si="24"/>
        <v/>
      </c>
      <c r="AO24" s="23"/>
      <c r="AP24" s="20">
        <f t="shared" si="8"/>
        <v>46287</v>
      </c>
      <c r="AQ24" s="21">
        <f t="shared" si="25"/>
        <v>46287</v>
      </c>
      <c r="AR24" s="181" t="str">
        <f>IFERROR(VLOOKUP(AQ24,Vorgaben!$D:$E,2,0),"")&amp;IFERROR(VLOOKUP(AQ24,Vorgaben!$O:$P,2,0),"")</f>
        <v/>
      </c>
      <c r="AS24" s="23" t="str">
        <f t="shared" si="26"/>
        <v/>
      </c>
      <c r="AT24" s="23"/>
      <c r="AU24" s="20">
        <f t="shared" si="9"/>
        <v>46317</v>
      </c>
      <c r="AV24" s="21">
        <f t="shared" si="27"/>
        <v>46317</v>
      </c>
      <c r="AW24" s="181" t="str">
        <f>IFERROR(VLOOKUP(AV24,Vorgaben!$D:$E,2,0),"")&amp;IFERROR(VLOOKUP(AV24,Vorgaben!$O:$P,2,0),"")</f>
        <v/>
      </c>
      <c r="AX24" s="23" t="str">
        <f t="shared" si="28"/>
        <v/>
      </c>
      <c r="AY24" s="23"/>
      <c r="AZ24" s="20">
        <f t="shared" si="10"/>
        <v>46348</v>
      </c>
      <c r="BA24" s="21">
        <f t="shared" si="29"/>
        <v>46348</v>
      </c>
      <c r="BB24" s="181" t="str">
        <f>IFERROR(VLOOKUP(BA24,Vorgaben!$D:$E,2,0),"")&amp;IFERROR(VLOOKUP(BA24,Vorgaben!$O:$P,2,0),"")</f>
        <v/>
      </c>
      <c r="BC24" s="23" t="str">
        <f t="shared" si="30"/>
        <v/>
      </c>
      <c r="BD24" s="23"/>
      <c r="BE24" s="20">
        <f t="shared" si="11"/>
        <v>46378</v>
      </c>
      <c r="BF24" s="21">
        <f t="shared" si="31"/>
        <v>46378</v>
      </c>
      <c r="BG24" s="181" t="str">
        <f>IFERROR(VLOOKUP(BF24,Vorgaben!$D:$E,2,0),"")&amp;IFERROR(VLOOKUP(BF24,Vorgaben!$O:$P,2,0),"")</f>
        <v/>
      </c>
      <c r="BH24" s="23" t="str">
        <f t="shared" si="32"/>
        <v/>
      </c>
      <c r="BK24" s="18"/>
    </row>
    <row r="25" spans="1:65" ht="18.75" x14ac:dyDescent="0.3">
      <c r="A25" s="12"/>
      <c r="B25" s="20">
        <f t="shared" si="0"/>
        <v>46045</v>
      </c>
      <c r="C25" s="21">
        <f t="shared" si="33"/>
        <v>46045</v>
      </c>
      <c r="D25" s="181" t="str">
        <f>IFERROR(VLOOKUP(C25,Vorgaben!$D:$E,2,0),"")&amp;IFERROR(VLOOKUP(C25,Vorgaben!$O:$P,2,0),"")</f>
        <v/>
      </c>
      <c r="E25" s="25" t="str">
        <f t="shared" si="12"/>
        <v/>
      </c>
      <c r="F25" s="25"/>
      <c r="G25" s="20">
        <f t="shared" si="1"/>
        <v>46076</v>
      </c>
      <c r="H25" s="21">
        <f t="shared" si="34"/>
        <v>46076</v>
      </c>
      <c r="I25" s="181" t="str">
        <f>IFERROR(VLOOKUP(H25,Vorgaben!$D:$E,2,0),"")&amp;IFERROR(VLOOKUP(H25,Vorgaben!$O:$P,2,0),"")</f>
        <v/>
      </c>
      <c r="J25" s="25">
        <f t="shared" si="13"/>
        <v>9</v>
      </c>
      <c r="K25" s="24"/>
      <c r="L25" s="20">
        <f t="shared" si="2"/>
        <v>46104</v>
      </c>
      <c r="M25" s="21">
        <f t="shared" si="14"/>
        <v>46104</v>
      </c>
      <c r="N25" s="181" t="str">
        <f>IFERROR(VLOOKUP(M25,Vorgaben!$D:$E,2,0),"")&amp;IFERROR(VLOOKUP(M25,Vorgaben!$O:$P,2,0),"")</f>
        <v/>
      </c>
      <c r="O25" s="23">
        <f t="shared" si="35"/>
        <v>13</v>
      </c>
      <c r="P25" s="23"/>
      <c r="Q25" s="20">
        <f t="shared" si="3"/>
        <v>46135</v>
      </c>
      <c r="R25" s="21">
        <f t="shared" si="15"/>
        <v>46135</v>
      </c>
      <c r="S25" s="181" t="str">
        <f>IFERROR(VLOOKUP(R25,Vorgaben!$D:$E,2,0),"")&amp;IFERROR(VLOOKUP(R25,Vorgaben!$O:$P,2,0),"")</f>
        <v/>
      </c>
      <c r="T25" s="23" t="str">
        <f t="shared" si="16"/>
        <v/>
      </c>
      <c r="U25" s="23"/>
      <c r="V25" s="20">
        <f t="shared" si="4"/>
        <v>46165</v>
      </c>
      <c r="W25" s="21">
        <f t="shared" si="17"/>
        <v>46165</v>
      </c>
      <c r="X25" s="181" t="str">
        <f>IFERROR(VLOOKUP(W25,Vorgaben!$D:$E,2,0),"")&amp;IFERROR(VLOOKUP(W25,Vorgaben!$O:$P,2,0),"")</f>
        <v/>
      </c>
      <c r="Y25" s="23" t="str">
        <f t="shared" si="18"/>
        <v/>
      </c>
      <c r="Z25" s="23"/>
      <c r="AA25" s="20">
        <f t="shared" si="5"/>
        <v>46196</v>
      </c>
      <c r="AB25" s="21">
        <f t="shared" si="19"/>
        <v>46196</v>
      </c>
      <c r="AC25" s="181" t="str">
        <f>IFERROR(VLOOKUP(AB25,Vorgaben!$D:$E,2,0),"")&amp;IFERROR(VLOOKUP(AB25,Vorgaben!$O:$P,2,0),"")</f>
        <v/>
      </c>
      <c r="AD25" s="23" t="str">
        <f t="shared" si="20"/>
        <v/>
      </c>
      <c r="AE25" s="23"/>
      <c r="AF25" s="20">
        <f t="shared" si="6"/>
        <v>46226</v>
      </c>
      <c r="AG25" s="21">
        <f t="shared" si="21"/>
        <v>46226</v>
      </c>
      <c r="AH25" s="181" t="str">
        <f>IFERROR(VLOOKUP(AG25,Vorgaben!$D:$E,2,0),"")&amp;IFERROR(VLOOKUP(AG25,Vorgaben!$O:$P,2,0),"")</f>
        <v/>
      </c>
      <c r="AI25" s="23" t="str">
        <f t="shared" si="22"/>
        <v/>
      </c>
      <c r="AJ25" s="23"/>
      <c r="AK25" s="20">
        <f t="shared" si="7"/>
        <v>46257</v>
      </c>
      <c r="AL25" s="21">
        <f t="shared" si="23"/>
        <v>46257</v>
      </c>
      <c r="AM25" s="181" t="str">
        <f>IFERROR(VLOOKUP(AL25,Vorgaben!$D:$E,2,0),"")&amp;IFERROR(VLOOKUP(AL25,Vorgaben!$O:$P,2,0),"")</f>
        <v/>
      </c>
      <c r="AN25" s="23" t="str">
        <f t="shared" si="24"/>
        <v/>
      </c>
      <c r="AO25" s="23"/>
      <c r="AP25" s="20">
        <f t="shared" si="8"/>
        <v>46288</v>
      </c>
      <c r="AQ25" s="21">
        <f t="shared" si="25"/>
        <v>46288</v>
      </c>
      <c r="AR25" s="181" t="str">
        <f>IFERROR(VLOOKUP(AQ25,Vorgaben!$D:$E,2,0),"")&amp;IFERROR(VLOOKUP(AQ25,Vorgaben!$O:$P,2,0),"")</f>
        <v/>
      </c>
      <c r="AS25" s="23" t="str">
        <f t="shared" si="26"/>
        <v/>
      </c>
      <c r="AT25" s="23"/>
      <c r="AU25" s="20">
        <f t="shared" si="9"/>
        <v>46318</v>
      </c>
      <c r="AV25" s="21">
        <f t="shared" si="27"/>
        <v>46318</v>
      </c>
      <c r="AW25" s="181" t="str">
        <f>IFERROR(VLOOKUP(AV25,Vorgaben!$D:$E,2,0),"")&amp;IFERROR(VLOOKUP(AV25,Vorgaben!$O:$P,2,0),"")</f>
        <v/>
      </c>
      <c r="AX25" s="23" t="str">
        <f t="shared" si="28"/>
        <v/>
      </c>
      <c r="AY25" s="23"/>
      <c r="AZ25" s="20">
        <f t="shared" si="10"/>
        <v>46349</v>
      </c>
      <c r="BA25" s="21">
        <f t="shared" si="29"/>
        <v>46349</v>
      </c>
      <c r="BB25" s="181" t="str">
        <f>IFERROR(VLOOKUP(BA25,Vorgaben!$D:$E,2,0),"")&amp;IFERROR(VLOOKUP(BA25,Vorgaben!$O:$P,2,0),"")</f>
        <v/>
      </c>
      <c r="BC25" s="23">
        <f t="shared" si="30"/>
        <v>48</v>
      </c>
      <c r="BD25" s="23"/>
      <c r="BE25" s="20">
        <f t="shared" si="11"/>
        <v>46379</v>
      </c>
      <c r="BF25" s="21">
        <f t="shared" si="31"/>
        <v>46379</v>
      </c>
      <c r="BG25" s="181" t="str">
        <f>IFERROR(VLOOKUP(BF25,Vorgaben!$D:$E,2,0),"")&amp;IFERROR(VLOOKUP(BF25,Vorgaben!$O:$P,2,0),"")</f>
        <v/>
      </c>
      <c r="BH25" s="23" t="str">
        <f t="shared" si="32"/>
        <v/>
      </c>
      <c r="BK25" s="18"/>
    </row>
    <row r="26" spans="1:65" ht="18.75" x14ac:dyDescent="0.3">
      <c r="A26" s="12"/>
      <c r="B26" s="20">
        <f t="shared" si="0"/>
        <v>46046</v>
      </c>
      <c r="C26" s="21">
        <f t="shared" si="33"/>
        <v>46046</v>
      </c>
      <c r="D26" s="181" t="str">
        <f>IFERROR(VLOOKUP(C26,Vorgaben!$D:$E,2,0),"")&amp;IFERROR(VLOOKUP(C26,Vorgaben!$O:$P,2,0),"")</f>
        <v/>
      </c>
      <c r="E26" s="25" t="str">
        <f t="shared" si="12"/>
        <v/>
      </c>
      <c r="F26" s="25"/>
      <c r="G26" s="20">
        <f t="shared" si="1"/>
        <v>46077</v>
      </c>
      <c r="H26" s="21">
        <f t="shared" si="34"/>
        <v>46077</v>
      </c>
      <c r="I26" s="181" t="str">
        <f>IFERROR(VLOOKUP(H26,Vorgaben!$D:$E,2,0),"")&amp;IFERROR(VLOOKUP(H26,Vorgaben!$O:$P,2,0),"")</f>
        <v/>
      </c>
      <c r="J26" s="25" t="str">
        <f t="shared" si="13"/>
        <v/>
      </c>
      <c r="K26" s="24"/>
      <c r="L26" s="20">
        <f t="shared" si="2"/>
        <v>46105</v>
      </c>
      <c r="M26" s="21">
        <f t="shared" si="14"/>
        <v>46105</v>
      </c>
      <c r="N26" s="181" t="str">
        <f>IFERROR(VLOOKUP(M26,Vorgaben!$D:$E,2,0),"")&amp;IFERROR(VLOOKUP(M26,Vorgaben!$O:$P,2,0),"")</f>
        <v/>
      </c>
      <c r="O26" s="23" t="str">
        <f t="shared" si="35"/>
        <v/>
      </c>
      <c r="P26" s="23"/>
      <c r="Q26" s="20">
        <f t="shared" si="3"/>
        <v>46136</v>
      </c>
      <c r="R26" s="21">
        <f t="shared" si="15"/>
        <v>46136</v>
      </c>
      <c r="S26" s="181" t="str">
        <f>IFERROR(VLOOKUP(R26,Vorgaben!$D:$E,2,0),"")&amp;IFERROR(VLOOKUP(R26,Vorgaben!$O:$P,2,0),"")</f>
        <v/>
      </c>
      <c r="T26" s="23" t="str">
        <f t="shared" si="16"/>
        <v/>
      </c>
      <c r="U26" s="23"/>
      <c r="V26" s="20">
        <f t="shared" si="4"/>
        <v>46166</v>
      </c>
      <c r="W26" s="21">
        <f t="shared" si="17"/>
        <v>46166</v>
      </c>
      <c r="X26" s="181" t="str">
        <f>IFERROR(VLOOKUP(W26,Vorgaben!$D:$E,2,0),"")&amp;IFERROR(VLOOKUP(W26,Vorgaben!$O:$P,2,0),"")</f>
        <v>Pfingstsonntag</v>
      </c>
      <c r="Y26" s="23" t="str">
        <f t="shared" si="18"/>
        <v/>
      </c>
      <c r="Z26" s="23"/>
      <c r="AA26" s="20">
        <f t="shared" si="5"/>
        <v>46197</v>
      </c>
      <c r="AB26" s="21">
        <f t="shared" si="19"/>
        <v>46197</v>
      </c>
      <c r="AC26" s="181" t="str">
        <f>IFERROR(VLOOKUP(AB26,Vorgaben!$D:$E,2,0),"")&amp;IFERROR(VLOOKUP(AB26,Vorgaben!$O:$P,2,0),"")</f>
        <v/>
      </c>
      <c r="AD26" s="23" t="str">
        <f t="shared" si="20"/>
        <v/>
      </c>
      <c r="AE26" s="23"/>
      <c r="AF26" s="20">
        <f t="shared" si="6"/>
        <v>46227</v>
      </c>
      <c r="AG26" s="21">
        <f t="shared" si="21"/>
        <v>46227</v>
      </c>
      <c r="AH26" s="181" t="str">
        <f>IFERROR(VLOOKUP(AG26,Vorgaben!$D:$E,2,0),"")&amp;IFERROR(VLOOKUP(AG26,Vorgaben!$O:$P,2,0),"")</f>
        <v/>
      </c>
      <c r="AI26" s="23" t="str">
        <f t="shared" si="22"/>
        <v/>
      </c>
      <c r="AJ26" s="23"/>
      <c r="AK26" s="20">
        <f t="shared" si="7"/>
        <v>46258</v>
      </c>
      <c r="AL26" s="21">
        <f t="shared" si="23"/>
        <v>46258</v>
      </c>
      <c r="AM26" s="181" t="str">
        <f>IFERROR(VLOOKUP(AL26,Vorgaben!$D:$E,2,0),"")&amp;IFERROR(VLOOKUP(AL26,Vorgaben!$O:$P,2,0),"")</f>
        <v/>
      </c>
      <c r="AN26" s="23">
        <f t="shared" si="24"/>
        <v>35</v>
      </c>
      <c r="AO26" s="23"/>
      <c r="AP26" s="20">
        <f t="shared" si="8"/>
        <v>46289</v>
      </c>
      <c r="AQ26" s="21">
        <f t="shared" si="25"/>
        <v>46289</v>
      </c>
      <c r="AR26" s="181" t="str">
        <f>IFERROR(VLOOKUP(AQ26,Vorgaben!$D:$E,2,0),"")&amp;IFERROR(VLOOKUP(AQ26,Vorgaben!$O:$P,2,0),"")</f>
        <v/>
      </c>
      <c r="AS26" s="23" t="str">
        <f t="shared" si="26"/>
        <v/>
      </c>
      <c r="AT26" s="23"/>
      <c r="AU26" s="20">
        <f t="shared" si="9"/>
        <v>46319</v>
      </c>
      <c r="AV26" s="21">
        <f t="shared" si="27"/>
        <v>46319</v>
      </c>
      <c r="AW26" s="181" t="str">
        <f>IFERROR(VLOOKUP(AV26,Vorgaben!$D:$E,2,0),"")&amp;IFERROR(VLOOKUP(AV26,Vorgaben!$O:$P,2,0),"")</f>
        <v/>
      </c>
      <c r="AX26" s="23" t="str">
        <f t="shared" si="28"/>
        <v/>
      </c>
      <c r="AY26" s="23"/>
      <c r="AZ26" s="20">
        <f t="shared" si="10"/>
        <v>46350</v>
      </c>
      <c r="BA26" s="21">
        <f t="shared" si="29"/>
        <v>46350</v>
      </c>
      <c r="BB26" s="181" t="str">
        <f>IFERROR(VLOOKUP(BA26,Vorgaben!$D:$E,2,0),"")&amp;IFERROR(VLOOKUP(BA26,Vorgaben!$O:$P,2,0),"")</f>
        <v/>
      </c>
      <c r="BC26" s="23" t="str">
        <f t="shared" si="30"/>
        <v/>
      </c>
      <c r="BD26" s="23"/>
      <c r="BE26" s="20">
        <f t="shared" si="11"/>
        <v>46380</v>
      </c>
      <c r="BF26" s="21">
        <f t="shared" si="31"/>
        <v>46380</v>
      </c>
      <c r="BG26" s="181" t="str">
        <f>IFERROR(VLOOKUP(BF26,Vorgaben!$D:$E,2,0),"")&amp;IFERROR(VLOOKUP(BF26,Vorgaben!$O:$P,2,0),"")</f>
        <v>Heiliger Abend</v>
      </c>
      <c r="BH26" s="23" t="str">
        <f t="shared" si="32"/>
        <v/>
      </c>
      <c r="BK26" s="18"/>
    </row>
    <row r="27" spans="1:65" ht="18.75" x14ac:dyDescent="0.3">
      <c r="A27" s="12"/>
      <c r="B27" s="20">
        <f t="shared" si="0"/>
        <v>46047</v>
      </c>
      <c r="C27" s="21">
        <f t="shared" si="33"/>
        <v>46047</v>
      </c>
      <c r="D27" s="181" t="str">
        <f>IFERROR(VLOOKUP(C27,Vorgaben!$D:$E,2,0),"")&amp;IFERROR(VLOOKUP(C27,Vorgaben!$O:$P,2,0),"")</f>
        <v/>
      </c>
      <c r="E27" s="25" t="str">
        <f t="shared" si="12"/>
        <v/>
      </c>
      <c r="F27" s="25"/>
      <c r="G27" s="20">
        <f t="shared" si="1"/>
        <v>46078</v>
      </c>
      <c r="H27" s="21">
        <f t="shared" si="34"/>
        <v>46078</v>
      </c>
      <c r="I27" s="181" t="str">
        <f>IFERROR(VLOOKUP(H27,Vorgaben!$D:$E,2,0),"")&amp;IFERROR(VLOOKUP(H27,Vorgaben!$O:$P,2,0),"")</f>
        <v/>
      </c>
      <c r="J27" s="25" t="str">
        <f t="shared" si="13"/>
        <v/>
      </c>
      <c r="K27" s="24"/>
      <c r="L27" s="20">
        <f t="shared" si="2"/>
        <v>46106</v>
      </c>
      <c r="M27" s="21">
        <f t="shared" si="14"/>
        <v>46106</v>
      </c>
      <c r="N27" s="181" t="str">
        <f>IFERROR(VLOOKUP(M27,Vorgaben!$D:$E,2,0),"")&amp;IFERROR(VLOOKUP(M27,Vorgaben!$O:$P,2,0),"")</f>
        <v/>
      </c>
      <c r="O27" s="23" t="str">
        <f t="shared" si="35"/>
        <v/>
      </c>
      <c r="P27" s="23"/>
      <c r="Q27" s="20">
        <f t="shared" si="3"/>
        <v>46137</v>
      </c>
      <c r="R27" s="21">
        <f t="shared" si="15"/>
        <v>46137</v>
      </c>
      <c r="S27" s="181" t="str">
        <f>IFERROR(VLOOKUP(R27,Vorgaben!$D:$E,2,0),"")&amp;IFERROR(VLOOKUP(R27,Vorgaben!$O:$P,2,0),"")</f>
        <v/>
      </c>
      <c r="T27" s="23" t="str">
        <f t="shared" si="16"/>
        <v/>
      </c>
      <c r="U27" s="23"/>
      <c r="V27" s="20">
        <f t="shared" si="4"/>
        <v>46167</v>
      </c>
      <c r="W27" s="21">
        <f t="shared" si="17"/>
        <v>46167</v>
      </c>
      <c r="X27" s="181" t="str">
        <f>IFERROR(VLOOKUP(W27,Vorgaben!$D:$E,2,0),"")&amp;IFERROR(VLOOKUP(W27,Vorgaben!$O:$P,2,0),"")</f>
        <v>Pfingstmontag</v>
      </c>
      <c r="Y27" s="23">
        <f t="shared" si="18"/>
        <v>22</v>
      </c>
      <c r="Z27" s="23"/>
      <c r="AA27" s="20">
        <f t="shared" si="5"/>
        <v>46198</v>
      </c>
      <c r="AB27" s="21">
        <f t="shared" si="19"/>
        <v>46198</v>
      </c>
      <c r="AC27" s="181" t="str">
        <f>IFERROR(VLOOKUP(AB27,Vorgaben!$D:$E,2,0),"")&amp;IFERROR(VLOOKUP(AB27,Vorgaben!$O:$P,2,0),"")</f>
        <v/>
      </c>
      <c r="AD27" s="23" t="str">
        <f t="shared" si="20"/>
        <v/>
      </c>
      <c r="AE27" s="23"/>
      <c r="AF27" s="20">
        <f t="shared" si="6"/>
        <v>46228</v>
      </c>
      <c r="AG27" s="21">
        <f t="shared" si="21"/>
        <v>46228</v>
      </c>
      <c r="AH27" s="181" t="str">
        <f>IFERROR(VLOOKUP(AG27,Vorgaben!$D:$E,2,0),"")&amp;IFERROR(VLOOKUP(AG27,Vorgaben!$O:$P,2,0),"")</f>
        <v/>
      </c>
      <c r="AI27" s="23" t="str">
        <f t="shared" si="22"/>
        <v/>
      </c>
      <c r="AJ27" s="23"/>
      <c r="AK27" s="20">
        <f t="shared" si="7"/>
        <v>46259</v>
      </c>
      <c r="AL27" s="21">
        <f t="shared" si="23"/>
        <v>46259</v>
      </c>
      <c r="AM27" s="181" t="str">
        <f>IFERROR(VLOOKUP(AL27,Vorgaben!$D:$E,2,0),"")&amp;IFERROR(VLOOKUP(AL27,Vorgaben!$O:$P,2,0),"")</f>
        <v/>
      </c>
      <c r="AN27" s="23" t="str">
        <f t="shared" si="24"/>
        <v/>
      </c>
      <c r="AO27" s="23"/>
      <c r="AP27" s="20">
        <f t="shared" si="8"/>
        <v>46290</v>
      </c>
      <c r="AQ27" s="21">
        <f t="shared" si="25"/>
        <v>46290</v>
      </c>
      <c r="AR27" s="181" t="str">
        <f>IFERROR(VLOOKUP(AQ27,Vorgaben!$D:$E,2,0),"")&amp;IFERROR(VLOOKUP(AQ27,Vorgaben!$O:$P,2,0),"")</f>
        <v/>
      </c>
      <c r="AS27" s="23" t="str">
        <f t="shared" si="26"/>
        <v/>
      </c>
      <c r="AT27" s="23"/>
      <c r="AU27" s="20">
        <f t="shared" si="9"/>
        <v>46320</v>
      </c>
      <c r="AV27" s="21">
        <f t="shared" si="27"/>
        <v>46320</v>
      </c>
      <c r="AW27" s="181" t="str">
        <f>IFERROR(VLOOKUP(AV27,Vorgaben!$D:$E,2,0),"")&amp;IFERROR(VLOOKUP(AV27,Vorgaben!$O:$P,2,0),"")</f>
        <v>Winteranfang</v>
      </c>
      <c r="AX27" s="23" t="str">
        <f t="shared" si="28"/>
        <v/>
      </c>
      <c r="AY27" s="23"/>
      <c r="AZ27" s="20">
        <f t="shared" si="10"/>
        <v>46351</v>
      </c>
      <c r="BA27" s="21">
        <f t="shared" si="29"/>
        <v>46351</v>
      </c>
      <c r="BB27" s="181" t="str">
        <f>IFERROR(VLOOKUP(BA27,Vorgaben!$D:$E,2,0),"")&amp;IFERROR(VLOOKUP(BA27,Vorgaben!$O:$P,2,0),"")</f>
        <v/>
      </c>
      <c r="BC27" s="23" t="str">
        <f t="shared" si="30"/>
        <v/>
      </c>
      <c r="BD27" s="23"/>
      <c r="BE27" s="20">
        <f t="shared" si="11"/>
        <v>46381</v>
      </c>
      <c r="BF27" s="21">
        <f t="shared" si="31"/>
        <v>46381</v>
      </c>
      <c r="BG27" s="181" t="str">
        <f>IFERROR(VLOOKUP(BF27,Vorgaben!$D:$E,2,0),"")&amp;IFERROR(VLOOKUP(BF27,Vorgaben!$O:$P,2,0),"")</f>
        <v>1. Weihnachtstag</v>
      </c>
      <c r="BH27" s="23" t="str">
        <f t="shared" si="32"/>
        <v/>
      </c>
      <c r="BK27" s="18"/>
    </row>
    <row r="28" spans="1:65" ht="18.75" x14ac:dyDescent="0.3">
      <c r="A28" s="12"/>
      <c r="B28" s="20">
        <f t="shared" si="0"/>
        <v>46048</v>
      </c>
      <c r="C28" s="21">
        <f t="shared" si="33"/>
        <v>46048</v>
      </c>
      <c r="D28" s="181" t="str">
        <f>IFERROR(VLOOKUP(C28,Vorgaben!$D:$E,2,0),"")&amp;IFERROR(VLOOKUP(C28,Vorgaben!$O:$P,2,0),"")</f>
        <v/>
      </c>
      <c r="E28" s="25">
        <f t="shared" si="12"/>
        <v>5</v>
      </c>
      <c r="F28" s="25"/>
      <c r="G28" s="20">
        <f t="shared" si="1"/>
        <v>46079</v>
      </c>
      <c r="H28" s="21">
        <f t="shared" si="34"/>
        <v>46079</v>
      </c>
      <c r="I28" s="181" t="str">
        <f>IFERROR(VLOOKUP(H28,Vorgaben!$D:$E,2,0),"")&amp;IFERROR(VLOOKUP(H28,Vorgaben!$O:$P,2,0),"")</f>
        <v/>
      </c>
      <c r="J28" s="25" t="str">
        <f t="shared" si="13"/>
        <v/>
      </c>
      <c r="K28" s="24"/>
      <c r="L28" s="20">
        <f t="shared" si="2"/>
        <v>46107</v>
      </c>
      <c r="M28" s="21">
        <f t="shared" si="14"/>
        <v>46107</v>
      </c>
      <c r="N28" s="181" t="str">
        <f>IFERROR(VLOOKUP(M28,Vorgaben!$D:$E,2,0),"")&amp;IFERROR(VLOOKUP(M28,Vorgaben!$O:$P,2,0),"")</f>
        <v/>
      </c>
      <c r="O28" s="23" t="str">
        <f t="shared" si="35"/>
        <v/>
      </c>
      <c r="P28" s="23"/>
      <c r="Q28" s="20">
        <f t="shared" si="3"/>
        <v>46138</v>
      </c>
      <c r="R28" s="21">
        <f t="shared" si="15"/>
        <v>46138</v>
      </c>
      <c r="S28" s="181" t="str">
        <f>IFERROR(VLOOKUP(R28,Vorgaben!$D:$E,2,0),"")&amp;IFERROR(VLOOKUP(R28,Vorgaben!$O:$P,2,0),"")</f>
        <v/>
      </c>
      <c r="T28" s="23" t="str">
        <f t="shared" si="16"/>
        <v/>
      </c>
      <c r="U28" s="23"/>
      <c r="V28" s="20">
        <f t="shared" si="4"/>
        <v>46168</v>
      </c>
      <c r="W28" s="21">
        <f t="shared" si="17"/>
        <v>46168</v>
      </c>
      <c r="X28" s="181" t="str">
        <f>IFERROR(VLOOKUP(W28,Vorgaben!$D:$E,2,0),"")&amp;IFERROR(VLOOKUP(W28,Vorgaben!$O:$P,2,0),"")</f>
        <v/>
      </c>
      <c r="Y28" s="23" t="str">
        <f t="shared" si="18"/>
        <v/>
      </c>
      <c r="Z28" s="23"/>
      <c r="AA28" s="20">
        <f t="shared" si="5"/>
        <v>46199</v>
      </c>
      <c r="AB28" s="21">
        <f t="shared" si="19"/>
        <v>46199</v>
      </c>
      <c r="AC28" s="181" t="str">
        <f>IFERROR(VLOOKUP(AB28,Vorgaben!$D:$E,2,0),"")&amp;IFERROR(VLOOKUP(AB28,Vorgaben!$O:$P,2,0),"")</f>
        <v/>
      </c>
      <c r="AD28" s="23" t="str">
        <f t="shared" si="20"/>
        <v/>
      </c>
      <c r="AE28" s="23"/>
      <c r="AF28" s="20">
        <f t="shared" si="6"/>
        <v>46229</v>
      </c>
      <c r="AG28" s="21">
        <f t="shared" si="21"/>
        <v>46229</v>
      </c>
      <c r="AH28" s="181" t="str">
        <f>IFERROR(VLOOKUP(AG28,Vorgaben!$D:$E,2,0),"")&amp;IFERROR(VLOOKUP(AG28,Vorgaben!$O:$P,2,0),"")</f>
        <v/>
      </c>
      <c r="AI28" s="23" t="str">
        <f t="shared" si="22"/>
        <v/>
      </c>
      <c r="AJ28" s="23"/>
      <c r="AK28" s="20">
        <f t="shared" si="7"/>
        <v>46260</v>
      </c>
      <c r="AL28" s="21">
        <f t="shared" si="23"/>
        <v>46260</v>
      </c>
      <c r="AM28" s="181" t="str">
        <f>IFERROR(VLOOKUP(AL28,Vorgaben!$D:$E,2,0),"")&amp;IFERROR(VLOOKUP(AL28,Vorgaben!$O:$P,2,0),"")</f>
        <v/>
      </c>
      <c r="AN28" s="23" t="str">
        <f t="shared" si="24"/>
        <v/>
      </c>
      <c r="AO28" s="23"/>
      <c r="AP28" s="20">
        <f t="shared" si="8"/>
        <v>46291</v>
      </c>
      <c r="AQ28" s="21">
        <f t="shared" si="25"/>
        <v>46291</v>
      </c>
      <c r="AR28" s="181" t="str">
        <f>IFERROR(VLOOKUP(AQ28,Vorgaben!$D:$E,2,0),"")&amp;IFERROR(VLOOKUP(AQ28,Vorgaben!$O:$P,2,0),"")</f>
        <v/>
      </c>
      <c r="AS28" s="23" t="str">
        <f t="shared" si="26"/>
        <v/>
      </c>
      <c r="AT28" s="23"/>
      <c r="AU28" s="20">
        <f t="shared" si="9"/>
        <v>46321</v>
      </c>
      <c r="AV28" s="21">
        <f t="shared" si="27"/>
        <v>46321</v>
      </c>
      <c r="AW28" s="181" t="str">
        <f>IFERROR(VLOOKUP(AV28,Vorgaben!$D:$E,2,0),"")&amp;IFERROR(VLOOKUP(AV28,Vorgaben!$O:$P,2,0),"")</f>
        <v/>
      </c>
      <c r="AX28" s="23">
        <f t="shared" si="28"/>
        <v>44</v>
      </c>
      <c r="AY28" s="23"/>
      <c r="AZ28" s="20">
        <f t="shared" si="10"/>
        <v>46352</v>
      </c>
      <c r="BA28" s="21">
        <f t="shared" si="29"/>
        <v>46352</v>
      </c>
      <c r="BB28" s="181" t="str">
        <f>IFERROR(VLOOKUP(BA28,Vorgaben!$D:$E,2,0),"")&amp;IFERROR(VLOOKUP(BA28,Vorgaben!$O:$P,2,0),"")</f>
        <v/>
      </c>
      <c r="BC28" s="23" t="str">
        <f t="shared" si="30"/>
        <v/>
      </c>
      <c r="BD28" s="23"/>
      <c r="BE28" s="20">
        <f t="shared" si="11"/>
        <v>46382</v>
      </c>
      <c r="BF28" s="21">
        <f t="shared" si="31"/>
        <v>46382</v>
      </c>
      <c r="BG28" s="181" t="str">
        <f>IFERROR(VLOOKUP(BF28,Vorgaben!$D:$E,2,0),"")&amp;IFERROR(VLOOKUP(BF28,Vorgaben!$O:$P,2,0),"")</f>
        <v>2. Weihnachtstag</v>
      </c>
      <c r="BH28" s="23" t="str">
        <f t="shared" si="32"/>
        <v/>
      </c>
      <c r="BK28" s="18"/>
    </row>
    <row r="29" spans="1:65" ht="18.75" x14ac:dyDescent="0.3">
      <c r="A29" s="12"/>
      <c r="B29" s="20">
        <f t="shared" si="0"/>
        <v>46049</v>
      </c>
      <c r="C29" s="21">
        <f t="shared" si="33"/>
        <v>46049</v>
      </c>
      <c r="D29" s="181" t="str">
        <f>IFERROR(VLOOKUP(C29,Vorgaben!$D:$E,2,0),"")&amp;IFERROR(VLOOKUP(C29,Vorgaben!$O:$P,2,0),"")</f>
        <v/>
      </c>
      <c r="E29" s="25" t="str">
        <f t="shared" si="12"/>
        <v/>
      </c>
      <c r="F29" s="25"/>
      <c r="G29" s="20">
        <f t="shared" si="1"/>
        <v>46080</v>
      </c>
      <c r="H29" s="21">
        <f t="shared" si="34"/>
        <v>46080</v>
      </c>
      <c r="I29" s="181" t="str">
        <f>IFERROR(VLOOKUP(H29,Vorgaben!$D:$E,2,0),"")&amp;IFERROR(VLOOKUP(H29,Vorgaben!$O:$P,2,0),"")</f>
        <v/>
      </c>
      <c r="J29" s="25" t="str">
        <f t="shared" si="13"/>
        <v/>
      </c>
      <c r="K29" s="24"/>
      <c r="L29" s="20">
        <f t="shared" si="2"/>
        <v>46108</v>
      </c>
      <c r="M29" s="21">
        <f t="shared" si="14"/>
        <v>46108</v>
      </c>
      <c r="N29" s="181" t="str">
        <f>IFERROR(VLOOKUP(M29,Vorgaben!$D:$E,2,0),"")&amp;IFERROR(VLOOKUP(M29,Vorgaben!$O:$P,2,0),"")</f>
        <v/>
      </c>
      <c r="O29" s="23" t="str">
        <f t="shared" si="35"/>
        <v/>
      </c>
      <c r="P29" s="23"/>
      <c r="Q29" s="20">
        <f t="shared" si="3"/>
        <v>46139</v>
      </c>
      <c r="R29" s="21">
        <f t="shared" si="15"/>
        <v>46139</v>
      </c>
      <c r="S29" s="181" t="str">
        <f>IFERROR(VLOOKUP(R29,Vorgaben!$D:$E,2,0),"")&amp;IFERROR(VLOOKUP(R29,Vorgaben!$O:$P,2,0),"")</f>
        <v/>
      </c>
      <c r="T29" s="23">
        <f t="shared" si="16"/>
        <v>18</v>
      </c>
      <c r="U29" s="23"/>
      <c r="V29" s="20">
        <f t="shared" si="4"/>
        <v>46169</v>
      </c>
      <c r="W29" s="21">
        <f t="shared" si="17"/>
        <v>46169</v>
      </c>
      <c r="X29" s="181" t="str">
        <f>IFERROR(VLOOKUP(W29,Vorgaben!$D:$E,2,0),"")&amp;IFERROR(VLOOKUP(W29,Vorgaben!$O:$P,2,0),"")</f>
        <v/>
      </c>
      <c r="Y29" s="23" t="str">
        <f t="shared" si="18"/>
        <v/>
      </c>
      <c r="Z29" s="23"/>
      <c r="AA29" s="20">
        <f t="shared" si="5"/>
        <v>46200</v>
      </c>
      <c r="AB29" s="21">
        <f t="shared" si="19"/>
        <v>46200</v>
      </c>
      <c r="AC29" s="181" t="str">
        <f>IFERROR(VLOOKUP(AB29,Vorgaben!$D:$E,2,0),"")&amp;IFERROR(VLOOKUP(AB29,Vorgaben!$O:$P,2,0),"")</f>
        <v/>
      </c>
      <c r="AD29" s="23" t="str">
        <f t="shared" si="20"/>
        <v/>
      </c>
      <c r="AE29" s="23"/>
      <c r="AF29" s="20">
        <f t="shared" si="6"/>
        <v>46230</v>
      </c>
      <c r="AG29" s="21">
        <f t="shared" si="21"/>
        <v>46230</v>
      </c>
      <c r="AH29" s="181" t="str">
        <f>IFERROR(VLOOKUP(AG29,Vorgaben!$D:$E,2,0),"")&amp;IFERROR(VLOOKUP(AG29,Vorgaben!$O:$P,2,0),"")</f>
        <v/>
      </c>
      <c r="AI29" s="23">
        <f t="shared" si="22"/>
        <v>31</v>
      </c>
      <c r="AJ29" s="23"/>
      <c r="AK29" s="20">
        <f t="shared" si="7"/>
        <v>46261</v>
      </c>
      <c r="AL29" s="21">
        <f t="shared" si="23"/>
        <v>46261</v>
      </c>
      <c r="AM29" s="181" t="str">
        <f>IFERROR(VLOOKUP(AL29,Vorgaben!$D:$E,2,0),"")&amp;IFERROR(VLOOKUP(AL29,Vorgaben!$O:$P,2,0),"")</f>
        <v/>
      </c>
      <c r="AN29" s="23" t="str">
        <f t="shared" si="24"/>
        <v/>
      </c>
      <c r="AO29" s="23"/>
      <c r="AP29" s="20">
        <f t="shared" si="8"/>
        <v>46292</v>
      </c>
      <c r="AQ29" s="21">
        <f t="shared" si="25"/>
        <v>46292</v>
      </c>
      <c r="AR29" s="181" t="str">
        <f>IFERROR(VLOOKUP(AQ29,Vorgaben!$D:$E,2,0),"")&amp;IFERROR(VLOOKUP(AQ29,Vorgaben!$O:$P,2,0),"")</f>
        <v/>
      </c>
      <c r="AS29" s="23" t="str">
        <f t="shared" si="26"/>
        <v/>
      </c>
      <c r="AT29" s="23"/>
      <c r="AU29" s="20">
        <f t="shared" si="9"/>
        <v>46322</v>
      </c>
      <c r="AV29" s="21">
        <f t="shared" si="27"/>
        <v>46322</v>
      </c>
      <c r="AW29" s="181" t="str">
        <f>IFERROR(VLOOKUP(AV29,Vorgaben!$D:$E,2,0),"")&amp;IFERROR(VLOOKUP(AV29,Vorgaben!$O:$P,2,0),"")</f>
        <v/>
      </c>
      <c r="AX29" s="23" t="str">
        <f t="shared" si="28"/>
        <v/>
      </c>
      <c r="AY29" s="23"/>
      <c r="AZ29" s="20">
        <f t="shared" si="10"/>
        <v>46353</v>
      </c>
      <c r="BA29" s="21">
        <f t="shared" si="29"/>
        <v>46353</v>
      </c>
      <c r="BB29" s="181" t="str">
        <f>IFERROR(VLOOKUP(BA29,Vorgaben!$D:$E,2,0),"")&amp;IFERROR(VLOOKUP(BA29,Vorgaben!$O:$P,2,0),"")</f>
        <v/>
      </c>
      <c r="BC29" s="23" t="str">
        <f t="shared" si="30"/>
        <v/>
      </c>
      <c r="BD29" s="23"/>
      <c r="BE29" s="20">
        <f t="shared" si="11"/>
        <v>46383</v>
      </c>
      <c r="BF29" s="21">
        <f t="shared" si="31"/>
        <v>46383</v>
      </c>
      <c r="BG29" s="181" t="str">
        <f>IFERROR(VLOOKUP(BF29,Vorgaben!$D:$E,2,0),"")&amp;IFERROR(VLOOKUP(BF29,Vorgaben!$O:$P,2,0),"")</f>
        <v/>
      </c>
      <c r="BH29" s="23" t="str">
        <f t="shared" si="32"/>
        <v/>
      </c>
      <c r="BK29" s="18"/>
    </row>
    <row r="30" spans="1:65" ht="18.75" x14ac:dyDescent="0.3">
      <c r="A30" s="12"/>
      <c r="B30" s="20">
        <f t="shared" si="0"/>
        <v>46050</v>
      </c>
      <c r="C30" s="21">
        <f t="shared" si="33"/>
        <v>46050</v>
      </c>
      <c r="D30" s="181" t="str">
        <f>IFERROR(VLOOKUP(C30,Vorgaben!$D:$E,2,0),"")&amp;IFERROR(VLOOKUP(C30,Vorgaben!$O:$P,2,0),"")</f>
        <v/>
      </c>
      <c r="E30" s="25" t="str">
        <f t="shared" si="12"/>
        <v/>
      </c>
      <c r="F30" s="25"/>
      <c r="G30" s="20">
        <f t="shared" si="1"/>
        <v>46081</v>
      </c>
      <c r="H30" s="21">
        <f t="shared" si="34"/>
        <v>46081</v>
      </c>
      <c r="I30" s="181" t="str">
        <f>IFERROR(VLOOKUP(H30,Vorgaben!$D:$E,2,0),"")&amp;IFERROR(VLOOKUP(H30,Vorgaben!$O:$P,2,0),"")</f>
        <v/>
      </c>
      <c r="J30" s="25" t="str">
        <f t="shared" si="13"/>
        <v/>
      </c>
      <c r="K30" s="24"/>
      <c r="L30" s="20">
        <f t="shared" si="2"/>
        <v>46109</v>
      </c>
      <c r="M30" s="21">
        <f t="shared" si="14"/>
        <v>46109</v>
      </c>
      <c r="N30" s="181" t="str">
        <f>IFERROR(VLOOKUP(M30,Vorgaben!$D:$E,2,0),"")&amp;IFERROR(VLOOKUP(M30,Vorgaben!$O:$P,2,0),"")</f>
        <v/>
      </c>
      <c r="O30" s="23" t="str">
        <f t="shared" si="35"/>
        <v/>
      </c>
      <c r="P30" s="23"/>
      <c r="Q30" s="20">
        <f t="shared" si="3"/>
        <v>46140</v>
      </c>
      <c r="R30" s="21">
        <f t="shared" si="15"/>
        <v>46140</v>
      </c>
      <c r="S30" s="181" t="str">
        <f>IFERROR(VLOOKUP(R30,Vorgaben!$D:$E,2,0),"")&amp;IFERROR(VLOOKUP(R30,Vorgaben!$O:$P,2,0),"")</f>
        <v/>
      </c>
      <c r="T30" s="23" t="str">
        <f t="shared" si="16"/>
        <v/>
      </c>
      <c r="U30" s="23"/>
      <c r="V30" s="20">
        <f t="shared" si="4"/>
        <v>46170</v>
      </c>
      <c r="W30" s="21">
        <f t="shared" si="17"/>
        <v>46170</v>
      </c>
      <c r="X30" s="181" t="str">
        <f>IFERROR(VLOOKUP(W30,Vorgaben!$D:$E,2,0),"")&amp;IFERROR(VLOOKUP(W30,Vorgaben!$O:$P,2,0),"")</f>
        <v/>
      </c>
      <c r="Y30" s="23" t="str">
        <f t="shared" si="18"/>
        <v/>
      </c>
      <c r="Z30" s="23"/>
      <c r="AA30" s="20">
        <f t="shared" si="5"/>
        <v>46201</v>
      </c>
      <c r="AB30" s="21">
        <f t="shared" si="19"/>
        <v>46201</v>
      </c>
      <c r="AC30" s="181" t="str">
        <f>IFERROR(VLOOKUP(AB30,Vorgaben!$D:$E,2,0),"")&amp;IFERROR(VLOOKUP(AB30,Vorgaben!$O:$P,2,0),"")</f>
        <v/>
      </c>
      <c r="AD30" s="23" t="str">
        <f t="shared" si="20"/>
        <v/>
      </c>
      <c r="AE30" s="23"/>
      <c r="AF30" s="20">
        <f t="shared" si="6"/>
        <v>46231</v>
      </c>
      <c r="AG30" s="21">
        <f t="shared" si="21"/>
        <v>46231</v>
      </c>
      <c r="AH30" s="181" t="str">
        <f>IFERROR(VLOOKUP(AG30,Vorgaben!$D:$E,2,0),"")&amp;IFERROR(VLOOKUP(AG30,Vorgaben!$O:$P,2,0),"")</f>
        <v/>
      </c>
      <c r="AI30" s="23" t="str">
        <f t="shared" si="22"/>
        <v/>
      </c>
      <c r="AJ30" s="23"/>
      <c r="AK30" s="20">
        <f t="shared" si="7"/>
        <v>46262</v>
      </c>
      <c r="AL30" s="21">
        <f t="shared" si="23"/>
        <v>46262</v>
      </c>
      <c r="AM30" s="181" t="str">
        <f>IFERROR(VLOOKUP(AL30,Vorgaben!$D:$E,2,0),"")&amp;IFERROR(VLOOKUP(AL30,Vorgaben!$O:$P,2,0),"")</f>
        <v/>
      </c>
      <c r="AN30" s="23" t="str">
        <f t="shared" si="24"/>
        <v/>
      </c>
      <c r="AO30" s="23"/>
      <c r="AP30" s="20">
        <f t="shared" si="8"/>
        <v>46293</v>
      </c>
      <c r="AQ30" s="21">
        <f t="shared" si="25"/>
        <v>46293</v>
      </c>
      <c r="AR30" s="181" t="str">
        <f>IFERROR(VLOOKUP(AQ30,Vorgaben!$D:$E,2,0),"")&amp;IFERROR(VLOOKUP(AQ30,Vorgaben!$O:$P,2,0),"")</f>
        <v/>
      </c>
      <c r="AS30" s="23">
        <f t="shared" si="26"/>
        <v>40</v>
      </c>
      <c r="AT30" s="23"/>
      <c r="AU30" s="20">
        <f t="shared" si="9"/>
        <v>46323</v>
      </c>
      <c r="AV30" s="21">
        <f t="shared" si="27"/>
        <v>46323</v>
      </c>
      <c r="AW30" s="181" t="str">
        <f>IFERROR(VLOOKUP(AV30,Vorgaben!$D:$E,2,0),"")&amp;IFERROR(VLOOKUP(AV30,Vorgaben!$O:$P,2,0),"")</f>
        <v/>
      </c>
      <c r="AX30" s="23" t="str">
        <f t="shared" si="28"/>
        <v/>
      </c>
      <c r="AY30" s="23"/>
      <c r="AZ30" s="20">
        <f t="shared" si="10"/>
        <v>46354</v>
      </c>
      <c r="BA30" s="21">
        <f t="shared" si="29"/>
        <v>46354</v>
      </c>
      <c r="BB30" s="181" t="str">
        <f>IFERROR(VLOOKUP(BA30,Vorgaben!$D:$E,2,0),"")&amp;IFERROR(VLOOKUP(BA30,Vorgaben!$O:$P,2,0),"")</f>
        <v/>
      </c>
      <c r="BC30" s="23" t="str">
        <f t="shared" si="30"/>
        <v/>
      </c>
      <c r="BD30" s="23"/>
      <c r="BE30" s="20">
        <f t="shared" si="11"/>
        <v>46384</v>
      </c>
      <c r="BF30" s="21">
        <f t="shared" si="31"/>
        <v>46384</v>
      </c>
      <c r="BG30" s="181" t="str">
        <f>IFERROR(VLOOKUP(BF30,Vorgaben!$D:$E,2,0),"")&amp;IFERROR(VLOOKUP(BF30,Vorgaben!$O:$P,2,0),"")</f>
        <v/>
      </c>
      <c r="BH30" s="23">
        <f t="shared" si="32"/>
        <v>53</v>
      </c>
      <c r="BK30" s="18"/>
    </row>
    <row r="31" spans="1:65" ht="18.75" x14ac:dyDescent="0.3">
      <c r="A31" s="12"/>
      <c r="B31" s="20">
        <f t="shared" si="0"/>
        <v>46051</v>
      </c>
      <c r="C31" s="21">
        <f t="shared" si="33"/>
        <v>46051</v>
      </c>
      <c r="D31" s="181" t="str">
        <f>IFERROR(VLOOKUP(C31,Vorgaben!$D:$E,2,0),"")&amp;IFERROR(VLOOKUP(C31,Vorgaben!$O:$P,2,0),"")</f>
        <v/>
      </c>
      <c r="E31" s="25" t="str">
        <f t="shared" si="12"/>
        <v/>
      </c>
      <c r="F31" s="25"/>
      <c r="G31" s="20" t="str">
        <f t="shared" si="1"/>
        <v/>
      </c>
      <c r="H31" s="21" t="str">
        <f t="shared" ref="H4:H31" si="36">IF(MONTH(H30+1)=MONTH(H$3),H30+1,"")</f>
        <v/>
      </c>
      <c r="I31" s="181" t="str">
        <f>IFERROR(VLOOKUP(H31,Vorgaben!$D:$E,2,0),"")&amp;IFERROR(VLOOKUP(H31,Vorgaben!$O:$P,2,0),"")</f>
        <v/>
      </c>
      <c r="J31" s="25" t="str">
        <f>IFERROR(IF(OR(ROW()=3,WEEKDAY(G31,2)=1),WEEKNUM(G31,11),""),"")</f>
        <v/>
      </c>
      <c r="K31" s="24"/>
      <c r="L31" s="20">
        <f t="shared" si="2"/>
        <v>46110</v>
      </c>
      <c r="M31" s="21">
        <f t="shared" si="14"/>
        <v>46110</v>
      </c>
      <c r="N31" s="181" t="str">
        <f>IFERROR(VLOOKUP(M31,Vorgaben!$D:$E,2,0),"")&amp;IFERROR(VLOOKUP(M31,Vorgaben!$O:$P,2,0),"")</f>
        <v>Sommeranfang</v>
      </c>
      <c r="O31" s="23" t="str">
        <f t="shared" si="35"/>
        <v/>
      </c>
      <c r="P31" s="23"/>
      <c r="Q31" s="20">
        <f t="shared" si="3"/>
        <v>46141</v>
      </c>
      <c r="R31" s="21">
        <f t="shared" si="15"/>
        <v>46141</v>
      </c>
      <c r="S31" s="181" t="str">
        <f>IFERROR(VLOOKUP(R31,Vorgaben!$D:$E,2,0),"")&amp;IFERROR(VLOOKUP(R31,Vorgaben!$O:$P,2,0),"")</f>
        <v/>
      </c>
      <c r="T31" s="23" t="str">
        <f t="shared" si="16"/>
        <v/>
      </c>
      <c r="U31" s="23"/>
      <c r="V31" s="20">
        <f t="shared" si="4"/>
        <v>46171</v>
      </c>
      <c r="W31" s="21">
        <f t="shared" si="17"/>
        <v>46171</v>
      </c>
      <c r="X31" s="181" t="str">
        <f>IFERROR(VLOOKUP(W31,Vorgaben!$D:$E,2,0),"")&amp;IFERROR(VLOOKUP(W31,Vorgaben!$O:$P,2,0),"")</f>
        <v/>
      </c>
      <c r="Y31" s="23" t="str">
        <f t="shared" si="18"/>
        <v/>
      </c>
      <c r="Z31" s="23"/>
      <c r="AA31" s="20">
        <f t="shared" si="5"/>
        <v>46202</v>
      </c>
      <c r="AB31" s="21">
        <f t="shared" si="19"/>
        <v>46202</v>
      </c>
      <c r="AC31" s="181" t="str">
        <f>IFERROR(VLOOKUP(AB31,Vorgaben!$D:$E,2,0),"")&amp;IFERROR(VLOOKUP(AB31,Vorgaben!$O:$P,2,0),"")</f>
        <v/>
      </c>
      <c r="AD31" s="23">
        <f t="shared" si="20"/>
        <v>27</v>
      </c>
      <c r="AE31" s="23"/>
      <c r="AF31" s="20">
        <f t="shared" si="6"/>
        <v>46232</v>
      </c>
      <c r="AG31" s="21">
        <f t="shared" si="21"/>
        <v>46232</v>
      </c>
      <c r="AH31" s="181" t="str">
        <f>IFERROR(VLOOKUP(AG31,Vorgaben!$D:$E,2,0),"")&amp;IFERROR(VLOOKUP(AG31,Vorgaben!$O:$P,2,0),"")</f>
        <v/>
      </c>
      <c r="AI31" s="23" t="str">
        <f t="shared" si="22"/>
        <v/>
      </c>
      <c r="AJ31" s="23"/>
      <c r="AK31" s="20">
        <f t="shared" si="7"/>
        <v>46263</v>
      </c>
      <c r="AL31" s="21">
        <f t="shared" si="23"/>
        <v>46263</v>
      </c>
      <c r="AM31" s="181" t="str">
        <f>IFERROR(VLOOKUP(AL31,Vorgaben!$D:$E,2,0),"")&amp;IFERROR(VLOOKUP(AL31,Vorgaben!$O:$P,2,0),"")</f>
        <v/>
      </c>
      <c r="AN31" s="23" t="str">
        <f t="shared" si="24"/>
        <v/>
      </c>
      <c r="AO31" s="23"/>
      <c r="AP31" s="20">
        <f t="shared" si="8"/>
        <v>46294</v>
      </c>
      <c r="AQ31" s="21">
        <f t="shared" si="25"/>
        <v>46294</v>
      </c>
      <c r="AR31" s="181" t="str">
        <f>IFERROR(VLOOKUP(AQ31,Vorgaben!$D:$E,2,0),"")&amp;IFERROR(VLOOKUP(AQ31,Vorgaben!$O:$P,2,0),"")</f>
        <v/>
      </c>
      <c r="AS31" s="23" t="str">
        <f t="shared" si="26"/>
        <v/>
      </c>
      <c r="AT31" s="23"/>
      <c r="AU31" s="20">
        <f t="shared" si="9"/>
        <v>46324</v>
      </c>
      <c r="AV31" s="21">
        <f t="shared" si="27"/>
        <v>46324</v>
      </c>
      <c r="AW31" s="181" t="str">
        <f>IFERROR(VLOOKUP(AV31,Vorgaben!$D:$E,2,0),"")&amp;IFERROR(VLOOKUP(AV31,Vorgaben!$O:$P,2,0),"")</f>
        <v/>
      </c>
      <c r="AX31" s="23" t="str">
        <f t="shared" si="28"/>
        <v/>
      </c>
      <c r="AY31" s="23"/>
      <c r="AZ31" s="20">
        <f t="shared" si="10"/>
        <v>46355</v>
      </c>
      <c r="BA31" s="21">
        <f t="shared" si="29"/>
        <v>46355</v>
      </c>
      <c r="BB31" s="181" t="str">
        <f>IFERROR(VLOOKUP(BA31,Vorgaben!$D:$E,2,0),"")&amp;IFERROR(VLOOKUP(BA31,Vorgaben!$O:$P,2,0),"")</f>
        <v>1. Advent</v>
      </c>
      <c r="BC31" s="23" t="str">
        <f t="shared" si="30"/>
        <v/>
      </c>
      <c r="BD31" s="23"/>
      <c r="BE31" s="20">
        <f t="shared" si="11"/>
        <v>46385</v>
      </c>
      <c r="BF31" s="21">
        <f t="shared" si="31"/>
        <v>46385</v>
      </c>
      <c r="BG31" s="181" t="str">
        <f>IFERROR(VLOOKUP(BF31,Vorgaben!$D:$E,2,0),"")&amp;IFERROR(VLOOKUP(BF31,Vorgaben!$O:$P,2,0),"")</f>
        <v/>
      </c>
      <c r="BH31" s="23" t="str">
        <f t="shared" si="32"/>
        <v/>
      </c>
      <c r="BK31" s="18"/>
    </row>
    <row r="32" spans="1:65" ht="18.75" x14ac:dyDescent="0.3">
      <c r="A32" s="12"/>
      <c r="B32" s="20">
        <f t="shared" si="0"/>
        <v>46052</v>
      </c>
      <c r="C32" s="21">
        <f t="shared" si="33"/>
        <v>46052</v>
      </c>
      <c r="D32" s="181" t="str">
        <f>IFERROR(VLOOKUP(C32,Vorgaben!$D:$E,2,0),"")&amp;IFERROR(VLOOKUP(C32,Vorgaben!$O:$P,2,0),"")</f>
        <v/>
      </c>
      <c r="E32" s="25" t="str">
        <f t="shared" si="12"/>
        <v/>
      </c>
      <c r="F32" s="25"/>
      <c r="G32" s="27"/>
      <c r="H32" s="21"/>
      <c r="I32" s="181" t="str">
        <f>IFERROR(VLOOKUP(H32,Vorgaben!$D:$E,2,0),"")&amp;IFERROR(VLOOKUP(H32,Vorgaben!$O:$P,2,0),"")</f>
        <v/>
      </c>
      <c r="J32" s="25" t="str">
        <f t="shared" si="13"/>
        <v/>
      </c>
      <c r="K32" s="24"/>
      <c r="L32" s="20">
        <f t="shared" si="2"/>
        <v>46111</v>
      </c>
      <c r="M32" s="21">
        <f t="shared" si="14"/>
        <v>46111</v>
      </c>
      <c r="N32" s="181" t="str">
        <f>IFERROR(VLOOKUP(M32,Vorgaben!$D:$E,2,0),"")&amp;IFERROR(VLOOKUP(M32,Vorgaben!$O:$P,2,0),"")</f>
        <v/>
      </c>
      <c r="O32" s="23">
        <f t="shared" si="35"/>
        <v>14</v>
      </c>
      <c r="P32" s="23"/>
      <c r="Q32" s="20">
        <f t="shared" si="3"/>
        <v>46142</v>
      </c>
      <c r="R32" s="21">
        <f t="shared" si="15"/>
        <v>46142</v>
      </c>
      <c r="S32" s="181" t="str">
        <f>IFERROR(VLOOKUP(R32,Vorgaben!$D:$E,2,0),"")&amp;IFERROR(VLOOKUP(R32,Vorgaben!$O:$P,2,0),"")</f>
        <v/>
      </c>
      <c r="T32" s="23" t="str">
        <f t="shared" si="16"/>
        <v/>
      </c>
      <c r="U32" s="23"/>
      <c r="V32" s="20">
        <f t="shared" si="4"/>
        <v>46172</v>
      </c>
      <c r="W32" s="21">
        <f t="shared" si="17"/>
        <v>46172</v>
      </c>
      <c r="X32" s="181" t="str">
        <f>IFERROR(VLOOKUP(W32,Vorgaben!$D:$E,2,0),"")&amp;IFERROR(VLOOKUP(W32,Vorgaben!$O:$P,2,0),"")</f>
        <v/>
      </c>
      <c r="Y32" s="23" t="str">
        <f t="shared" si="18"/>
        <v/>
      </c>
      <c r="Z32" s="23"/>
      <c r="AA32" s="20">
        <f t="shared" si="5"/>
        <v>46203</v>
      </c>
      <c r="AB32" s="21">
        <f t="shared" si="19"/>
        <v>46203</v>
      </c>
      <c r="AC32" s="181" t="str">
        <f>IFERROR(VLOOKUP(AB32,Vorgaben!$D:$E,2,0),"")&amp;IFERROR(VLOOKUP(AB32,Vorgaben!$O:$P,2,0),"")</f>
        <v/>
      </c>
      <c r="AD32" s="23" t="str">
        <f t="shared" si="20"/>
        <v/>
      </c>
      <c r="AE32" s="23"/>
      <c r="AF32" s="20">
        <f t="shared" si="6"/>
        <v>46233</v>
      </c>
      <c r="AG32" s="21">
        <f t="shared" si="21"/>
        <v>46233</v>
      </c>
      <c r="AH32" s="181" t="str">
        <f>IFERROR(VLOOKUP(AG32,Vorgaben!$D:$E,2,0),"")&amp;IFERROR(VLOOKUP(AG32,Vorgaben!$O:$P,2,0),"")</f>
        <v/>
      </c>
      <c r="AI32" s="23" t="str">
        <f t="shared" si="22"/>
        <v/>
      </c>
      <c r="AJ32" s="23"/>
      <c r="AK32" s="20">
        <f t="shared" si="7"/>
        <v>46264</v>
      </c>
      <c r="AL32" s="21">
        <f t="shared" si="23"/>
        <v>46264</v>
      </c>
      <c r="AM32" s="181" t="str">
        <f>IFERROR(VLOOKUP(AL32,Vorgaben!$D:$E,2,0),"")&amp;IFERROR(VLOOKUP(AL32,Vorgaben!$O:$P,2,0),"")</f>
        <v/>
      </c>
      <c r="AN32" s="23" t="str">
        <f t="shared" si="24"/>
        <v/>
      </c>
      <c r="AO32" s="23"/>
      <c r="AP32" s="20">
        <f t="shared" si="8"/>
        <v>46295</v>
      </c>
      <c r="AQ32" s="21">
        <f t="shared" si="25"/>
        <v>46295</v>
      </c>
      <c r="AR32" s="181" t="str">
        <f>IFERROR(VLOOKUP(AQ32,Vorgaben!$D:$E,2,0),"")&amp;IFERROR(VLOOKUP(AQ32,Vorgaben!$O:$P,2,0),"")</f>
        <v/>
      </c>
      <c r="AS32" s="23" t="str">
        <f t="shared" si="26"/>
        <v/>
      </c>
      <c r="AT32" s="23"/>
      <c r="AU32" s="20">
        <f t="shared" si="9"/>
        <v>46325</v>
      </c>
      <c r="AV32" s="21">
        <f t="shared" si="27"/>
        <v>46325</v>
      </c>
      <c r="AW32" s="181" t="str">
        <f>IFERROR(VLOOKUP(AV32,Vorgaben!$D:$E,2,0),"")&amp;IFERROR(VLOOKUP(AV32,Vorgaben!$O:$P,2,0),"")</f>
        <v/>
      </c>
      <c r="AX32" s="23" t="str">
        <f t="shared" si="28"/>
        <v/>
      </c>
      <c r="AY32" s="23"/>
      <c r="AZ32" s="20">
        <f t="shared" si="10"/>
        <v>46356</v>
      </c>
      <c r="BA32" s="21">
        <f t="shared" si="29"/>
        <v>46356</v>
      </c>
      <c r="BB32" s="181" t="str">
        <f>IFERROR(VLOOKUP(BA32,Vorgaben!$D:$E,2,0),"")&amp;IFERROR(VLOOKUP(BA32,Vorgaben!$O:$P,2,0),"")</f>
        <v/>
      </c>
      <c r="BC32" s="23">
        <f t="shared" si="30"/>
        <v>49</v>
      </c>
      <c r="BD32" s="23"/>
      <c r="BE32" s="20">
        <f t="shared" si="11"/>
        <v>46386</v>
      </c>
      <c r="BF32" s="21">
        <f t="shared" si="31"/>
        <v>46386</v>
      </c>
      <c r="BG32" s="181" t="str">
        <f>IFERROR(VLOOKUP(BF32,Vorgaben!$D:$E,2,0),"")&amp;IFERROR(VLOOKUP(BF32,Vorgaben!$O:$P,2,0),"")</f>
        <v/>
      </c>
      <c r="BH32" s="23" t="str">
        <f t="shared" si="32"/>
        <v/>
      </c>
      <c r="BK32" s="18"/>
    </row>
    <row r="33" spans="1:63" ht="18.75" x14ac:dyDescent="0.3">
      <c r="A33" s="12"/>
      <c r="B33" s="20">
        <f t="shared" si="0"/>
        <v>46053</v>
      </c>
      <c r="C33" s="21">
        <f t="shared" si="33"/>
        <v>46053</v>
      </c>
      <c r="D33" s="181" t="str">
        <f>IFERROR(VLOOKUP(C33,Vorgaben!$D:$E,2,0),"")&amp;IFERROR(VLOOKUP(C33,Vorgaben!$O:$P,2,0),"")</f>
        <v/>
      </c>
      <c r="E33" s="25" t="str">
        <f t="shared" si="12"/>
        <v/>
      </c>
      <c r="F33" s="25"/>
      <c r="G33" s="27"/>
      <c r="H33" s="21"/>
      <c r="I33" s="181" t="str">
        <f>IFERROR(VLOOKUP(H33,Vorgaben!$D:$E,2,0),"")&amp;IFERROR(VLOOKUP(H33,Vorgaben!$O:$P,2,0),"")</f>
        <v/>
      </c>
      <c r="J33" s="25" t="str">
        <f t="shared" si="13"/>
        <v/>
      </c>
      <c r="K33" s="24"/>
      <c r="L33" s="20">
        <f t="shared" si="2"/>
        <v>46112</v>
      </c>
      <c r="M33" s="21">
        <f t="shared" si="14"/>
        <v>46112</v>
      </c>
      <c r="N33" s="181" t="str">
        <f>IFERROR(VLOOKUP(M33,Vorgaben!$D:$E,2,0),"")&amp;IFERROR(VLOOKUP(M33,Vorgaben!$O:$P,2,0),"")</f>
        <v/>
      </c>
      <c r="O33" s="23" t="str">
        <f t="shared" si="35"/>
        <v/>
      </c>
      <c r="P33" s="23"/>
      <c r="Q33" s="20" t="str">
        <f t="shared" si="3"/>
        <v/>
      </c>
      <c r="R33" s="21" t="str">
        <f t="shared" si="15"/>
        <v/>
      </c>
      <c r="S33" s="181" t="str">
        <f>IFERROR(VLOOKUP(R33,Vorgaben!$D:$E,2,0),"")&amp;IFERROR(VLOOKUP(R33,Vorgaben!$O:$P,2,0),"")</f>
        <v/>
      </c>
      <c r="T33" s="23"/>
      <c r="U33" s="23"/>
      <c r="V33" s="20">
        <f t="shared" si="4"/>
        <v>46173</v>
      </c>
      <c r="W33" s="21">
        <f t="shared" si="17"/>
        <v>46173</v>
      </c>
      <c r="X33" s="181" t="str">
        <f>IFERROR(VLOOKUP(W33,Vorgaben!$D:$E,2,0),"")&amp;IFERROR(VLOOKUP(W33,Vorgaben!$O:$P,2,0),"")</f>
        <v/>
      </c>
      <c r="Y33" s="23" t="str">
        <f t="shared" si="18"/>
        <v/>
      </c>
      <c r="Z33" s="23"/>
      <c r="AA33" s="20" t="str">
        <f t="shared" si="5"/>
        <v/>
      </c>
      <c r="AB33" s="21" t="str">
        <f t="shared" si="19"/>
        <v/>
      </c>
      <c r="AC33" s="181" t="str">
        <f>IFERROR(VLOOKUP(AB33,Vorgaben!$D:$E,2,0),"")&amp;IFERROR(VLOOKUP(AB33,Vorgaben!$O:$P,2,0),"")</f>
        <v/>
      </c>
      <c r="AD33" s="23"/>
      <c r="AE33" s="23"/>
      <c r="AF33" s="20">
        <f t="shared" si="6"/>
        <v>46234</v>
      </c>
      <c r="AG33" s="21">
        <f t="shared" si="21"/>
        <v>46234</v>
      </c>
      <c r="AH33" s="181" t="str">
        <f>IFERROR(VLOOKUP(AG33,Vorgaben!$D:$E,2,0),"")&amp;IFERROR(VLOOKUP(AG33,Vorgaben!$O:$P,2,0),"")</f>
        <v/>
      </c>
      <c r="AI33" s="23" t="str">
        <f t="shared" si="22"/>
        <v/>
      </c>
      <c r="AJ33" s="23"/>
      <c r="AK33" s="20">
        <f t="shared" si="7"/>
        <v>46265</v>
      </c>
      <c r="AL33" s="21">
        <f t="shared" si="23"/>
        <v>46265</v>
      </c>
      <c r="AM33" s="181" t="str">
        <f>IFERROR(VLOOKUP(AL33,Vorgaben!$D:$E,2,0),"")&amp;IFERROR(VLOOKUP(AL33,Vorgaben!$O:$P,2,0),"")</f>
        <v/>
      </c>
      <c r="AN33" s="23">
        <f t="shared" si="24"/>
        <v>36</v>
      </c>
      <c r="AO33" s="23"/>
      <c r="AP33" s="20" t="str">
        <f t="shared" si="8"/>
        <v/>
      </c>
      <c r="AQ33" s="21" t="str">
        <f t="shared" si="25"/>
        <v/>
      </c>
      <c r="AR33" s="181" t="str">
        <f>IFERROR(VLOOKUP(AQ33,Vorgaben!$D:$E,2,0),"")&amp;IFERROR(VLOOKUP(AQ33,Vorgaben!$O:$P,2,0),"")</f>
        <v/>
      </c>
      <c r="AS33" s="23"/>
      <c r="AT33" s="23"/>
      <c r="AU33" s="20">
        <f t="shared" si="9"/>
        <v>46326</v>
      </c>
      <c r="AV33" s="21">
        <f t="shared" si="27"/>
        <v>46326</v>
      </c>
      <c r="AW33" s="181" t="str">
        <f>IFERROR(VLOOKUP(AV33,Vorgaben!$D:$E,2,0),"")&amp;IFERROR(VLOOKUP(AV33,Vorgaben!$O:$P,2,0),"")</f>
        <v>Reformationstag</v>
      </c>
      <c r="AX33" s="23" t="str">
        <f t="shared" si="28"/>
        <v/>
      </c>
      <c r="AY33" s="23"/>
      <c r="AZ33" s="20" t="str">
        <f t="shared" si="10"/>
        <v/>
      </c>
      <c r="BA33" s="21" t="str">
        <f t="shared" si="29"/>
        <v/>
      </c>
      <c r="BB33" s="181" t="str">
        <f>IFERROR(VLOOKUP(BA33,Vorgaben!$D:$E,2,0),"")&amp;IFERROR(VLOOKUP(BA33,Vorgaben!$O:$P,2,0),"")</f>
        <v/>
      </c>
      <c r="BC33" s="23"/>
      <c r="BD33" s="23"/>
      <c r="BE33" s="20">
        <f t="shared" si="11"/>
        <v>46387</v>
      </c>
      <c r="BF33" s="21">
        <f t="shared" si="31"/>
        <v>46387</v>
      </c>
      <c r="BG33" s="181" t="str">
        <f>IFERROR(VLOOKUP(BF33,Vorgaben!$D:$E,2,0),"")&amp;IFERROR(VLOOKUP(BF33,Vorgaben!$O:$P,2,0),"")</f>
        <v>Silvester</v>
      </c>
      <c r="BH33" s="23" t="str">
        <f t="shared" si="32"/>
        <v/>
      </c>
      <c r="BK33" s="18"/>
    </row>
    <row r="34" spans="1:63" ht="21.75" x14ac:dyDescent="0.3">
      <c r="A34" s="12"/>
      <c r="B34" s="20"/>
      <c r="C34" s="21"/>
      <c r="D34" s="22"/>
      <c r="E34" s="25"/>
      <c r="F34" s="25"/>
      <c r="G34" s="27"/>
      <c r="H34" s="21"/>
      <c r="I34" s="22"/>
      <c r="J34" s="24"/>
      <c r="K34" s="24"/>
      <c r="L34" s="20"/>
      <c r="M34" s="21"/>
      <c r="N34" s="22"/>
      <c r="O34" s="23"/>
      <c r="P34" s="23"/>
      <c r="Q34" s="20"/>
      <c r="R34" s="21"/>
      <c r="S34" s="22"/>
      <c r="T34" s="23"/>
      <c r="U34" s="23"/>
      <c r="V34" s="20"/>
      <c r="W34" s="21"/>
      <c r="X34" s="22"/>
      <c r="Y34" s="23"/>
      <c r="Z34" s="23"/>
      <c r="AA34" s="20"/>
      <c r="AB34" s="21"/>
      <c r="AC34" s="22"/>
      <c r="AD34" s="23"/>
      <c r="AE34" s="23"/>
      <c r="AF34" s="20"/>
      <c r="AG34" s="21"/>
      <c r="AH34" s="22"/>
      <c r="AI34" s="23"/>
      <c r="AJ34" s="23"/>
      <c r="AK34" s="20"/>
      <c r="AL34" s="21"/>
      <c r="AM34" s="22"/>
      <c r="AN34" s="23"/>
      <c r="AO34" s="23"/>
      <c r="AP34" s="20"/>
      <c r="AQ34" s="21"/>
      <c r="AR34" s="22"/>
      <c r="AS34" s="23"/>
      <c r="AT34" s="23"/>
      <c r="AU34" s="20"/>
      <c r="AV34" s="21"/>
      <c r="AW34" s="22"/>
      <c r="AX34" s="23"/>
      <c r="AY34" s="23"/>
      <c r="AZ34" s="20"/>
      <c r="BA34" s="21"/>
      <c r="BB34" s="22"/>
      <c r="BC34" s="23"/>
      <c r="BD34" s="23"/>
      <c r="BE34" s="20"/>
      <c r="BF34" s="21"/>
      <c r="BG34" s="22"/>
      <c r="BH34" s="23"/>
      <c r="BK34" s="18"/>
    </row>
    <row r="35" spans="1:63" ht="18.75" x14ac:dyDescent="0.25">
      <c r="A35" s="156" t="s">
        <v>32</v>
      </c>
      <c r="B35" s="156"/>
      <c r="C35" s="159">
        <f>NETWORKDAYS(MIN(C$3:C$33),MAX(C$3:C$33),Vorgaben!$D$2:$D$33)</f>
        <v>21</v>
      </c>
      <c r="D35" s="160"/>
      <c r="E35" s="160"/>
      <c r="F35" s="161"/>
      <c r="G35" s="162"/>
      <c r="H35" s="159">
        <f>NETWORKDAYS(MIN(H$3:H$33),MAX(H$3:H$33),Vorgaben!$D$2:$D$33)</f>
        <v>20</v>
      </c>
      <c r="I35" s="160"/>
      <c r="J35" s="160"/>
      <c r="K35" s="161"/>
      <c r="L35" s="162"/>
      <c r="M35" s="159">
        <f>NETWORKDAYS(MIN(M$3:M$33),MAX(M$3:M$33),Vorgaben!$D$2:$D$33)</f>
        <v>22</v>
      </c>
      <c r="N35" s="160"/>
      <c r="O35" s="160"/>
      <c r="P35" s="161"/>
      <c r="Q35" s="162"/>
      <c r="R35" s="159">
        <f>NETWORKDAYS(MIN(R$3:R$33),MAX(R$3:R$33),Vorgaben!$D$2:$D$33)</f>
        <v>20</v>
      </c>
      <c r="S35" s="160"/>
      <c r="T35" s="160"/>
      <c r="U35" s="161"/>
      <c r="V35" s="162"/>
      <c r="W35" s="159">
        <f>NETWORKDAYS(MIN(W$3:W$33),MAX(W$3:W$33),Vorgaben!$D$2:$D$33)</f>
        <v>18</v>
      </c>
      <c r="X35" s="160"/>
      <c r="Y35" s="160"/>
      <c r="Z35" s="161"/>
      <c r="AA35" s="162"/>
      <c r="AB35" s="159">
        <f>NETWORKDAYS(MIN(AB$3:AB$33),MAX(AB$3:AB$33),Vorgaben!$D$2:$D$33)</f>
        <v>22</v>
      </c>
      <c r="AC35" s="160"/>
      <c r="AD35" s="160"/>
      <c r="AE35" s="161"/>
      <c r="AF35" s="162"/>
      <c r="AG35" s="159">
        <f>NETWORKDAYS(MIN(AG$3:AG$33),MAX(AG$3:AG$33),Vorgaben!$D$2:$D$33)</f>
        <v>23</v>
      </c>
      <c r="AH35" s="160"/>
      <c r="AI35" s="160"/>
      <c r="AJ35" s="161"/>
      <c r="AK35" s="162"/>
      <c r="AL35" s="159">
        <f>NETWORKDAYS(MIN(AL$3:AL$33),MAX(AL$3:AL$33),Vorgaben!$D$2:$D$33)</f>
        <v>21</v>
      </c>
      <c r="AM35" s="160"/>
      <c r="AN35" s="160"/>
      <c r="AO35" s="161"/>
      <c r="AP35" s="162"/>
      <c r="AQ35" s="159">
        <f>NETWORKDAYS(MIN(AQ$3:AQ$33),MAX(AQ$3:AQ$33),Vorgaben!$D$2:$D$33)</f>
        <v>22</v>
      </c>
      <c r="AR35" s="163"/>
      <c r="AS35" s="163"/>
      <c r="AT35" s="161"/>
      <c r="AU35" s="162"/>
      <c r="AV35" s="159">
        <f>NETWORKDAYS(MIN(AV$3:AV$33),MAX(AV$3:AV$33),Vorgaben!$D$2:$D$33)</f>
        <v>22</v>
      </c>
      <c r="AW35" s="163"/>
      <c r="AX35" s="163"/>
      <c r="AY35" s="161"/>
      <c r="AZ35" s="162"/>
      <c r="BA35" s="159">
        <f>NETWORKDAYS(MIN(BA$3:BA$33),MAX(BA$3:BA$33),Vorgaben!$D$2:$D$33)</f>
        <v>21</v>
      </c>
      <c r="BB35" s="163"/>
      <c r="BC35" s="163"/>
      <c r="BD35" s="161"/>
      <c r="BE35" s="162"/>
      <c r="BF35" s="159">
        <f>NETWORKDAYS(MIN(BF$3:BF$33),MAX(BF$3:BF$33),Vorgaben!$D$2:$D$33)</f>
        <v>22</v>
      </c>
      <c r="BG35" s="164"/>
      <c r="BH35" s="23"/>
      <c r="BK35" s="18"/>
    </row>
    <row r="36" spans="1:63" ht="15.75" x14ac:dyDescent="0.25">
      <c r="A36" s="156" t="s">
        <v>107</v>
      </c>
      <c r="B36" s="157"/>
      <c r="C36" s="159" cm="1">
        <f t="array" ref="C36">SUMPRODUCT((TEXT(Vorgaben!$D$2:$D$30,"MM.JJJJ")=TEXT(Kalender!C3,"MM.JJJJ"))*(WEEKDAY(Vorgaben!$D$2:$D$30,11)&lt;6))</f>
        <v>1</v>
      </c>
      <c r="D36" s="158"/>
      <c r="E36" s="158"/>
      <c r="F36" s="158"/>
      <c r="G36" s="158"/>
      <c r="H36" s="159" cm="1">
        <f t="array" ref="H36">SUMPRODUCT((TEXT(Vorgaben!$D$2:$D$30,"MM.JJJJ")=TEXT(Kalender!H3,"MM.JJJJ"))*(WEEKDAY(Vorgaben!$D$2:$D$30,11)&lt;6))</f>
        <v>0</v>
      </c>
      <c r="I36" s="158"/>
      <c r="J36" s="158"/>
      <c r="K36" s="158"/>
      <c r="L36" s="158"/>
      <c r="M36" s="159" cm="1">
        <f t="array" ref="M36">SUMPRODUCT((TEXT(Vorgaben!$D$2:$D$30,"MM.JJJJ")=TEXT(Kalender!M3,"MM.JJJJ"))*(WEEKDAY(Vorgaben!$D$2:$D$30,11)&lt;6))</f>
        <v>0</v>
      </c>
      <c r="N36" s="158"/>
      <c r="O36" s="158"/>
      <c r="P36" s="158"/>
      <c r="Q36" s="158"/>
      <c r="R36" s="159" cm="1">
        <f t="array" ref="R36">SUMPRODUCT((TEXT(Vorgaben!$D$2:$D$30,"MM.JJJJ")=TEXT(Kalender!R3,"MM.JJJJ"))*(WEEKDAY(Vorgaben!$D$2:$D$30,11)&lt;6))</f>
        <v>2</v>
      </c>
      <c r="S36" s="158"/>
      <c r="T36" s="158"/>
      <c r="U36" s="158"/>
      <c r="V36" s="158"/>
      <c r="W36" s="159" cm="1">
        <f t="array" ref="W36">SUMPRODUCT((TEXT(Vorgaben!$D$2:$D$30,"MM.JJJJ")=TEXT(Kalender!W3,"MM.JJJJ"))*(WEEKDAY(Vorgaben!$D$2:$D$30,11)&lt;6))</f>
        <v>3</v>
      </c>
      <c r="X36" s="158"/>
      <c r="Y36" s="158"/>
      <c r="Z36" s="158"/>
      <c r="AA36" s="158"/>
      <c r="AB36" s="159" cm="1">
        <f t="array" ref="AB36">SUMPRODUCT((TEXT(Vorgaben!$D$2:$D$30,"MM.JJJJ")=TEXT(Kalender!AB3,"MM.JJJJ"))*(WEEKDAY(Vorgaben!$D$2:$D$30,11)&lt;6))</f>
        <v>0</v>
      </c>
      <c r="AC36" s="158"/>
      <c r="AD36" s="158"/>
      <c r="AE36" s="158"/>
      <c r="AF36" s="158"/>
      <c r="AG36" s="159" cm="1">
        <f t="array" ref="AG36">SUMPRODUCT((TEXT(Vorgaben!$D$2:$D$30,"MM.JJJJ")=TEXT(Kalender!AG3,"MM.JJJJ"))*(WEEKDAY(Vorgaben!$D$2:$D$30,11)&lt;6))</f>
        <v>0</v>
      </c>
      <c r="AH36" s="158"/>
      <c r="AI36" s="158"/>
      <c r="AJ36" s="158"/>
      <c r="AK36" s="158"/>
      <c r="AL36" s="159" cm="1">
        <f t="array" ref="AL36">SUMPRODUCT((TEXT(Vorgaben!$D$2:$D$30,"MM.JJJJ")=TEXT(Kalender!AL3,"MM.JJJJ"))*(WEEKDAY(Vorgaben!$D$2:$D$30,11)&lt;6))</f>
        <v>0</v>
      </c>
      <c r="AM36" s="158"/>
      <c r="AN36" s="158"/>
      <c r="AO36" s="158"/>
      <c r="AP36" s="158"/>
      <c r="AQ36" s="159" cm="1">
        <f t="array" ref="AQ36">SUMPRODUCT((TEXT(Vorgaben!$D$2:$D$30,"MM.JJJJ")=TEXT(Kalender!AQ3,"MM.JJJJ"))*(WEEKDAY(Vorgaben!$D$2:$D$30,11)&lt;6))</f>
        <v>0</v>
      </c>
      <c r="AR36" s="158"/>
      <c r="AS36" s="158"/>
      <c r="AT36" s="158"/>
      <c r="AU36" s="158"/>
      <c r="AV36" s="159" cm="1">
        <f t="array" ref="AV36">SUMPRODUCT((TEXT(Vorgaben!$D$2:$D$30,"MM.JJJJ")=TEXT(Kalender!AV3,"MM.JJJJ"))*(WEEKDAY(Vorgaben!$D$2:$D$30,11)&lt;6))</f>
        <v>0</v>
      </c>
      <c r="AW36" s="158"/>
      <c r="AX36" s="158"/>
      <c r="AY36" s="158"/>
      <c r="AZ36" s="158"/>
      <c r="BA36" s="159" cm="1">
        <f t="array" ref="BA36">SUMPRODUCT((TEXT(Vorgaben!$D$2:$D$30,"MM.JJJJ")=TEXT(Kalender!BA3,"MM.JJJJ"))*(WEEKDAY(Vorgaben!$D$2:$D$30,11)&lt;6))</f>
        <v>0</v>
      </c>
      <c r="BB36" s="158"/>
      <c r="BC36" s="158"/>
      <c r="BD36" s="158"/>
      <c r="BE36" s="158"/>
      <c r="BF36" s="159" cm="1">
        <f t="array" ref="BF36">SUMPRODUCT((TEXT(Vorgaben!$D$2:$D$30,"MM.JJJJ")=TEXT(Kalender!BF3,"MM.JJJJ"))*(WEEKDAY(Vorgaben!$D$2:$D$30,11)&lt;6))</f>
        <v>1</v>
      </c>
      <c r="BG36" s="158"/>
      <c r="BH36" s="158"/>
      <c r="BK36" s="18"/>
    </row>
    <row r="37" spans="1:63" ht="15.75" x14ac:dyDescent="0.25">
      <c r="C37" s="155"/>
      <c r="D37" s="155"/>
      <c r="E37" s="155"/>
      <c r="F37" s="155"/>
      <c r="G37" s="155"/>
      <c r="H37" s="155"/>
      <c r="I37" s="155"/>
      <c r="J37" s="155"/>
      <c r="K37" s="155"/>
      <c r="L37" s="155"/>
      <c r="M37" s="155"/>
      <c r="N37" s="155"/>
      <c r="O37" s="155"/>
      <c r="P37" s="155"/>
      <c r="Q37" s="155"/>
      <c r="R37" s="155"/>
      <c r="S37" s="155"/>
      <c r="T37" s="155"/>
      <c r="U37" s="155"/>
      <c r="V37" s="155"/>
      <c r="W37" s="155"/>
      <c r="X37" s="155"/>
      <c r="Y37" s="155"/>
      <c r="Z37" s="155"/>
      <c r="AA37" s="155"/>
      <c r="AB37" s="155"/>
      <c r="AC37" s="155"/>
      <c r="AD37" s="155"/>
      <c r="AE37" s="155"/>
      <c r="AF37" s="155"/>
      <c r="AG37" s="155"/>
      <c r="AH37" s="155"/>
      <c r="AI37" s="155"/>
      <c r="AJ37" s="155"/>
      <c r="AK37" s="155"/>
      <c r="AL37" s="155"/>
      <c r="AM37" s="155"/>
      <c r="AN37" s="155"/>
      <c r="AO37" s="155"/>
      <c r="AP37" s="155"/>
      <c r="AQ37" s="155"/>
      <c r="AR37" s="155"/>
      <c r="AS37" s="155"/>
      <c r="AT37" s="155"/>
      <c r="AU37" s="155"/>
      <c r="AV37" s="155"/>
      <c r="AW37" s="155"/>
      <c r="AX37" s="155"/>
      <c r="AY37" s="155"/>
      <c r="AZ37" s="155"/>
      <c r="BA37" s="155"/>
      <c r="BB37" s="155"/>
      <c r="BC37" s="155"/>
      <c r="BD37" s="155"/>
      <c r="BE37" s="155"/>
      <c r="BF37" s="155"/>
      <c r="BK37" s="18"/>
    </row>
    <row r="40" spans="1:63" x14ac:dyDescent="0.25">
      <c r="C40" t="s">
        <v>128</v>
      </c>
    </row>
    <row r="41" spans="1:63" x14ac:dyDescent="0.25">
      <c r="C41" t="s">
        <v>112</v>
      </c>
    </row>
    <row r="42" spans="1:63" x14ac:dyDescent="0.25">
      <c r="C42" t="s">
        <v>120</v>
      </c>
    </row>
    <row r="43" spans="1:63" x14ac:dyDescent="0.25">
      <c r="C43" t="s">
        <v>126</v>
      </c>
    </row>
    <row r="44" spans="1:63" x14ac:dyDescent="0.25">
      <c r="C44" t="s">
        <v>127</v>
      </c>
    </row>
  </sheetData>
  <mergeCells count="12">
    <mergeCell ref="BE2:BG2"/>
    <mergeCell ref="B2:D2"/>
    <mergeCell ref="G2:I2"/>
    <mergeCell ref="L2:N2"/>
    <mergeCell ref="Q2:S2"/>
    <mergeCell ref="V2:X2"/>
    <mergeCell ref="AA2:AC2"/>
    <mergeCell ref="AF2:AH2"/>
    <mergeCell ref="AK2:AM2"/>
    <mergeCell ref="AP2:AR2"/>
    <mergeCell ref="AU2:AW2"/>
    <mergeCell ref="AZ2:BB2"/>
  </mergeCells>
  <conditionalFormatting sqref="B3:D33 G3:H33 L3:M33 Q3:R33 V3:W33 AA3:AB33 AF3:AG33 AK3:AL33 AP3:AQ33 AU3:AV33 AZ3:BA33 BE3:BF33">
    <cfRule type="expression" dxfId="3" priority="18">
      <formula>B3=TODAY()</formula>
    </cfRule>
  </conditionalFormatting>
  <conditionalFormatting sqref="B3:E33 G3:J33 L3:O33 Q3:T33 V3:Y33 AA3:AD33 AF3:AI33 AK3:AN33 AP3:AS33 AU3:AX33 AZ3:BC33 BE3:BH33">
    <cfRule type="expression" dxfId="2" priority="17">
      <formula>WEEKDAY(INDIRECT(ADDRESS(ROW(),COLUMN()-MOD(COLUMN()-COLUMN($B$3),5))),2)=7</formula>
    </cfRule>
  </conditionalFormatting>
  <pageMargins left="0.7" right="0.7" top="0.78740157499999996" bottom="0.78740157499999996" header="0.3" footer="0.3"/>
  <pageSetup paperSize="9" orientation="portrait" r:id="rId1"/>
  <legacy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expression" priority="14" id="{8C1F04BC-C3E6-4730-B803-4659087923CA}">
            <xm:f>COUNTIF(Vorgaben!$O$2:$O$14,INDIRECT(ADDRESS(ROW(),COLUMN()-1)))&gt;0</xm:f>
            <x14:dxf>
              <font>
                <b val="0"/>
                <i/>
                <color rgb="FF782170"/>
              </font>
            </x14:dxf>
          </x14:cfRule>
          <xm:sqref>D3:D33 I3:I33 N3:N33 S3:S33 X3:X33 AC3:AC33 AH3:AH33 AM3:AM33 AR3:AR33 AW3:AW33 BB3:BB33 BG3:BG33</xm:sqref>
        </x14:conditionalFormatting>
        <x14:conditionalFormatting xmlns:xm="http://schemas.microsoft.com/office/excel/2006/main">
          <x14:cfRule type="expression" priority="13" id="{00203F2C-8B7B-469C-8706-A17161F4BD95}">
            <xm:f>COUNTIF(Vorgaben!$D$2:$D$14,INDIRECT(ADDRESS(ROW(),COLUMN()-1)))&gt;0</xm:f>
            <x14:dxf>
              <font>
                <color rgb="FFFF0000"/>
              </font>
            </x14:dxf>
          </x14:cfRule>
          <xm:sqref>D3:D33 I3:I33 N3:N33 S3:S33 X3:X33 AC3:AC33 AH3:AH33 AM3:AM33 AR3:AR33 AW3:AW33 BB3:BB33 BG3:BG33</xm:sqref>
        </x14:conditionalFormatting>
      </x14:conditionalFormatting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33F889-3097-4F3B-8028-E41204B182A0}">
  <dimension ref="A1"/>
  <sheetViews>
    <sheetView workbookViewId="0"/>
  </sheetViews>
  <sheetFormatPr baseColWidth="10" defaultRowHeight="15" x14ac:dyDescent="0.25"/>
  <sheetData/>
  <pageMargins left="0.7" right="0.7" top="0.78740157499999996" bottom="0.78740157499999996"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5FD23F-ED72-47E8-BD33-DC3549BC3F30}">
  <dimension ref="A1"/>
  <sheetViews>
    <sheetView workbookViewId="0"/>
  </sheetViews>
  <sheetFormatPr baseColWidth="10" defaultRowHeight="15" x14ac:dyDescent="0.25"/>
  <sheetData/>
  <pageMargins left="0.7" right="0.7" top="0.78740157499999996" bottom="0.78740157499999996"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D3CE06-6C4B-4D09-B0CF-C2C5E54B06D4}">
  <dimension ref="A1"/>
  <sheetViews>
    <sheetView workbookViewId="0">
      <selection activeCell="G24" sqref="G24"/>
    </sheetView>
  </sheetViews>
  <sheetFormatPr baseColWidth="10" defaultRowHeight="15" x14ac:dyDescent="0.25"/>
  <sheetData/>
  <pageMargins left="0.7" right="0.7" top="0.78740157499999996" bottom="0.78740157499999996"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3C2B61-67F6-49B9-BC34-BA0FDDA9A4BF}">
  <dimension ref="A1"/>
  <sheetViews>
    <sheetView workbookViewId="0"/>
  </sheetViews>
  <sheetFormatPr baseColWidth="10" defaultRowHeight="15" x14ac:dyDescent="0.25"/>
  <sheetData/>
  <pageMargins left="0.7" right="0.7" top="0.78740157499999996" bottom="0.78740157499999996"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E76812-3FC7-4700-BC3D-2E313D3F4FF6}">
  <dimension ref="A1"/>
  <sheetViews>
    <sheetView workbookViewId="0"/>
  </sheetViews>
  <sheetFormatPr baseColWidth="10" defaultRowHeight="15" x14ac:dyDescent="0.25"/>
  <sheetData/>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5968B1-A1F7-4A22-A331-CBFEFCFF3FE8}">
  <dimension ref="A1"/>
  <sheetViews>
    <sheetView workbookViewId="0"/>
  </sheetViews>
  <sheetFormatPr baseColWidth="10" defaultRowHeight="15" x14ac:dyDescent="0.25"/>
  <sheetData/>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3D6F85-F657-48DD-B2B5-04C0AE06B100}">
  <dimension ref="A1:Q34"/>
  <sheetViews>
    <sheetView workbookViewId="0">
      <pane xSplit="3" ySplit="3" topLeftCell="D25" activePane="bottomRight" state="frozen"/>
      <selection pane="topRight" activeCell="C1" sqref="C1"/>
      <selection pane="bottomLeft" activeCell="A6" sqref="A6"/>
      <selection pane="bottomRight" activeCell="B28" sqref="B28"/>
    </sheetView>
  </sheetViews>
  <sheetFormatPr baseColWidth="10" defaultRowHeight="18" customHeight="1" x14ac:dyDescent="0.25"/>
  <cols>
    <col min="1" max="1" width="2.7109375" style="85" customWidth="1"/>
    <col min="2" max="2" width="5.85546875" customWidth="1"/>
    <col min="3" max="3" width="7.28515625" customWidth="1"/>
    <col min="4" max="4" width="16.7109375" style="89" customWidth="1"/>
    <col min="5" max="9" width="13.5703125" style="89" customWidth="1"/>
    <col min="10" max="10" width="13.28515625" style="89" customWidth="1"/>
    <col min="11" max="11" width="11.140625" style="89" customWidth="1"/>
    <col min="14" max="14" width="31.42578125" customWidth="1"/>
    <col min="16" max="16" width="12.140625" bestFit="1" customWidth="1"/>
    <col min="17" max="17" width="24.85546875" customWidth="1"/>
  </cols>
  <sheetData>
    <row r="1" spans="1:17" s="87" customFormat="1" ht="18" customHeight="1" x14ac:dyDescent="0.25">
      <c r="A1" s="104">
        <v>2025</v>
      </c>
      <c r="B1" s="105"/>
      <c r="C1" s="44">
        <v>12</v>
      </c>
      <c r="D1" s="106"/>
      <c r="E1" s="104" t="s">
        <v>63</v>
      </c>
      <c r="F1" s="105"/>
      <c r="H1" s="179">
        <f ca="1">TODAY()</f>
        <v>46085</v>
      </c>
      <c r="I1" s="180"/>
    </row>
    <row r="2" spans="1:17" ht="18" customHeight="1" x14ac:dyDescent="0.25">
      <c r="B2" s="44"/>
      <c r="C2" s="44"/>
      <c r="D2" s="44"/>
      <c r="E2" s="44"/>
      <c r="F2" s="44"/>
      <c r="G2" s="44"/>
      <c r="H2" s="44"/>
      <c r="I2" s="44"/>
      <c r="K2" s="44"/>
    </row>
    <row r="3" spans="1:17" ht="54" customHeight="1" x14ac:dyDescent="0.25">
      <c r="A3" s="107" t="s">
        <v>62</v>
      </c>
      <c r="B3" s="108" t="s">
        <v>43</v>
      </c>
      <c r="C3" s="108" t="s">
        <v>44</v>
      </c>
      <c r="D3" s="108" t="s">
        <v>45</v>
      </c>
      <c r="E3" s="108" t="s">
        <v>46</v>
      </c>
      <c r="F3" s="108" t="s">
        <v>47</v>
      </c>
      <c r="G3" s="108" t="s">
        <v>48</v>
      </c>
      <c r="H3" s="108" t="s">
        <v>49</v>
      </c>
      <c r="I3" s="108" t="s">
        <v>50</v>
      </c>
      <c r="J3" s="108" t="s">
        <v>85</v>
      </c>
      <c r="K3" s="108" t="s">
        <v>92</v>
      </c>
      <c r="L3" s="108"/>
      <c r="P3" s="71" t="s">
        <v>34</v>
      </c>
      <c r="Q3" s="78" t="s">
        <v>84</v>
      </c>
    </row>
    <row r="4" spans="1:17" ht="18" customHeight="1" x14ac:dyDescent="0.25">
      <c r="A4" s="90">
        <f>IF(WEEKDAY(C4,2)=1,WEEKNUM(C4,21),"")</f>
        <v>49</v>
      </c>
      <c r="B4" s="44" t="str">
        <f t="shared" ref="B4:B34" si="0">TEXT(C4,"TTT")</f>
        <v>Mo</v>
      </c>
      <c r="C4" s="91">
        <f>DATE(A$1,C$1,1)</f>
        <v>44530</v>
      </c>
      <c r="D4" s="44"/>
      <c r="E4" s="54">
        <v>0.33333333333333298</v>
      </c>
      <c r="F4" s="54">
        <v>4.1666666666666664E-2</v>
      </c>
      <c r="G4" s="54">
        <v>0.66666666666666663</v>
      </c>
      <c r="H4" s="54">
        <f>IF(OR(E4="",F4="",G4=""),"",(G4-E4-F4))</f>
        <v>0.29166666666666696</v>
      </c>
      <c r="I4" s="54" t="str">
        <f>IF(OR(ISNUMBER(MATCH(D4,Vorgaben!$M$9:$M$17,0)),COUNTIF(E4:G4,"&lt;&gt;")&gt;0),"",IF(ISNUMBER(MATCH(D4,Vorgaben!$M$2:$M$7,0)),"6:00",IF(D4&lt;&gt;"","-6:00","")))</f>
        <v/>
      </c>
      <c r="J4" s="58" t="str">
        <f>IF(B4="So",SUM(#REF!),"")</f>
        <v/>
      </c>
      <c r="K4" s="54" t="str">
        <f>IF(J4&lt;&gt;"",J4-30/24,"")</f>
        <v/>
      </c>
      <c r="M4" s="121"/>
      <c r="P4" s="100">
        <f>DATE($A$1,1,1)</f>
        <v>44196</v>
      </c>
      <c r="Q4" s="101" t="s">
        <v>2</v>
      </c>
    </row>
    <row r="5" spans="1:17" ht="18" customHeight="1" x14ac:dyDescent="0.25">
      <c r="A5" s="90" t="str">
        <f t="shared" ref="A5:A34" si="1">IF(WEEKDAY(C5,2)=1,WEEKNUM(C5,21),"")</f>
        <v/>
      </c>
      <c r="B5" s="44" t="str">
        <f t="shared" si="0"/>
        <v>Di</v>
      </c>
      <c r="C5" s="91">
        <f>IF(MONTH(C4+1)=MONTH(C$4),C4+1,"")</f>
        <v>44531</v>
      </c>
      <c r="D5" s="44"/>
      <c r="E5" s="54">
        <v>0.33333333333333298</v>
      </c>
      <c r="F5" s="54">
        <v>4.1666666666666664E-2</v>
      </c>
      <c r="G5" s="54">
        <v>0.66666666666666663</v>
      </c>
      <c r="H5" s="54">
        <f t="shared" ref="H5:H34" si="2">IF(OR(E5="",F5="",G5=""),"",(G5-E5-F5))</f>
        <v>0.29166666666666696</v>
      </c>
      <c r="I5" s="54" t="str">
        <f>IF(OR(ISNUMBER(MATCH(D5,Vorgaben!$M$9:$M$17,0)),COUNTIF(E5:G5,"&lt;&gt;")&gt;0),"",IF(ISNUMBER(MATCH(D5,Vorgaben!$M$2:$M$7,0)),"6:00",IF(D5&lt;&gt;"","-6:00","")))</f>
        <v/>
      </c>
      <c r="J5" s="58" t="str">
        <f>IF(B5="So",SUM(H1:H5),"")</f>
        <v/>
      </c>
      <c r="K5" s="54" t="str">
        <f t="shared" ref="K5:K34" si="3">IF(J5&lt;&gt;"",J5-30/24,"")</f>
        <v/>
      </c>
      <c r="M5" s="122">
        <f>COUNTIF(D4:D40,"Urlaub")</f>
        <v>1</v>
      </c>
      <c r="N5" s="119" t="s">
        <v>53</v>
      </c>
      <c r="P5" s="100">
        <f>$P$6-2</f>
        <v>44302</v>
      </c>
      <c r="Q5" s="101" t="s">
        <v>15</v>
      </c>
    </row>
    <row r="6" spans="1:17" ht="18" customHeight="1" x14ac:dyDescent="0.25">
      <c r="A6" s="90" t="str">
        <f t="shared" si="1"/>
        <v/>
      </c>
      <c r="B6" s="44" t="str">
        <f t="shared" si="0"/>
        <v>Mi</v>
      </c>
      <c r="C6" s="91">
        <f t="shared" ref="C6:C34" si="4">IF(MONTH(C5+1)=MONTH(C$4),C5+1,"")</f>
        <v>44532</v>
      </c>
      <c r="D6" s="44"/>
      <c r="E6" s="54">
        <v>0.33333333333333298</v>
      </c>
      <c r="F6" s="54">
        <v>4.1666666666666664E-2</v>
      </c>
      <c r="G6" s="54">
        <v>0.66666666666666663</v>
      </c>
      <c r="H6" s="54">
        <f t="shared" si="2"/>
        <v>0.29166666666666696</v>
      </c>
      <c r="I6" s="54" t="str">
        <f>IF(OR(ISNUMBER(MATCH(D6,Vorgaben!$M$9:$M$17,0)),COUNTIF(E6:G6,"&lt;&gt;")&gt;0),"",IF(ISNUMBER(MATCH(D6,Vorgaben!$M$2:$M$7,0)),"6:00",IF(D6&lt;&gt;"","-6:00","")))</f>
        <v/>
      </c>
      <c r="J6" s="58" t="str">
        <f>IF(B6="So",SUM(H2:H6),"")</f>
        <v/>
      </c>
      <c r="K6" s="54" t="str">
        <f t="shared" si="3"/>
        <v/>
      </c>
      <c r="M6" s="122">
        <f>COUNTIF(D4:D40,"Krank o.A.")</f>
        <v>0</v>
      </c>
      <c r="N6" s="119" t="s">
        <v>76</v>
      </c>
      <c r="P6" s="100">
        <f>ROUND((DAY(MINUTE($A$1/38)/2+55)&amp;".4."&amp;$A$1)/7,)*7-6</f>
        <v>44304</v>
      </c>
      <c r="Q6" s="101" t="s">
        <v>16</v>
      </c>
    </row>
    <row r="7" spans="1:17" ht="18" customHeight="1" x14ac:dyDescent="0.25">
      <c r="A7" s="90" t="str">
        <f t="shared" si="1"/>
        <v/>
      </c>
      <c r="B7" s="44" t="str">
        <f t="shared" si="0"/>
        <v>Do</v>
      </c>
      <c r="C7" s="91">
        <f t="shared" si="4"/>
        <v>44533</v>
      </c>
      <c r="D7" s="44"/>
      <c r="E7" s="54">
        <v>0.33333333333333298</v>
      </c>
      <c r="F7" s="54">
        <v>4.1666666666666664E-2</v>
      </c>
      <c r="G7" s="54">
        <v>0.66666666666666663</v>
      </c>
      <c r="H7" s="54">
        <f t="shared" si="2"/>
        <v>0.29166666666666696</v>
      </c>
      <c r="I7" s="54" t="str">
        <f>IF(OR(ISNUMBER(MATCH(D7,Vorgaben!$M$9:$M$17,0)),COUNTIF(E7:G7,"&lt;&gt;")&gt;0),"",IF(ISNUMBER(MATCH(D7,Vorgaben!$M$2:$M$7,0)),"6:00",IF(D7&lt;&gt;"","-6:00","")))</f>
        <v/>
      </c>
      <c r="J7" s="58" t="str">
        <f>IF(B7="So",SUM(H2:H7),"")</f>
        <v/>
      </c>
      <c r="K7" s="54" t="str">
        <f t="shared" si="3"/>
        <v/>
      </c>
      <c r="M7" s="122">
        <f>COUNTIF(D4:D40,"Krank m.A.")</f>
        <v>0</v>
      </c>
      <c r="N7" s="119" t="s">
        <v>75</v>
      </c>
      <c r="P7" s="100">
        <f>$P$6+1</f>
        <v>44305</v>
      </c>
      <c r="Q7" s="101" t="s">
        <v>17</v>
      </c>
    </row>
    <row r="8" spans="1:17" ht="18" customHeight="1" x14ac:dyDescent="0.25">
      <c r="A8" s="90" t="str">
        <f t="shared" si="1"/>
        <v/>
      </c>
      <c r="B8" s="44" t="str">
        <f t="shared" si="0"/>
        <v>Fr</v>
      </c>
      <c r="C8" s="91">
        <f t="shared" si="4"/>
        <v>44534</v>
      </c>
      <c r="D8" s="44" t="s">
        <v>65</v>
      </c>
      <c r="E8" s="54"/>
      <c r="F8" s="54"/>
      <c r="G8" s="54"/>
      <c r="H8" s="54"/>
      <c r="I8" s="54" t="str">
        <f>IF(OR(ISNUMBER(MATCH(D8,Vorgaben!$M$9:$M$17,0)),COUNTIF(E8:G8,"&lt;&gt;")&gt;0),"",IF(ISNUMBER(MATCH(D8,Vorgaben!$M$2:$M$7,0)),"6:00",IF(D8&lt;&gt;"","-6:00","")))</f>
        <v/>
      </c>
      <c r="J8" s="58" t="str">
        <f>IF(B8="So",SUM(H2:H8),"")</f>
        <v/>
      </c>
      <c r="K8" s="54" t="str">
        <f t="shared" si="3"/>
        <v/>
      </c>
      <c r="M8" s="122">
        <f>COUNTIF(D4:D40,"Urlaub Vorj.")</f>
        <v>0</v>
      </c>
      <c r="N8" s="119" t="s">
        <v>78</v>
      </c>
      <c r="P8" s="100">
        <f>DATE($A$1,5,1)</f>
        <v>44316</v>
      </c>
      <c r="Q8" s="101" t="s">
        <v>18</v>
      </c>
    </row>
    <row r="9" spans="1:17" ht="18" customHeight="1" x14ac:dyDescent="0.25">
      <c r="A9" s="90" t="str">
        <f t="shared" si="1"/>
        <v/>
      </c>
      <c r="B9" s="44" t="str">
        <f t="shared" si="0"/>
        <v>Sa</v>
      </c>
      <c r="C9" s="91">
        <f t="shared" si="4"/>
        <v>44535</v>
      </c>
      <c r="D9" s="44"/>
      <c r="E9" s="54">
        <v>0.33333333333333298</v>
      </c>
      <c r="F9" s="54">
        <v>0</v>
      </c>
      <c r="G9" s="54">
        <v>0.52083333333333337</v>
      </c>
      <c r="H9" s="54">
        <f t="shared" si="2"/>
        <v>0.18750000000000039</v>
      </c>
      <c r="I9" s="54" t="str">
        <f>IF(OR(ISNUMBER(MATCH(D9,Vorgaben!$M$9:$M$17,0)),COUNTIF(E9:G9,"&lt;&gt;")&gt;0),"",IF(ISNUMBER(MATCH(D9,Vorgaben!$M$2:$M$7,0)),"6:00",IF(D9&lt;&gt;"","-6:00","")))</f>
        <v/>
      </c>
      <c r="J9" s="58" t="str">
        <f>IF(B9="So",SUM(H3:H9),"")</f>
        <v/>
      </c>
      <c r="K9" s="54" t="str">
        <f t="shared" si="3"/>
        <v/>
      </c>
      <c r="M9" s="122">
        <f>COUNTIF(D4:D40,"Son.urlaub")</f>
        <v>0</v>
      </c>
      <c r="N9" s="119" t="s">
        <v>79</v>
      </c>
      <c r="P9" s="100">
        <f>$P$6+39</f>
        <v>44343</v>
      </c>
      <c r="Q9" s="101" t="s">
        <v>19</v>
      </c>
    </row>
    <row r="10" spans="1:17" ht="18" customHeight="1" x14ac:dyDescent="0.25">
      <c r="A10" s="90" t="str">
        <f t="shared" si="1"/>
        <v/>
      </c>
      <c r="B10" s="44" t="str">
        <f t="shared" si="0"/>
        <v>So</v>
      </c>
      <c r="C10" s="91">
        <f t="shared" si="4"/>
        <v>44536</v>
      </c>
      <c r="D10" s="44"/>
      <c r="E10" s="54">
        <v>0.375</v>
      </c>
      <c r="F10" s="54">
        <v>0</v>
      </c>
      <c r="G10" s="54">
        <v>0.52083333333333337</v>
      </c>
      <c r="H10" s="54">
        <f t="shared" si="2"/>
        <v>0.14583333333333337</v>
      </c>
      <c r="I10" s="54" t="str">
        <f>IF(OR(ISNUMBER(MATCH(D10,Vorgaben!$M$9:$M$17,0)),COUNTIF(E10:G10,"&lt;&gt;")&gt;0),"",IF(ISNUMBER(MATCH(D10,Vorgaben!$M$2:$M$7,0)),"6:00",IF(D10&lt;&gt;"","-6:00","")))</f>
        <v/>
      </c>
      <c r="J10" s="58">
        <f>IF(B10="So",SUM(H4:I10),"")</f>
        <v>1.5000000000000018</v>
      </c>
      <c r="K10" s="54">
        <f t="shared" si="3"/>
        <v>0.25000000000000178</v>
      </c>
      <c r="M10" s="122">
        <f>COUNTIF(D4:D450,"Kind krank")</f>
        <v>0</v>
      </c>
      <c r="N10" s="119" t="s">
        <v>67</v>
      </c>
      <c r="P10" s="100">
        <f>$P$6+49</f>
        <v>44353</v>
      </c>
      <c r="Q10" s="101" t="s">
        <v>20</v>
      </c>
    </row>
    <row r="11" spans="1:17" ht="18" customHeight="1" x14ac:dyDescent="0.25">
      <c r="A11" s="90">
        <f t="shared" si="1"/>
        <v>50</v>
      </c>
      <c r="B11" s="44" t="str">
        <f t="shared" si="0"/>
        <v>Mo</v>
      </c>
      <c r="C11" s="91">
        <f t="shared" si="4"/>
        <v>44537</v>
      </c>
      <c r="D11" s="86"/>
      <c r="E11" s="54">
        <v>0.33333333333333298</v>
      </c>
      <c r="F11" s="54">
        <v>4.1666666666666664E-2</v>
      </c>
      <c r="G11" s="54">
        <v>0.66666666666666663</v>
      </c>
      <c r="H11" s="54">
        <f t="shared" si="2"/>
        <v>0.29166666666666696</v>
      </c>
      <c r="I11" s="54" t="str">
        <f>IF(OR(ISNUMBER(MATCH(D11,Vorgaben!$M$9:$M$17,0)),COUNTIF(E11:G11,"&lt;&gt;")&gt;0),"",IF(ISNUMBER(MATCH(D11,Vorgaben!$M$2:$M$7,0)),"6:00",IF(D11&lt;&gt;"","-6:00","")))</f>
        <v/>
      </c>
      <c r="J11" s="58" t="str">
        <f t="shared" ref="J11:J17" si="5">IF(B11="So",SUM(H5:I11),"")</f>
        <v/>
      </c>
      <c r="K11" s="54" t="str">
        <f t="shared" si="3"/>
        <v/>
      </c>
      <c r="M11" s="122">
        <f>COUNTIF(D4:D40,"u. abw")</f>
        <v>0</v>
      </c>
      <c r="N11" s="119" t="s">
        <v>83</v>
      </c>
      <c r="P11" s="100">
        <f>$P$6+50</f>
        <v>44354</v>
      </c>
      <c r="Q11" s="101" t="s">
        <v>21</v>
      </c>
    </row>
    <row r="12" spans="1:17" ht="18" customHeight="1" x14ac:dyDescent="0.25">
      <c r="A12" s="90" t="str">
        <f t="shared" si="1"/>
        <v/>
      </c>
      <c r="B12" s="44" t="str">
        <f t="shared" si="0"/>
        <v>Di</v>
      </c>
      <c r="C12" s="91">
        <f t="shared" si="4"/>
        <v>44538</v>
      </c>
      <c r="D12" s="86"/>
      <c r="E12" s="54">
        <v>0.33333333333333298</v>
      </c>
      <c r="F12" s="54">
        <v>4.1666666666666664E-2</v>
      </c>
      <c r="G12" s="54">
        <v>0.66666666666666663</v>
      </c>
      <c r="H12" s="54">
        <f t="shared" si="2"/>
        <v>0.29166666666666696</v>
      </c>
      <c r="I12" s="54" t="str">
        <f>IF(OR(ISNUMBER(MATCH(D12,Vorgaben!$M$9:$M$17,0)),COUNTIF(E12:G12,"&lt;&gt;")&gt;0),"",IF(ISNUMBER(MATCH(D12,Vorgaben!$M$2:$M$7,0)),"6:00",IF(D12&lt;&gt;"","-6:00","")))</f>
        <v/>
      </c>
      <c r="J12" s="58" t="str">
        <f t="shared" si="5"/>
        <v/>
      </c>
      <c r="K12" s="54" t="str">
        <f t="shared" si="3"/>
        <v/>
      </c>
      <c r="M12" s="121"/>
      <c r="P12" s="100">
        <f>DATE($A$1,10,3)</f>
        <v>44471</v>
      </c>
      <c r="Q12" s="101" t="s">
        <v>22</v>
      </c>
    </row>
    <row r="13" spans="1:17" ht="18" customHeight="1" x14ac:dyDescent="0.25">
      <c r="A13" s="90" t="str">
        <f t="shared" si="1"/>
        <v/>
      </c>
      <c r="B13" s="44" t="str">
        <f t="shared" si="0"/>
        <v>Mi</v>
      </c>
      <c r="C13" s="91">
        <f t="shared" si="4"/>
        <v>44539</v>
      </c>
      <c r="D13" s="44"/>
      <c r="E13" s="54">
        <v>0.33333333333333298</v>
      </c>
      <c r="F13" s="54">
        <v>4.1666666666666664E-2</v>
      </c>
      <c r="G13" s="54">
        <v>0.54166666666666663</v>
      </c>
      <c r="H13" s="54">
        <f t="shared" si="2"/>
        <v>0.16666666666666699</v>
      </c>
      <c r="I13" s="54" t="str">
        <f>IF(OR(ISNUMBER(MATCH(D13,Vorgaben!$M$9:$M$17,0)),COUNTIF(E13:G13,"&lt;&gt;")&gt;0),"",IF(ISNUMBER(MATCH(D13,Vorgaben!$M$2:$M$7,0)),"6:00",IF(D13&lt;&gt;"","-6:00","")))</f>
        <v/>
      </c>
      <c r="J13" s="58" t="str">
        <f t="shared" si="5"/>
        <v/>
      </c>
      <c r="K13" s="54" t="str">
        <f t="shared" si="3"/>
        <v/>
      </c>
      <c r="M13" s="122">
        <v>23</v>
      </c>
      <c r="N13" s="119" t="s">
        <v>102</v>
      </c>
      <c r="P13" s="100">
        <f>DATE($A$1,10,31)</f>
        <v>44499</v>
      </c>
      <c r="Q13" s="101" t="s">
        <v>23</v>
      </c>
    </row>
    <row r="14" spans="1:17" ht="18" customHeight="1" x14ac:dyDescent="0.25">
      <c r="A14" s="90" t="str">
        <f t="shared" si="1"/>
        <v/>
      </c>
      <c r="B14" s="44" t="str">
        <f t="shared" si="0"/>
        <v>Do</v>
      </c>
      <c r="C14" s="91">
        <f t="shared" si="4"/>
        <v>44540</v>
      </c>
      <c r="D14" s="44"/>
      <c r="E14" s="54">
        <v>0.33333333333333298</v>
      </c>
      <c r="F14" s="54">
        <v>4.1666666666666664E-2</v>
      </c>
      <c r="G14" s="54">
        <v>0.54166666666666663</v>
      </c>
      <c r="H14" s="54">
        <f t="shared" si="2"/>
        <v>0.16666666666666699</v>
      </c>
      <c r="I14" s="54" t="str">
        <f>IF(OR(ISNUMBER(MATCH(D14,Vorgaben!$M$9:$M$17,0)),COUNTIF(E14:G14,"&lt;&gt;")&gt;0),"",IF(ISNUMBER(MATCH(D14,Vorgaben!$M$2:$M$7,0)),"6:00",IF(D14&lt;&gt;"","-6:00","")))</f>
        <v/>
      </c>
      <c r="J14" s="58" t="str">
        <f t="shared" si="5"/>
        <v/>
      </c>
      <c r="K14" s="54" t="str">
        <f t="shared" si="3"/>
        <v/>
      </c>
      <c r="M14" s="120">
        <f>SUM(J4:J40)</f>
        <v>5.5625000000000053</v>
      </c>
      <c r="N14" s="119" t="s">
        <v>41</v>
      </c>
      <c r="P14" s="100">
        <f>DATE($A$1,12,25)</f>
        <v>44554</v>
      </c>
      <c r="Q14" s="101" t="s">
        <v>30</v>
      </c>
    </row>
    <row r="15" spans="1:17" ht="18" customHeight="1" x14ac:dyDescent="0.25">
      <c r="A15" s="90" t="str">
        <f t="shared" si="1"/>
        <v/>
      </c>
      <c r="B15" s="44" t="str">
        <f t="shared" si="0"/>
        <v>Fr</v>
      </c>
      <c r="C15" s="91">
        <f t="shared" si="4"/>
        <v>44541</v>
      </c>
      <c r="D15" s="44" t="s">
        <v>53</v>
      </c>
      <c r="E15" s="54"/>
      <c r="F15" s="54"/>
      <c r="G15" s="54"/>
      <c r="H15" s="54" t="str">
        <f t="shared" si="2"/>
        <v/>
      </c>
      <c r="I15" s="54" t="str">
        <f>IF(OR(ISNUMBER(MATCH(D15,Vorgaben!$M$9:$M$17,0)),COUNTIF(E15:G15,"&lt;&gt;")&gt;0),"",IF(ISNUMBER(MATCH(D15,Vorgaben!$M$2:$M$7,0)),"6:00",IF(D15&lt;&gt;"","-6:00","")))</f>
        <v>6:00</v>
      </c>
      <c r="J15" s="58" t="str">
        <f t="shared" si="5"/>
        <v/>
      </c>
      <c r="K15" s="54" t="str">
        <f t="shared" si="3"/>
        <v/>
      </c>
      <c r="M15" s="120">
        <f>M13*Vorgaben!B3</f>
        <v>5.75</v>
      </c>
      <c r="N15" s="119" t="s">
        <v>100</v>
      </c>
      <c r="P15" s="102">
        <f>DATE($A$1,12,26)</f>
        <v>44555</v>
      </c>
      <c r="Q15" s="103" t="s">
        <v>31</v>
      </c>
    </row>
    <row r="16" spans="1:17" ht="18" customHeight="1" x14ac:dyDescent="0.25">
      <c r="A16" s="90" t="str">
        <f t="shared" si="1"/>
        <v/>
      </c>
      <c r="B16" s="91" t="str">
        <f t="shared" si="0"/>
        <v>Sa</v>
      </c>
      <c r="C16" s="91">
        <f t="shared" si="4"/>
        <v>44542</v>
      </c>
      <c r="D16" s="44" t="s">
        <v>65</v>
      </c>
      <c r="E16" s="54"/>
      <c r="F16" s="54"/>
      <c r="G16" s="54"/>
      <c r="H16" s="54" t="str">
        <f t="shared" si="2"/>
        <v/>
      </c>
      <c r="I16" s="54" t="str">
        <f>IF(OR(ISNUMBER(MATCH(D16,Vorgaben!$M$9:$M$17,0)),COUNTIF(E16:G16,"&lt;&gt;")&gt;0),"",IF(ISNUMBER(MATCH(D16,Vorgaben!$M$2:$M$7,0)),"6:00",IF(D16&lt;&gt;"","-6:00","")))</f>
        <v/>
      </c>
      <c r="J16" s="58" t="str">
        <f t="shared" si="5"/>
        <v/>
      </c>
      <c r="K16" s="54" t="str">
        <f t="shared" si="3"/>
        <v/>
      </c>
      <c r="M16" s="120">
        <f>M14-M15</f>
        <v>-0.18749999999999467</v>
      </c>
      <c r="N16" s="119" t="s">
        <v>101</v>
      </c>
      <c r="P16" s="77"/>
      <c r="Q16" s="79"/>
    </row>
    <row r="17" spans="1:13" ht="18" customHeight="1" x14ac:dyDescent="0.25">
      <c r="A17" s="90" t="str">
        <f t="shared" si="1"/>
        <v/>
      </c>
      <c r="B17" s="91" t="str">
        <f t="shared" si="0"/>
        <v>So</v>
      </c>
      <c r="C17" s="91">
        <f t="shared" si="4"/>
        <v>44543</v>
      </c>
      <c r="D17" s="44" t="s">
        <v>65</v>
      </c>
      <c r="E17" s="54"/>
      <c r="F17" s="54"/>
      <c r="G17" s="54"/>
      <c r="H17" s="54" t="str">
        <f t="shared" si="2"/>
        <v/>
      </c>
      <c r="I17" s="54" t="str">
        <f>IF(OR(ISNUMBER(MATCH(D17,Vorgaben!$M$9:$M$17,0)),COUNTIF(E17:G17,"&lt;&gt;")&gt;0),"",IF(ISNUMBER(MATCH(D17,Vorgaben!$M$2:$M$7,0)),"6:00",IF(D17&lt;&gt;"","-6:00","")))</f>
        <v/>
      </c>
      <c r="J17" s="58">
        <f t="shared" si="5"/>
        <v>0.91666666666666785</v>
      </c>
      <c r="K17" s="54">
        <f t="shared" si="3"/>
        <v>-0.33333333333333215</v>
      </c>
      <c r="M17" s="121"/>
    </row>
    <row r="18" spans="1:13" ht="18" customHeight="1" x14ac:dyDescent="0.25">
      <c r="A18" s="90">
        <f t="shared" si="1"/>
        <v>51</v>
      </c>
      <c r="B18" s="44" t="str">
        <f t="shared" si="0"/>
        <v>Mo</v>
      </c>
      <c r="C18" s="91">
        <f t="shared" si="4"/>
        <v>44544</v>
      </c>
      <c r="D18" s="44"/>
      <c r="E18" s="54">
        <v>0.3125</v>
      </c>
      <c r="F18" s="54">
        <v>4.1666666666666664E-2</v>
      </c>
      <c r="G18" s="54">
        <v>0.66666666666666663</v>
      </c>
      <c r="H18" s="54">
        <f t="shared" si="2"/>
        <v>0.31249999999999994</v>
      </c>
      <c r="I18" s="54" t="str">
        <f>IF(OR(ISNUMBER(MATCH(D18,Vorgaben!$M$9:$M$17,0)),COUNTIF(E18:G18,"&lt;&gt;")&gt;0),"",IF(ISNUMBER(MATCH(D18,Vorgaben!$M$2:$M$7,0)),"6:00",IF(D18&lt;&gt;"","-6:00","")))</f>
        <v/>
      </c>
      <c r="J18" s="58" t="str">
        <f t="shared" ref="J18:J34" si="6">IF(B18="So",SUM(H12:H18),"")</f>
        <v/>
      </c>
      <c r="K18" s="54" t="str">
        <f t="shared" si="3"/>
        <v/>
      </c>
    </row>
    <row r="19" spans="1:13" ht="18" customHeight="1" x14ac:dyDescent="0.25">
      <c r="A19" s="90" t="str">
        <f t="shared" si="1"/>
        <v/>
      </c>
      <c r="B19" s="44" t="str">
        <f t="shared" si="0"/>
        <v>Di</v>
      </c>
      <c r="C19" s="91">
        <f t="shared" si="4"/>
        <v>44545</v>
      </c>
      <c r="D19" s="44"/>
      <c r="E19" s="54">
        <v>0.3125</v>
      </c>
      <c r="F19" s="54">
        <v>4.1666666666666664E-2</v>
      </c>
      <c r="G19" s="54">
        <v>0.66666666666666663</v>
      </c>
      <c r="H19" s="54">
        <f t="shared" si="2"/>
        <v>0.31249999999999994</v>
      </c>
      <c r="I19" s="54" t="str">
        <f>IF(OR(ISNUMBER(MATCH(D19,Vorgaben!$M$9:$M$17,0)),COUNTIF(E19:G19,"&lt;&gt;")&gt;0),"",IF(ISNUMBER(MATCH(D19,Vorgaben!$M$2:$M$7,0)),"6:00",IF(D19&lt;&gt;"","-6:00","")))</f>
        <v/>
      </c>
      <c r="J19" s="58" t="str">
        <f t="shared" si="6"/>
        <v/>
      </c>
      <c r="K19" s="54" t="str">
        <f t="shared" si="3"/>
        <v/>
      </c>
    </row>
    <row r="20" spans="1:13" ht="18" customHeight="1" x14ac:dyDescent="0.25">
      <c r="A20" s="90" t="str">
        <f t="shared" si="1"/>
        <v/>
      </c>
      <c r="B20" s="44" t="str">
        <f t="shared" si="0"/>
        <v>Mi</v>
      </c>
      <c r="C20" s="91">
        <f t="shared" si="4"/>
        <v>44546</v>
      </c>
      <c r="D20" s="44"/>
      <c r="E20" s="54">
        <v>0.33333333333333298</v>
      </c>
      <c r="F20" s="54">
        <v>4.1666666666666664E-2</v>
      </c>
      <c r="G20" s="54">
        <v>0.66666666666666663</v>
      </c>
      <c r="H20" s="54">
        <f t="shared" si="2"/>
        <v>0.29166666666666696</v>
      </c>
      <c r="I20" s="54" t="str">
        <f>IF(OR(ISNUMBER(MATCH(D20,Vorgaben!$M$9:$M$17,0)),COUNTIF(E20:G20,"&lt;&gt;")&gt;0),"",IF(ISNUMBER(MATCH(D20,Vorgaben!$M$2:$M$7,0)),"6:00",IF(D20&lt;&gt;"","-6:00","")))</f>
        <v/>
      </c>
      <c r="J20" s="58" t="str">
        <f t="shared" si="6"/>
        <v/>
      </c>
      <c r="K20" s="54" t="str">
        <f t="shared" si="3"/>
        <v/>
      </c>
    </row>
    <row r="21" spans="1:13" ht="18" customHeight="1" x14ac:dyDescent="0.25">
      <c r="A21" s="90" t="str">
        <f t="shared" si="1"/>
        <v/>
      </c>
      <c r="B21" s="44" t="str">
        <f t="shared" si="0"/>
        <v>Do</v>
      </c>
      <c r="C21" s="91">
        <f t="shared" si="4"/>
        <v>44547</v>
      </c>
      <c r="D21" s="44"/>
      <c r="E21" s="54">
        <v>0.3125</v>
      </c>
      <c r="F21" s="54">
        <v>4.1666666666666664E-2</v>
      </c>
      <c r="G21" s="54">
        <v>0.66666666666666663</v>
      </c>
      <c r="H21" s="54">
        <f t="shared" si="2"/>
        <v>0.31249999999999994</v>
      </c>
      <c r="I21" s="54" t="str">
        <f>IF(OR(ISNUMBER(MATCH(D21,Vorgaben!$M$9:$M$17,0)),COUNTIF(E21:G21,"&lt;&gt;")&gt;0),"",IF(ISNUMBER(MATCH(D21,Vorgaben!$M$2:$M$7,0)),"6:00",IF(D21&lt;&gt;"","-6:00","")))</f>
        <v/>
      </c>
      <c r="J21" s="58" t="str">
        <f t="shared" si="6"/>
        <v/>
      </c>
      <c r="K21" s="54" t="str">
        <f t="shared" si="3"/>
        <v/>
      </c>
    </row>
    <row r="22" spans="1:13" ht="18" customHeight="1" x14ac:dyDescent="0.25">
      <c r="A22" s="90" t="str">
        <f t="shared" si="1"/>
        <v/>
      </c>
      <c r="B22" s="44" t="str">
        <f t="shared" si="0"/>
        <v>Fr</v>
      </c>
      <c r="C22" s="91">
        <f t="shared" si="4"/>
        <v>44548</v>
      </c>
      <c r="D22" s="44"/>
      <c r="E22" s="54">
        <v>0.33333333333333298</v>
      </c>
      <c r="F22" s="54">
        <v>4.1666666666666664E-2</v>
      </c>
      <c r="G22" s="54">
        <v>0.60416666666666663</v>
      </c>
      <c r="H22" s="54">
        <f t="shared" si="2"/>
        <v>0.22916666666666699</v>
      </c>
      <c r="I22" s="54" t="str">
        <f>IF(OR(ISNUMBER(MATCH(D22,Vorgaben!$M$9:$M$17,0)),COUNTIF(E22:G22,"&lt;&gt;")&gt;0),"",IF(ISNUMBER(MATCH(D22,Vorgaben!$M$2:$M$7,0)),"6:00",IF(D22&lt;&gt;"","-6:00","")))</f>
        <v/>
      </c>
      <c r="J22" s="58" t="str">
        <f t="shared" si="6"/>
        <v/>
      </c>
      <c r="K22" s="54" t="str">
        <f t="shared" si="3"/>
        <v/>
      </c>
    </row>
    <row r="23" spans="1:13" ht="18" customHeight="1" x14ac:dyDescent="0.25">
      <c r="A23" s="90" t="str">
        <f t="shared" si="1"/>
        <v/>
      </c>
      <c r="B23" s="44" t="str">
        <f t="shared" si="0"/>
        <v>Sa</v>
      </c>
      <c r="C23" s="91">
        <f t="shared" si="4"/>
        <v>44549</v>
      </c>
      <c r="D23" s="44"/>
      <c r="E23" s="54">
        <v>0.33333333333333298</v>
      </c>
      <c r="F23" s="54">
        <v>0</v>
      </c>
      <c r="G23" s="54">
        <v>0.47916666666666669</v>
      </c>
      <c r="H23" s="54">
        <f t="shared" si="2"/>
        <v>0.1458333333333337</v>
      </c>
      <c r="I23" s="54" t="str">
        <f>IF(OR(ISNUMBER(MATCH(D23,Vorgaben!$M$9:$M$17,0)),COUNTIF(E23:G23,"&lt;&gt;")&gt;0),"",IF(ISNUMBER(MATCH(D23,Vorgaben!$M$2:$M$7,0)),"6:00",IF(D23&lt;&gt;"","-6:00","")))</f>
        <v/>
      </c>
      <c r="J23" s="58" t="str">
        <f t="shared" si="6"/>
        <v/>
      </c>
      <c r="K23" s="54" t="str">
        <f t="shared" si="3"/>
        <v/>
      </c>
    </row>
    <row r="24" spans="1:13" ht="18" customHeight="1" x14ac:dyDescent="0.25">
      <c r="A24" s="90" t="str">
        <f t="shared" si="1"/>
        <v/>
      </c>
      <c r="B24" s="44" t="str">
        <f t="shared" si="0"/>
        <v>So</v>
      </c>
      <c r="C24" s="91">
        <f t="shared" si="4"/>
        <v>44550</v>
      </c>
      <c r="D24" s="44"/>
      <c r="E24" s="54">
        <v>0.33333333333333298</v>
      </c>
      <c r="F24" s="54">
        <v>0</v>
      </c>
      <c r="G24" s="54">
        <v>0.47916666666666669</v>
      </c>
      <c r="H24" s="54">
        <f t="shared" si="2"/>
        <v>0.1458333333333337</v>
      </c>
      <c r="I24" s="54" t="str">
        <f>IF(OR(ISNUMBER(MATCH(D24,Vorgaben!$M$9:$M$17,0)),COUNTIF(E24:G24,"&lt;&gt;")&gt;0),"",IF(ISNUMBER(MATCH(D24,Vorgaben!$M$2:$M$7,0)),"6:00",IF(D24&lt;&gt;"","-6:00","")))</f>
        <v/>
      </c>
      <c r="J24" s="58">
        <f t="shared" si="6"/>
        <v>1.7500000000000011</v>
      </c>
      <c r="K24" s="54">
        <f t="shared" si="3"/>
        <v>0.50000000000000111</v>
      </c>
    </row>
    <row r="25" spans="1:13" ht="18" customHeight="1" x14ac:dyDescent="0.25">
      <c r="A25" s="90">
        <f t="shared" si="1"/>
        <v>52</v>
      </c>
      <c r="B25" s="44" t="str">
        <f t="shared" si="0"/>
        <v>Mo</v>
      </c>
      <c r="C25" s="91">
        <f t="shared" si="4"/>
        <v>44551</v>
      </c>
      <c r="D25" s="44"/>
      <c r="E25" s="54">
        <v>0.33333333333333298</v>
      </c>
      <c r="F25" s="54">
        <v>4.1666666666666664E-2</v>
      </c>
      <c r="G25" s="54">
        <v>0.66666666666666663</v>
      </c>
      <c r="H25" s="54">
        <f t="shared" si="2"/>
        <v>0.29166666666666696</v>
      </c>
      <c r="I25" s="54" t="str">
        <f>IF(OR(ISNUMBER(MATCH(D25,Vorgaben!$M$9:$M$17,0)),COUNTIF(E25:G25,"&lt;&gt;")&gt;0),"",IF(ISNUMBER(MATCH(D25,Vorgaben!$M$2:$M$7,0)),"6:00",IF(D25&lt;&gt;"","-6:00","")))</f>
        <v/>
      </c>
      <c r="J25" s="58" t="str">
        <f t="shared" si="6"/>
        <v/>
      </c>
      <c r="K25" s="54" t="str">
        <f t="shared" si="3"/>
        <v/>
      </c>
    </row>
    <row r="26" spans="1:13" ht="18" customHeight="1" x14ac:dyDescent="0.25">
      <c r="A26" s="90" t="str">
        <f t="shared" si="1"/>
        <v/>
      </c>
      <c r="B26" s="44" t="str">
        <f t="shared" si="0"/>
        <v>Di</v>
      </c>
      <c r="C26" s="91">
        <f t="shared" si="4"/>
        <v>44552</v>
      </c>
      <c r="D26" s="44"/>
      <c r="E26" s="54">
        <v>0.3125</v>
      </c>
      <c r="F26" s="54">
        <v>4.1666666666666664E-2</v>
      </c>
      <c r="G26" s="54">
        <v>0.64583333333333337</v>
      </c>
      <c r="H26" s="54">
        <f t="shared" si="2"/>
        <v>0.29166666666666669</v>
      </c>
      <c r="I26" s="54" t="str">
        <f>IF(OR(ISNUMBER(MATCH(D26,Vorgaben!$M$9:$M$17,0)),COUNTIF(E26:G26,"&lt;&gt;")&gt;0),"",IF(ISNUMBER(MATCH(D26,Vorgaben!$M$2:$M$7,0)),"6:00",IF(D26&lt;&gt;"","-6:00","")))</f>
        <v/>
      </c>
      <c r="J26" s="58" t="str">
        <f t="shared" si="6"/>
        <v/>
      </c>
      <c r="K26" s="54" t="str">
        <f t="shared" si="3"/>
        <v/>
      </c>
    </row>
    <row r="27" spans="1:13" ht="18" customHeight="1" x14ac:dyDescent="0.25">
      <c r="A27" s="90" t="str">
        <f t="shared" si="1"/>
        <v/>
      </c>
      <c r="B27" s="44" t="str">
        <f t="shared" si="0"/>
        <v>Mi</v>
      </c>
      <c r="C27" s="91">
        <f t="shared" si="4"/>
        <v>44553</v>
      </c>
      <c r="D27" s="44"/>
      <c r="E27" s="54">
        <v>0.33333333333333298</v>
      </c>
      <c r="F27" s="54">
        <v>4.1666666666666664E-2</v>
      </c>
      <c r="G27" s="54">
        <v>0.625</v>
      </c>
      <c r="H27" s="54">
        <f t="shared" si="2"/>
        <v>0.25000000000000033</v>
      </c>
      <c r="I27" s="54" t="str">
        <f>IF(OR(ISNUMBER(MATCH(D27,Vorgaben!$M$9:$M$17,0)),COUNTIF(E27:G27,"&lt;&gt;")&gt;0),"",IF(ISNUMBER(MATCH(D27,Vorgaben!$M$2:$M$7,0)),"6:00",IF(D27&lt;&gt;"","-6:00","")))</f>
        <v/>
      </c>
      <c r="J27" s="58" t="str">
        <f t="shared" si="6"/>
        <v/>
      </c>
      <c r="K27" s="54" t="str">
        <f t="shared" si="3"/>
        <v/>
      </c>
    </row>
    <row r="28" spans="1:13" ht="18" customHeight="1" x14ac:dyDescent="0.25">
      <c r="A28" s="90" t="str">
        <f t="shared" si="1"/>
        <v/>
      </c>
      <c r="B28" s="88" t="str">
        <f t="shared" si="0"/>
        <v>Do</v>
      </c>
      <c r="C28" s="91">
        <f t="shared" si="4"/>
        <v>44554</v>
      </c>
      <c r="D28" s="44" t="s">
        <v>65</v>
      </c>
      <c r="E28" s="54"/>
      <c r="F28" s="54"/>
      <c r="G28" s="54"/>
      <c r="H28" s="54" t="str">
        <f t="shared" si="2"/>
        <v/>
      </c>
      <c r="I28" s="54" t="str">
        <f>IF(OR(ISNUMBER(MATCH(D28,Vorgaben!$M$9:$M$17,0)),COUNTIF(E28:G28,"&lt;&gt;")&gt;0),"",IF(ISNUMBER(MATCH(D28,Vorgaben!$M$2:$M$7,0)),"6:00",IF(D28&lt;&gt;"","-6:00","")))</f>
        <v/>
      </c>
      <c r="J28" s="58" t="str">
        <f t="shared" si="6"/>
        <v/>
      </c>
      <c r="K28" s="54" t="str">
        <f t="shared" si="3"/>
        <v/>
      </c>
    </row>
    <row r="29" spans="1:13" ht="18" customHeight="1" x14ac:dyDescent="0.25">
      <c r="A29" s="90" t="str">
        <f t="shared" si="1"/>
        <v/>
      </c>
      <c r="B29" s="88" t="str">
        <f t="shared" si="0"/>
        <v>Fr</v>
      </c>
      <c r="C29" s="91">
        <f t="shared" si="4"/>
        <v>44555</v>
      </c>
      <c r="D29" s="44"/>
      <c r="E29" s="54">
        <v>0.33333333333333298</v>
      </c>
      <c r="F29" s="54">
        <v>0</v>
      </c>
      <c r="G29" s="54">
        <v>0.52083333333333337</v>
      </c>
      <c r="H29" s="54">
        <f t="shared" si="2"/>
        <v>0.18750000000000039</v>
      </c>
      <c r="I29" s="54" t="str">
        <f>IF(OR(ISNUMBER(MATCH(D29,Vorgaben!$M$9:$M$17,0)),COUNTIF(E29:G29,"&lt;&gt;")&gt;0),"",IF(ISNUMBER(MATCH(D29,Vorgaben!$M$2:$M$7,0)),"6:00",IF(D29&lt;&gt;"","-6:00","")))</f>
        <v/>
      </c>
      <c r="J29" s="58" t="str">
        <f t="shared" si="6"/>
        <v/>
      </c>
      <c r="K29" s="54" t="str">
        <f t="shared" si="3"/>
        <v/>
      </c>
    </row>
    <row r="30" spans="1:13" ht="18" customHeight="1" x14ac:dyDescent="0.25">
      <c r="A30" s="90" t="str">
        <f t="shared" si="1"/>
        <v/>
      </c>
      <c r="B30" s="44" t="str">
        <f t="shared" si="0"/>
        <v>Sa</v>
      </c>
      <c r="C30" s="91">
        <f t="shared" si="4"/>
        <v>44556</v>
      </c>
      <c r="D30" s="44"/>
      <c r="E30" s="54">
        <v>0.33333333333333298</v>
      </c>
      <c r="F30" s="54">
        <v>0</v>
      </c>
      <c r="G30" s="54">
        <v>0.52083333333333337</v>
      </c>
      <c r="H30" s="54">
        <f t="shared" si="2"/>
        <v>0.18750000000000039</v>
      </c>
      <c r="I30" s="54" t="str">
        <f>IF(OR(ISNUMBER(MATCH(D30,Vorgaben!$M$9:$M$17,0)),COUNTIF(E30:G30,"&lt;&gt;")&gt;0),"",IF(ISNUMBER(MATCH(D30,Vorgaben!$M$2:$M$7,0)),"6:00",IF(D30&lt;&gt;"","-6:00","")))</f>
        <v/>
      </c>
      <c r="J30" s="58" t="str">
        <f t="shared" si="6"/>
        <v/>
      </c>
      <c r="K30" s="54" t="str">
        <f t="shared" si="3"/>
        <v/>
      </c>
    </row>
    <row r="31" spans="1:13" ht="18" customHeight="1" x14ac:dyDescent="0.25">
      <c r="A31" s="90" t="str">
        <f t="shared" si="1"/>
        <v/>
      </c>
      <c r="B31" s="44" t="str">
        <f t="shared" si="0"/>
        <v>So</v>
      </c>
      <c r="C31" s="91">
        <f t="shared" si="4"/>
        <v>44557</v>
      </c>
      <c r="D31" s="44"/>
      <c r="E31" s="54">
        <v>0.33333333333333298</v>
      </c>
      <c r="F31" s="54">
        <v>0</v>
      </c>
      <c r="G31" s="54">
        <v>0.52083333333333337</v>
      </c>
      <c r="H31" s="54">
        <f t="shared" si="2"/>
        <v>0.18750000000000039</v>
      </c>
      <c r="I31" s="54" t="str">
        <f>IF(OR(ISNUMBER(MATCH(D31,Vorgaben!$M$9:$M$17,0)),COUNTIF(E31:G31,"&lt;&gt;")&gt;0),"",IF(ISNUMBER(MATCH(D31,Vorgaben!$M$2:$M$7,0)),"6:00",IF(D31&lt;&gt;"","-6:00","")))</f>
        <v/>
      </c>
      <c r="J31" s="58">
        <f t="shared" si="6"/>
        <v>1.3958333333333353</v>
      </c>
      <c r="K31" s="54">
        <f t="shared" si="3"/>
        <v>0.14583333333333526</v>
      </c>
    </row>
    <row r="32" spans="1:13" ht="18" customHeight="1" x14ac:dyDescent="0.25">
      <c r="A32" s="90">
        <f t="shared" si="1"/>
        <v>1</v>
      </c>
      <c r="B32" s="44" t="str">
        <f t="shared" si="0"/>
        <v>Mo</v>
      </c>
      <c r="C32" s="91">
        <f t="shared" si="4"/>
        <v>44558</v>
      </c>
      <c r="D32" s="44"/>
      <c r="E32" s="54">
        <v>0.33333333333333298</v>
      </c>
      <c r="F32" s="54">
        <v>4.1666666666666664E-2</v>
      </c>
      <c r="G32" s="54">
        <v>0.63541666666666663</v>
      </c>
      <c r="H32" s="54">
        <f t="shared" si="2"/>
        <v>0.26041666666666696</v>
      </c>
      <c r="I32" s="54" t="str">
        <f>IF(OR(ISNUMBER(MATCH(D32,Vorgaben!$M$9:$M$17,0)),COUNTIF(E32:G32,"&lt;&gt;")&gt;0),"",IF(ISNUMBER(MATCH(D32,Vorgaben!$M$2:$M$7,0)),"6:00",IF(D32&lt;&gt;"","-6:00","")))</f>
        <v/>
      </c>
      <c r="J32" s="58" t="str">
        <f t="shared" si="6"/>
        <v/>
      </c>
      <c r="K32" s="54" t="str">
        <f t="shared" si="3"/>
        <v/>
      </c>
    </row>
    <row r="33" spans="1:11" ht="18" customHeight="1" x14ac:dyDescent="0.25">
      <c r="A33" s="90" t="str">
        <f t="shared" si="1"/>
        <v/>
      </c>
      <c r="B33" s="44" t="str">
        <f t="shared" si="0"/>
        <v>Di</v>
      </c>
      <c r="C33" s="91">
        <f t="shared" si="4"/>
        <v>44559</v>
      </c>
      <c r="D33" s="44"/>
      <c r="E33" s="54"/>
      <c r="F33" s="54"/>
      <c r="G33" s="54"/>
      <c r="H33" s="54" t="str">
        <f t="shared" si="2"/>
        <v/>
      </c>
      <c r="I33" s="54" t="str">
        <f>IF(OR(ISNUMBER(MATCH(D33,Vorgaben!$M$9:$M$17,0)),COUNTIF(E33:G33,"&lt;&gt;")&gt;0),"",IF(ISNUMBER(MATCH(D33,Vorgaben!$M$2:$M$7,0)),"6:00",IF(D33&lt;&gt;"","-6:00","")))</f>
        <v/>
      </c>
      <c r="J33" s="58" t="str">
        <f t="shared" si="6"/>
        <v/>
      </c>
      <c r="K33" s="54" t="str">
        <f t="shared" si="3"/>
        <v/>
      </c>
    </row>
    <row r="34" spans="1:11" ht="18" customHeight="1" x14ac:dyDescent="0.25">
      <c r="A34" s="90" t="str">
        <f t="shared" si="1"/>
        <v/>
      </c>
      <c r="B34" s="44" t="str">
        <f t="shared" si="0"/>
        <v>Mi</v>
      </c>
      <c r="C34" s="91">
        <f t="shared" si="4"/>
        <v>44560</v>
      </c>
      <c r="D34" s="44"/>
      <c r="E34" s="54"/>
      <c r="F34" s="54"/>
      <c r="G34" s="54"/>
      <c r="H34" s="54" t="str">
        <f t="shared" si="2"/>
        <v/>
      </c>
      <c r="I34" s="54" t="str">
        <f>IF(OR(ISNUMBER(MATCH(D34,Vorgaben!$M$9:$M$17,0)),COUNTIF(E34:G34,"&lt;&gt;")&gt;0),"",IF(ISNUMBER(MATCH(D34,Vorgaben!$M$2:$M$7,0)),"6:00",IF(D34&lt;&gt;"","-6:00","")))</f>
        <v/>
      </c>
      <c r="J34" s="58" t="str">
        <f t="shared" si="6"/>
        <v/>
      </c>
      <c r="K34" s="54" t="str">
        <f t="shared" si="3"/>
        <v/>
      </c>
    </row>
  </sheetData>
  <mergeCells count="1">
    <mergeCell ref="H1:I1"/>
  </mergeCells>
  <conditionalFormatting sqref="A4:K34">
    <cfRule type="expression" dxfId="235" priority="13">
      <formula>$C4=TODAY()</formula>
    </cfRule>
    <cfRule type="expression" dxfId="234" priority="231" stopIfTrue="1">
      <formula>WEEKDAY($C4,2)&gt;=6</formula>
    </cfRule>
  </conditionalFormatting>
  <conditionalFormatting sqref="B4:B34">
    <cfRule type="expression" dxfId="233" priority="22" stopIfTrue="1">
      <formula>WEEKDAY($C4,2)&gt;=6</formula>
    </cfRule>
    <cfRule type="expression" dxfId="232" priority="65">
      <formula>OR($D4="Feiertag","Urlaub","Urlaub alt","Sonderurlaub",$D4="Fehlzeit")</formula>
    </cfRule>
    <cfRule type="expression" dxfId="231" priority="69">
      <formula>$C4=TODAY()</formula>
    </cfRule>
  </conditionalFormatting>
  <conditionalFormatting sqref="B16">
    <cfRule type="expression" dxfId="230" priority="1">
      <formula>OR($D16="Feiertag","Urlaub","Urlaub alt","Sonderurlaub",$D16="Fehlzeit")</formula>
    </cfRule>
    <cfRule type="expression" dxfId="229" priority="2">
      <formula>COUNTIF($P$4:$P$95,B16:C43)&gt;0</formula>
    </cfRule>
    <cfRule type="expression" dxfId="228" priority="3" stopIfTrue="1">
      <formula>WEEKDAY($C16,2)&gt;=6</formula>
    </cfRule>
  </conditionalFormatting>
  <conditionalFormatting sqref="B16:B17">
    <cfRule type="expression" dxfId="227" priority="4">
      <formula>OR($D16="Feiertag","Urlaub","Urlaub alt","Sonderurlaub",$D16="Fehlzeit")</formula>
    </cfRule>
    <cfRule type="expression" dxfId="226" priority="5">
      <formula>COUNTIF($P$4:$P$95,B16:C43)&gt;0</formula>
    </cfRule>
    <cfRule type="expression" dxfId="225" priority="6" stopIfTrue="1">
      <formula>WEEKDAY($C16,2)&gt;=6</formula>
    </cfRule>
  </conditionalFormatting>
  <conditionalFormatting sqref="C4:C7">
    <cfRule type="expression" dxfId="224" priority="230">
      <formula>COUNTIF($P$4:$P$95,C4:D34)&gt;0</formula>
    </cfRule>
  </conditionalFormatting>
  <conditionalFormatting sqref="C8:C34">
    <cfRule type="expression" dxfId="223" priority="234">
      <formula>COUNTIF($P$4:$P$95,C8:D35)&gt;0</formula>
    </cfRule>
    <cfRule type="expression" dxfId="222" priority="235" stopIfTrue="1">
      <formula>WEEKDAY($C8,2)&gt;=6</formula>
    </cfRule>
  </conditionalFormatting>
  <conditionalFormatting sqref="C4:K34">
    <cfRule type="expression" dxfId="221" priority="12">
      <formula>OR($D4="Feiertag","Urlaub","Urlaub alt","Sonderurlaub",$D4="Fehlzeit")</formula>
    </cfRule>
  </conditionalFormatting>
  <conditionalFormatting sqref="P4:P15">
    <cfRule type="duplicateValues" dxfId="220" priority="18"/>
    <cfRule type="duplicateValues" dxfId="219" priority="19"/>
  </conditionalFormatting>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r:uid="{2EEBACDD-9530-4877-998A-EEDA05BC57C4}">
          <x14:formula1>
            <xm:f>Vorgaben!$G$2:$G$100</xm:f>
          </x14:formula1>
          <xm:sqref>E4:E34</xm:sqref>
        </x14:dataValidation>
        <x14:dataValidation type="list" allowBlank="1" showInputMessage="1" showErrorMessage="1" xr:uid="{B22CB5A6-F0E9-42E6-AEE5-EEDE214BD50D}">
          <x14:formula1>
            <xm:f>Vorgaben!$H$2:$H$100</xm:f>
          </x14:formula1>
          <xm:sqref>G4:G34</xm:sqref>
        </x14:dataValidation>
        <x14:dataValidation type="list" allowBlank="1" showInputMessage="1" showErrorMessage="1" xr:uid="{A4062D6B-9BF4-4110-BE64-699B3F1A3521}">
          <x14:formula1>
            <xm:f>Vorgaben!$J$2:$J$10</xm:f>
          </x14:formula1>
          <xm:sqref>F4:F34</xm:sqref>
        </x14:dataValidation>
        <x14:dataValidation type="list" allowBlank="1" showInputMessage="1" showErrorMessage="1" xr:uid="{053FB362-210C-46C5-96F3-ED32D091FEF8}">
          <x14:formula1>
            <xm:f>Vorgaben!$M$2:$M$18</xm:f>
          </x14:formula1>
          <xm:sqref>D4:D34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5D1535-2648-4E63-A431-BE324A20FF3D}">
  <sheetPr>
    <tabColor theme="5" tint="0.59999389629810485"/>
  </sheetPr>
  <dimension ref="A1:T105"/>
  <sheetViews>
    <sheetView topLeftCell="C1" zoomScale="90" zoomScaleNormal="90" workbookViewId="0">
      <pane ySplit="1" topLeftCell="A2" activePane="bottomLeft" state="frozen"/>
      <selection pane="bottomLeft" activeCell="D3" sqref="D3:D5"/>
    </sheetView>
  </sheetViews>
  <sheetFormatPr baseColWidth="10" defaultColWidth="11.5703125" defaultRowHeight="19.149999999999999" customHeight="1" x14ac:dyDescent="0.2"/>
  <cols>
    <col min="1" max="1" width="15.5703125" style="77" customWidth="1"/>
    <col min="2" max="2" width="11.5703125" style="77"/>
    <col min="3" max="3" width="4.7109375" style="77" customWidth="1"/>
    <col min="4" max="4" width="12.85546875" style="77" customWidth="1"/>
    <col min="5" max="5" width="23" style="79" bestFit="1" customWidth="1"/>
    <col min="6" max="6" width="2.7109375" style="79" customWidth="1"/>
    <col min="7" max="8" width="11.5703125" style="77"/>
    <col min="9" max="9" width="3.5703125" style="77" customWidth="1"/>
    <col min="10" max="10" width="14.28515625" style="77" customWidth="1"/>
    <col min="11" max="11" width="4" style="77" customWidth="1"/>
    <col min="12" max="12" width="29.28515625" style="77" customWidth="1"/>
    <col min="13" max="13" width="15.140625" style="77" customWidth="1"/>
    <col min="14" max="14" width="3.28515625" style="77" customWidth="1"/>
    <col min="15" max="15" width="16.85546875" style="77" customWidth="1"/>
    <col min="16" max="16" width="19.28515625" style="77" customWidth="1"/>
    <col min="17" max="17" width="11.5703125" style="77"/>
    <col min="18" max="18" width="15" style="77" customWidth="1"/>
    <col min="19" max="19" width="8.28515625" style="116" customWidth="1"/>
    <col min="20" max="20" width="29.28515625" style="77" customWidth="1"/>
    <col min="21" max="16384" width="11.5703125" style="77"/>
  </cols>
  <sheetData>
    <row r="1" spans="1:20" s="84" customFormat="1" ht="19.149999999999999" customHeight="1" x14ac:dyDescent="0.25">
      <c r="A1" s="71">
        <v>2026</v>
      </c>
      <c r="B1" s="82"/>
      <c r="C1" s="82"/>
      <c r="D1" s="127" t="s">
        <v>34</v>
      </c>
      <c r="E1" s="128"/>
      <c r="F1" s="83"/>
      <c r="G1" s="134" t="s">
        <v>35</v>
      </c>
      <c r="H1" s="132" t="s">
        <v>36</v>
      </c>
      <c r="I1" s="76"/>
      <c r="J1" s="123" t="s">
        <v>37</v>
      </c>
      <c r="K1" s="82"/>
      <c r="L1" s="92" t="s">
        <v>45</v>
      </c>
      <c r="M1" s="93"/>
      <c r="O1" s="129" t="s">
        <v>44</v>
      </c>
      <c r="P1" s="130" t="s">
        <v>103</v>
      </c>
      <c r="R1" s="109" t="s">
        <v>60</v>
      </c>
      <c r="S1" s="117"/>
      <c r="T1" s="110"/>
    </row>
    <row r="2" spans="1:20" ht="19.149999999999999" customHeight="1" x14ac:dyDescent="0.2">
      <c r="A2" s="71" t="s">
        <v>38</v>
      </c>
      <c r="C2" s="71"/>
      <c r="D2" s="129">
        <f>DATE($A$1,1,1)</f>
        <v>46023</v>
      </c>
      <c r="E2" s="174" t="s">
        <v>2</v>
      </c>
      <c r="F2" s="80"/>
      <c r="G2" s="135">
        <v>0.23958333333333334</v>
      </c>
      <c r="H2" s="133">
        <v>0.41666666666666669</v>
      </c>
      <c r="I2" s="73"/>
      <c r="J2" s="124">
        <v>0</v>
      </c>
      <c r="L2" s="94" t="s">
        <v>53</v>
      </c>
      <c r="M2" s="95" t="s">
        <v>53</v>
      </c>
      <c r="O2" s="129">
        <f>DATE($A$1,2,14)</f>
        <v>46067</v>
      </c>
      <c r="P2" s="177" t="s">
        <v>117</v>
      </c>
      <c r="R2" s="112" t="s">
        <v>95</v>
      </c>
      <c r="S2" s="116">
        <v>25</v>
      </c>
      <c r="T2" s="97"/>
    </row>
    <row r="3" spans="1:20" ht="19.149999999999999" customHeight="1" x14ac:dyDescent="0.2">
      <c r="A3" s="71" t="s">
        <v>39</v>
      </c>
      <c r="B3" s="74">
        <v>0.25</v>
      </c>
      <c r="C3" s="71"/>
      <c r="D3" s="129">
        <f>$D$4-2</f>
        <v>46115</v>
      </c>
      <c r="E3" s="174" t="s">
        <v>15</v>
      </c>
      <c r="F3" s="80"/>
      <c r="G3" s="135">
        <v>0.25</v>
      </c>
      <c r="H3" s="133">
        <v>0.42708333333333331</v>
      </c>
      <c r="I3" s="73"/>
      <c r="J3" s="124">
        <v>1.0416666666666666E-2</v>
      </c>
      <c r="L3" s="94" t="s">
        <v>66</v>
      </c>
      <c r="M3" s="95" t="s">
        <v>76</v>
      </c>
      <c r="N3" s="71"/>
      <c r="O3" s="129">
        <f>$D$4-48</f>
        <v>46069</v>
      </c>
      <c r="P3" s="177" t="s">
        <v>118</v>
      </c>
      <c r="R3" s="112" t="s">
        <v>61</v>
      </c>
      <c r="S3" s="116">
        <v>50</v>
      </c>
      <c r="T3" s="97" t="s">
        <v>97</v>
      </c>
    </row>
    <row r="4" spans="1:20" ht="19.149999999999999" customHeight="1" x14ac:dyDescent="0.2">
      <c r="A4" s="71" t="s">
        <v>39</v>
      </c>
      <c r="B4" s="75">
        <v>0.33333333333333331</v>
      </c>
      <c r="C4" s="71"/>
      <c r="D4" s="129">
        <f>ROUND((DAY(MINUTE($A$1/38)/2+55)&amp;".4."&amp;$A$1)/7,)*7-6</f>
        <v>46117</v>
      </c>
      <c r="E4" s="174" t="s">
        <v>16</v>
      </c>
      <c r="F4" s="80"/>
      <c r="G4" s="135">
        <v>0.26041666666666669</v>
      </c>
      <c r="H4" s="133">
        <v>0.4375</v>
      </c>
      <c r="I4" s="73"/>
      <c r="J4" s="124">
        <v>2.0833333333333332E-2</v>
      </c>
      <c r="L4" s="94" t="s">
        <v>74</v>
      </c>
      <c r="M4" s="95" t="s">
        <v>75</v>
      </c>
      <c r="N4" s="71"/>
      <c r="O4" s="129">
        <f>DATE($A$1,4,)-WEEKDAY(DATE($A$1,4,))+1</f>
        <v>46110</v>
      </c>
      <c r="P4" s="177" t="s">
        <v>114</v>
      </c>
      <c r="R4" s="112" t="s">
        <v>96</v>
      </c>
      <c r="S4" s="116">
        <v>25</v>
      </c>
      <c r="T4" s="97" t="s">
        <v>97</v>
      </c>
    </row>
    <row r="5" spans="1:20" ht="19.149999999999999" customHeight="1" x14ac:dyDescent="0.2">
      <c r="A5" s="71"/>
      <c r="B5" s="71"/>
      <c r="C5" s="71"/>
      <c r="D5" s="129">
        <f>$D$4+1</f>
        <v>46118</v>
      </c>
      <c r="E5" s="174" t="s">
        <v>17</v>
      </c>
      <c r="F5" s="80"/>
      <c r="G5" s="135">
        <v>0.27083333333333298</v>
      </c>
      <c r="H5" s="133">
        <v>0.44791666666666669</v>
      </c>
      <c r="I5" s="73"/>
      <c r="J5" s="124">
        <v>3.125E-2</v>
      </c>
      <c r="K5" s="71"/>
      <c r="L5" s="94" t="s">
        <v>77</v>
      </c>
      <c r="M5" s="95" t="s">
        <v>78</v>
      </c>
      <c r="O5" s="129">
        <f>DATE($A$1,6,1)</f>
        <v>46174</v>
      </c>
      <c r="P5" s="177" t="s">
        <v>116</v>
      </c>
      <c r="R5" s="112" t="s">
        <v>98</v>
      </c>
      <c r="S5" s="116">
        <v>25</v>
      </c>
      <c r="T5" s="97" t="s">
        <v>99</v>
      </c>
    </row>
    <row r="6" spans="1:20" ht="19.149999999999999" customHeight="1" thickBot="1" x14ac:dyDescent="0.25">
      <c r="A6" s="71"/>
      <c r="B6" s="71"/>
      <c r="C6" s="71"/>
      <c r="D6" s="129">
        <f>DATE($A$1,5,1)</f>
        <v>46143</v>
      </c>
      <c r="E6" s="174" t="s">
        <v>18</v>
      </c>
      <c r="F6" s="80"/>
      <c r="G6" s="135">
        <v>0.28125</v>
      </c>
      <c r="H6" s="133">
        <v>0.45833333333333331</v>
      </c>
      <c r="I6" s="73"/>
      <c r="J6" s="124">
        <v>4.1666666666666664E-2</v>
      </c>
      <c r="K6" s="71"/>
      <c r="L6" s="96" t="s">
        <v>57</v>
      </c>
      <c r="M6" s="97" t="s">
        <v>79</v>
      </c>
      <c r="O6" s="129">
        <f>DATE($A$1,11,)-WEEKDAY(DATE($A$1,11,))+1</f>
        <v>46320</v>
      </c>
      <c r="P6" s="177" t="s">
        <v>115</v>
      </c>
      <c r="R6" s="111"/>
      <c r="S6" s="118"/>
      <c r="T6" s="99"/>
    </row>
    <row r="7" spans="1:20" ht="19.149999999999999" customHeight="1" x14ac:dyDescent="0.2">
      <c r="A7" s="71"/>
      <c r="B7" s="71"/>
      <c r="C7" s="71"/>
      <c r="D7" s="129">
        <f>$D$4+39</f>
        <v>46156</v>
      </c>
      <c r="E7" s="174" t="s">
        <v>19</v>
      </c>
      <c r="F7" s="80"/>
      <c r="G7" s="135">
        <v>0.29166666666666702</v>
      </c>
      <c r="H7" s="133">
        <v>0.46875</v>
      </c>
      <c r="I7" s="73"/>
      <c r="J7" s="125"/>
      <c r="K7" s="71"/>
      <c r="L7" s="96" t="s">
        <v>67</v>
      </c>
      <c r="M7" s="97" t="s">
        <v>67</v>
      </c>
      <c r="O7" s="129">
        <f>DATE($A$1,12,25)-WEEKDAY(DATE($A$1,12,25),2)-21</f>
        <v>46355</v>
      </c>
      <c r="P7" s="177" t="s">
        <v>24</v>
      </c>
    </row>
    <row r="8" spans="1:20" ht="19.149999999999999" customHeight="1" x14ac:dyDescent="0.2">
      <c r="A8" s="71"/>
      <c r="B8" s="71"/>
      <c r="C8" s="71"/>
      <c r="D8" s="129">
        <f>$D$4+49</f>
        <v>46166</v>
      </c>
      <c r="E8" s="174" t="s">
        <v>20</v>
      </c>
      <c r="F8" s="80"/>
      <c r="G8" s="135">
        <v>0.30208333333333298</v>
      </c>
      <c r="H8" s="133">
        <v>0.47916666666666669</v>
      </c>
      <c r="I8" s="73"/>
      <c r="J8" s="125"/>
      <c r="K8" s="71"/>
      <c r="L8" s="96"/>
      <c r="M8" s="97"/>
      <c r="O8" s="129">
        <f>DATE($A$1,12,6)</f>
        <v>46362</v>
      </c>
      <c r="P8" s="177" t="s">
        <v>25</v>
      </c>
    </row>
    <row r="9" spans="1:20" ht="19.149999999999999" customHeight="1" x14ac:dyDescent="0.2">
      <c r="A9" s="71"/>
      <c r="B9" s="71"/>
      <c r="C9" s="71"/>
      <c r="D9" s="129">
        <f>$D$4+50</f>
        <v>46167</v>
      </c>
      <c r="E9" s="174" t="s">
        <v>21</v>
      </c>
      <c r="F9" s="80"/>
      <c r="G9" s="135">
        <v>0.3125</v>
      </c>
      <c r="H9" s="133">
        <v>0.48958333333333331</v>
      </c>
      <c r="I9" s="73"/>
      <c r="J9" s="125"/>
      <c r="K9" s="71"/>
      <c r="L9" s="96" t="s">
        <v>82</v>
      </c>
      <c r="M9" s="97" t="s">
        <v>106</v>
      </c>
      <c r="O9" s="129">
        <f>DATE($A$1,12,25)-WEEKDAY(DATE($A$1,12,25),2)-14</f>
        <v>46362</v>
      </c>
      <c r="P9" s="177" t="s">
        <v>26</v>
      </c>
    </row>
    <row r="10" spans="1:20" ht="19.149999999999999" customHeight="1" thickBot="1" x14ac:dyDescent="0.25">
      <c r="A10" s="71"/>
      <c r="B10" s="71"/>
      <c r="C10" s="71"/>
      <c r="D10" s="129">
        <f>DATE($A$1,10,3)</f>
        <v>46298</v>
      </c>
      <c r="E10" s="174" t="s">
        <v>22</v>
      </c>
      <c r="F10" s="80"/>
      <c r="G10" s="135">
        <v>0.32291666666666702</v>
      </c>
      <c r="H10" s="133">
        <v>0.5</v>
      </c>
      <c r="I10" s="73"/>
      <c r="J10" s="126"/>
      <c r="K10" s="71"/>
      <c r="L10" s="96"/>
      <c r="M10" s="97"/>
      <c r="O10" s="129">
        <f>DATE($A$1,12,25)-WEEKDAY(DATE($A$1,12,25),2)-7</f>
        <v>46369</v>
      </c>
      <c r="P10" s="177" t="s">
        <v>27</v>
      </c>
      <c r="R10" s="115" t="s">
        <v>93</v>
      </c>
    </row>
    <row r="11" spans="1:20" ht="19.149999999999999" customHeight="1" x14ac:dyDescent="0.2">
      <c r="A11" s="71"/>
      <c r="B11" s="71"/>
      <c r="C11" s="71"/>
      <c r="D11" s="129">
        <f>DATE($A$1,10,31)</f>
        <v>46326</v>
      </c>
      <c r="E11" s="174" t="s">
        <v>23</v>
      </c>
      <c r="F11" s="80"/>
      <c r="G11" s="135">
        <v>0.33333333333333298</v>
      </c>
      <c r="H11" s="133">
        <v>0.51041666666666663</v>
      </c>
      <c r="I11" s="73"/>
      <c r="J11" s="71"/>
      <c r="K11" s="71"/>
      <c r="L11" s="96" t="s">
        <v>65</v>
      </c>
      <c r="M11" s="97" t="s">
        <v>65</v>
      </c>
      <c r="O11" s="129">
        <f>DATE($A$1,12,25)-WEEKDAY(DATE($A$1,12,25),2)</f>
        <v>46376</v>
      </c>
      <c r="P11" s="177" t="s">
        <v>28</v>
      </c>
      <c r="R11" s="115" t="s">
        <v>94</v>
      </c>
    </row>
    <row r="12" spans="1:20" ht="19.149999999999999" customHeight="1" x14ac:dyDescent="0.2">
      <c r="A12" s="71"/>
      <c r="B12" s="71"/>
      <c r="C12" s="71"/>
      <c r="D12" s="129">
        <f>DATE($A$1,12,25)</f>
        <v>46381</v>
      </c>
      <c r="E12" s="174" t="s">
        <v>30</v>
      </c>
      <c r="F12" s="81"/>
      <c r="G12" s="135">
        <v>0.34375</v>
      </c>
      <c r="H12" s="133">
        <v>0.52083333333333337</v>
      </c>
      <c r="I12" s="73"/>
      <c r="J12" s="71"/>
      <c r="K12" s="71"/>
      <c r="L12" s="96" t="s">
        <v>61</v>
      </c>
      <c r="M12" s="97" t="s">
        <v>61</v>
      </c>
      <c r="O12" s="129">
        <f>DATE($A$1,12,24)</f>
        <v>46380</v>
      </c>
      <c r="P12" s="177" t="s">
        <v>29</v>
      </c>
      <c r="R12" s="115" t="s">
        <v>94</v>
      </c>
    </row>
    <row r="13" spans="1:20" ht="19.149999999999999" customHeight="1" x14ac:dyDescent="0.2">
      <c r="A13" s="71"/>
      <c r="B13" s="71"/>
      <c r="C13" s="71"/>
      <c r="D13" s="131">
        <f>DATE($A$1,12,26)</f>
        <v>46382</v>
      </c>
      <c r="E13" s="175" t="s">
        <v>31</v>
      </c>
      <c r="F13" s="81"/>
      <c r="G13" s="135">
        <v>0.35416666666666602</v>
      </c>
      <c r="H13" s="133">
        <v>0.53125</v>
      </c>
      <c r="I13" s="73"/>
      <c r="J13" s="71"/>
      <c r="K13" s="71"/>
      <c r="L13" s="96" t="s">
        <v>80</v>
      </c>
      <c r="M13" s="97" t="s">
        <v>81</v>
      </c>
      <c r="O13" s="129">
        <f>DATE($A$1,12,31)</f>
        <v>46387</v>
      </c>
      <c r="P13" s="177" t="s">
        <v>33</v>
      </c>
    </row>
    <row r="14" spans="1:20" ht="19.149999999999999" customHeight="1" thickBot="1" x14ac:dyDescent="0.25">
      <c r="A14" s="71"/>
      <c r="B14" s="71"/>
      <c r="C14" s="71"/>
      <c r="D14" s="111"/>
      <c r="E14" s="176"/>
      <c r="F14" s="81"/>
      <c r="G14" s="135">
        <v>0.36458333333333298</v>
      </c>
      <c r="H14" s="133">
        <v>0.54166666666666663</v>
      </c>
      <c r="I14" s="73"/>
      <c r="J14" s="71"/>
      <c r="K14" s="71"/>
      <c r="L14" s="96"/>
      <c r="M14" s="97"/>
    </row>
    <row r="15" spans="1:20" ht="19.149999999999999" customHeight="1" x14ac:dyDescent="0.2">
      <c r="A15" s="71"/>
      <c r="B15" s="71"/>
      <c r="C15" s="71"/>
      <c r="F15" s="81"/>
      <c r="G15" s="135">
        <v>0.375</v>
      </c>
      <c r="H15" s="133">
        <v>0.55208333333333337</v>
      </c>
      <c r="I15" s="73"/>
      <c r="J15" s="71"/>
      <c r="K15" s="71"/>
      <c r="L15" s="94" t="s">
        <v>68</v>
      </c>
      <c r="M15" s="97" t="s">
        <v>71</v>
      </c>
    </row>
    <row r="16" spans="1:20" ht="19.149999999999999" customHeight="1" x14ac:dyDescent="0.2">
      <c r="A16" s="71"/>
      <c r="B16" s="71"/>
      <c r="C16" s="71"/>
      <c r="F16" s="81"/>
      <c r="G16" s="135">
        <v>0.38541666666666602</v>
      </c>
      <c r="H16" s="133">
        <v>0.5625</v>
      </c>
      <c r="I16" s="73"/>
      <c r="J16" s="71"/>
      <c r="K16" s="71"/>
      <c r="L16" s="94" t="s">
        <v>73</v>
      </c>
      <c r="M16" s="97" t="s">
        <v>70</v>
      </c>
    </row>
    <row r="17" spans="1:13" ht="19.149999999999999" customHeight="1" x14ac:dyDescent="0.2">
      <c r="A17" s="71"/>
      <c r="B17" s="71"/>
      <c r="C17" s="71"/>
      <c r="F17" s="81"/>
      <c r="G17" s="135">
        <v>0.39583333333333298</v>
      </c>
      <c r="H17" s="133">
        <v>0.57291666666666663</v>
      </c>
      <c r="I17" s="73"/>
      <c r="J17" s="71"/>
      <c r="K17" s="71"/>
      <c r="L17" s="94" t="s">
        <v>69</v>
      </c>
      <c r="M17" s="97" t="s">
        <v>72</v>
      </c>
    </row>
    <row r="18" spans="1:13" ht="19.149999999999999" customHeight="1" thickBot="1" x14ac:dyDescent="0.25">
      <c r="A18" s="71"/>
      <c r="B18" s="71"/>
      <c r="C18" s="71"/>
      <c r="F18" s="80"/>
      <c r="G18" s="135">
        <v>0.40625</v>
      </c>
      <c r="H18" s="133">
        <v>0.58333333333333337</v>
      </c>
      <c r="I18" s="73"/>
      <c r="J18" s="71"/>
      <c r="K18" s="71"/>
      <c r="L18" s="98"/>
      <c r="M18" s="99"/>
    </row>
    <row r="19" spans="1:13" ht="19.149999999999999" customHeight="1" x14ac:dyDescent="0.2">
      <c r="A19" s="71"/>
      <c r="B19" s="71"/>
      <c r="C19" s="71"/>
      <c r="F19" s="80"/>
      <c r="G19" s="135">
        <v>0.41666666666666602</v>
      </c>
      <c r="H19" s="133">
        <v>0.59375</v>
      </c>
      <c r="I19" s="73"/>
      <c r="J19" s="71"/>
      <c r="K19" s="71"/>
    </row>
    <row r="20" spans="1:13" ht="19.149999999999999" customHeight="1" x14ac:dyDescent="0.2">
      <c r="A20" s="71"/>
      <c r="B20" s="71"/>
      <c r="C20" s="71"/>
      <c r="F20" s="81"/>
      <c r="G20" s="135">
        <v>0.42708333333333298</v>
      </c>
      <c r="H20" s="133">
        <v>0.60416666666666663</v>
      </c>
      <c r="I20" s="73"/>
      <c r="J20" s="71"/>
      <c r="K20" s="71"/>
    </row>
    <row r="21" spans="1:13" ht="19.149999999999999" customHeight="1" x14ac:dyDescent="0.2">
      <c r="A21" s="71"/>
      <c r="B21" s="71"/>
      <c r="C21" s="71"/>
      <c r="G21" s="135">
        <v>0.437499999999999</v>
      </c>
      <c r="H21" s="133">
        <v>0.61458333333333337</v>
      </c>
      <c r="I21" s="73"/>
      <c r="J21" s="71"/>
      <c r="K21" s="71"/>
    </row>
    <row r="22" spans="1:13" ht="19.149999999999999" customHeight="1" x14ac:dyDescent="0.2">
      <c r="A22" s="71"/>
      <c r="B22" s="71"/>
      <c r="C22" s="71"/>
      <c r="G22" s="135">
        <v>0.44791666666666602</v>
      </c>
      <c r="H22" s="133">
        <v>0.625</v>
      </c>
      <c r="I22" s="73"/>
      <c r="J22" s="71"/>
      <c r="K22" s="71"/>
    </row>
    <row r="23" spans="1:13" ht="19.149999999999999" customHeight="1" x14ac:dyDescent="0.2">
      <c r="A23" s="71"/>
      <c r="B23" s="71"/>
      <c r="C23" s="71"/>
      <c r="F23" s="78"/>
      <c r="G23" s="135">
        <v>0.45833333333333298</v>
      </c>
      <c r="H23" s="133">
        <v>0.63541666666666663</v>
      </c>
      <c r="I23" s="73"/>
      <c r="J23" s="71"/>
      <c r="K23" s="71"/>
      <c r="L23" s="71"/>
      <c r="M23" s="71"/>
    </row>
    <row r="24" spans="1:13" ht="19.149999999999999" customHeight="1" x14ac:dyDescent="0.2">
      <c r="A24" s="71"/>
      <c r="B24" s="71"/>
      <c r="C24" s="71"/>
      <c r="F24" s="78"/>
      <c r="G24" s="135">
        <v>0.468749999999999</v>
      </c>
      <c r="H24" s="133">
        <v>0.64583333333333337</v>
      </c>
      <c r="I24" s="73"/>
      <c r="J24" s="71"/>
      <c r="K24" s="71"/>
      <c r="L24" s="71"/>
      <c r="M24" s="71"/>
    </row>
    <row r="25" spans="1:13" ht="19.149999999999999" customHeight="1" x14ac:dyDescent="0.2">
      <c r="A25" s="71"/>
      <c r="B25" s="71"/>
      <c r="C25" s="71"/>
      <c r="F25" s="78"/>
      <c r="G25" s="135">
        <v>0.47916666666666602</v>
      </c>
      <c r="H25" s="133">
        <v>0.65625</v>
      </c>
      <c r="I25" s="73"/>
      <c r="J25" s="71"/>
      <c r="K25" s="71"/>
      <c r="L25" s="71"/>
      <c r="M25" s="71"/>
    </row>
    <row r="26" spans="1:13" ht="19.149999999999999" customHeight="1" x14ac:dyDescent="0.2">
      <c r="A26" s="71"/>
      <c r="B26" s="71"/>
      <c r="C26" s="71"/>
      <c r="F26" s="78"/>
      <c r="G26" s="135">
        <v>0.48958333333333298</v>
      </c>
      <c r="H26" s="133">
        <v>0.66666666666666663</v>
      </c>
      <c r="I26" s="73"/>
      <c r="J26" s="71"/>
      <c r="K26" s="71"/>
      <c r="L26" s="71"/>
      <c r="M26" s="71"/>
    </row>
    <row r="27" spans="1:13" ht="19.149999999999999" customHeight="1" x14ac:dyDescent="0.2">
      <c r="A27" s="71"/>
      <c r="B27" s="71"/>
      <c r="C27" s="71"/>
      <c r="F27" s="78"/>
      <c r="G27" s="135">
        <v>0.499999999999999</v>
      </c>
      <c r="H27" s="133">
        <v>0.67708333333333337</v>
      </c>
      <c r="I27" s="73"/>
      <c r="J27" s="71"/>
      <c r="K27" s="71"/>
      <c r="L27" s="71"/>
      <c r="M27" s="71"/>
    </row>
    <row r="28" spans="1:13" ht="19.149999999999999" customHeight="1" x14ac:dyDescent="0.2">
      <c r="A28" s="71"/>
      <c r="B28" s="71"/>
      <c r="C28" s="71"/>
      <c r="D28" s="71"/>
      <c r="E28" s="78"/>
      <c r="F28" s="78"/>
      <c r="G28" s="135">
        <v>0.51041666666666663</v>
      </c>
      <c r="H28" s="133">
        <v>0.6875</v>
      </c>
      <c r="I28" s="73"/>
      <c r="J28" s="71"/>
      <c r="K28" s="71"/>
      <c r="L28" s="71"/>
      <c r="M28" s="71"/>
    </row>
    <row r="29" spans="1:13" ht="19.149999999999999" customHeight="1" x14ac:dyDescent="0.2">
      <c r="A29" s="71"/>
      <c r="B29" s="71"/>
      <c r="C29" s="71"/>
      <c r="D29" s="71"/>
      <c r="E29" s="78"/>
      <c r="F29" s="78"/>
      <c r="G29" s="135">
        <v>0.52083333333333337</v>
      </c>
      <c r="H29" s="133">
        <v>0.69791666666666663</v>
      </c>
      <c r="I29" s="73"/>
      <c r="J29" s="71"/>
      <c r="K29" s="71"/>
      <c r="L29" s="71"/>
      <c r="M29" s="71"/>
    </row>
    <row r="30" spans="1:13" ht="19.149999999999999" customHeight="1" x14ac:dyDescent="0.2">
      <c r="A30" s="71"/>
      <c r="B30" s="71"/>
      <c r="C30" s="71"/>
      <c r="D30" s="71"/>
      <c r="E30" s="78"/>
      <c r="F30" s="78"/>
      <c r="G30" s="135">
        <v>0.53125</v>
      </c>
      <c r="H30" s="133">
        <v>0.70833333333333337</v>
      </c>
      <c r="I30" s="73"/>
      <c r="J30" s="71"/>
      <c r="K30" s="71"/>
      <c r="L30" s="71"/>
      <c r="M30" s="71"/>
    </row>
    <row r="31" spans="1:13" ht="19.149999999999999" customHeight="1" x14ac:dyDescent="0.2">
      <c r="A31" s="71"/>
      <c r="B31" s="71"/>
      <c r="C31" s="71"/>
      <c r="D31" s="71"/>
      <c r="E31" s="78"/>
      <c r="F31" s="78"/>
      <c r="G31" s="135">
        <v>0.54166666666666663</v>
      </c>
      <c r="H31" s="133">
        <v>0.71875</v>
      </c>
      <c r="I31" s="73"/>
      <c r="J31" s="71"/>
      <c r="K31" s="71"/>
      <c r="L31" s="71"/>
      <c r="M31" s="71"/>
    </row>
    <row r="32" spans="1:13" ht="19.149999999999999" customHeight="1" thickBot="1" x14ac:dyDescent="0.25">
      <c r="A32" s="71"/>
      <c r="B32" s="71"/>
      <c r="C32" s="71"/>
      <c r="D32" s="71"/>
      <c r="E32" s="78"/>
      <c r="F32" s="78"/>
      <c r="G32" s="136"/>
      <c r="H32" s="133">
        <v>0.72916666666666663</v>
      </c>
      <c r="I32" s="73"/>
      <c r="J32" s="71"/>
      <c r="K32" s="71"/>
      <c r="L32" s="71"/>
      <c r="M32" s="71"/>
    </row>
    <row r="33" spans="1:13" ht="19.149999999999999" customHeight="1" x14ac:dyDescent="0.2">
      <c r="A33" s="71"/>
      <c r="B33" s="71"/>
      <c r="C33" s="71"/>
      <c r="D33" s="71"/>
      <c r="E33" s="78"/>
      <c r="F33" s="78"/>
      <c r="G33" s="72"/>
      <c r="H33" s="133">
        <v>0.73958333333333337</v>
      </c>
      <c r="I33" s="73"/>
      <c r="J33" s="71"/>
      <c r="K33" s="71"/>
      <c r="L33" s="71"/>
      <c r="M33" s="71"/>
    </row>
    <row r="34" spans="1:13" ht="19.149999999999999" customHeight="1" x14ac:dyDescent="0.2">
      <c r="A34" s="71"/>
      <c r="B34" s="71"/>
      <c r="C34" s="71"/>
      <c r="D34" s="71"/>
      <c r="E34" s="78"/>
      <c r="F34" s="78"/>
      <c r="G34" s="72"/>
      <c r="H34" s="133">
        <v>0.75</v>
      </c>
      <c r="I34" s="73"/>
      <c r="J34" s="71"/>
      <c r="K34" s="71"/>
      <c r="L34" s="71"/>
      <c r="M34" s="71"/>
    </row>
    <row r="35" spans="1:13" ht="19.149999999999999" customHeight="1" x14ac:dyDescent="0.2">
      <c r="A35" s="71"/>
      <c r="B35" s="71"/>
      <c r="C35" s="71"/>
      <c r="D35" s="71"/>
      <c r="E35" s="78"/>
      <c r="F35" s="78"/>
      <c r="G35" s="72"/>
      <c r="H35" s="133">
        <v>0.76041666666666663</v>
      </c>
      <c r="I35" s="73"/>
      <c r="J35" s="71"/>
      <c r="K35" s="71"/>
      <c r="L35" s="71"/>
      <c r="M35" s="71"/>
    </row>
    <row r="36" spans="1:13" ht="19.149999999999999" customHeight="1" x14ac:dyDescent="0.2">
      <c r="A36" s="71"/>
      <c r="B36" s="71"/>
      <c r="C36" s="71"/>
      <c r="D36" s="71"/>
      <c r="E36" s="78"/>
      <c r="F36" s="78"/>
      <c r="G36" s="72"/>
      <c r="H36" s="133">
        <v>0.77083333333333337</v>
      </c>
      <c r="I36" s="73"/>
      <c r="J36" s="71"/>
      <c r="K36" s="71"/>
      <c r="L36" s="71"/>
      <c r="M36" s="71"/>
    </row>
    <row r="37" spans="1:13" ht="19.149999999999999" customHeight="1" x14ac:dyDescent="0.2">
      <c r="A37" s="71"/>
      <c r="B37" s="71"/>
      <c r="C37" s="71"/>
      <c r="D37" s="71"/>
      <c r="E37" s="78"/>
      <c r="F37" s="78"/>
      <c r="G37" s="72"/>
      <c r="H37" s="133">
        <v>0.78125</v>
      </c>
      <c r="I37" s="73"/>
      <c r="J37" s="71"/>
      <c r="K37" s="71"/>
      <c r="L37" s="71"/>
      <c r="M37" s="71"/>
    </row>
    <row r="38" spans="1:13" ht="19.149999999999999" customHeight="1" x14ac:dyDescent="0.2">
      <c r="A38" s="71"/>
      <c r="B38" s="71"/>
      <c r="C38" s="71"/>
      <c r="D38" s="71"/>
      <c r="E38" s="78"/>
      <c r="F38" s="78"/>
      <c r="G38" s="72"/>
      <c r="H38" s="133">
        <v>0.79166666666666663</v>
      </c>
      <c r="I38" s="73"/>
      <c r="J38" s="71"/>
      <c r="K38" s="71"/>
      <c r="L38" s="71"/>
      <c r="M38" s="71"/>
    </row>
    <row r="39" spans="1:13" ht="19.149999999999999" customHeight="1" x14ac:dyDescent="0.2">
      <c r="A39" s="71"/>
      <c r="B39" s="71"/>
      <c r="C39" s="71"/>
      <c r="D39" s="71"/>
      <c r="E39" s="78"/>
      <c r="F39" s="78"/>
      <c r="G39" s="72"/>
      <c r="H39" s="133">
        <v>0.80208333333333337</v>
      </c>
      <c r="I39" s="73"/>
      <c r="J39" s="71"/>
      <c r="K39" s="71"/>
      <c r="L39" s="71"/>
      <c r="M39" s="71"/>
    </row>
    <row r="40" spans="1:13" ht="19.149999999999999" customHeight="1" x14ac:dyDescent="0.2">
      <c r="A40" s="71"/>
      <c r="B40" s="71"/>
      <c r="C40" s="71"/>
      <c r="D40" s="71"/>
      <c r="E40" s="78"/>
      <c r="F40" s="78"/>
      <c r="G40" s="72"/>
      <c r="H40" s="133">
        <v>0.8125</v>
      </c>
      <c r="I40" s="73"/>
      <c r="J40" s="71"/>
      <c r="K40" s="71"/>
      <c r="L40" s="71"/>
      <c r="M40" s="71"/>
    </row>
    <row r="41" spans="1:13" ht="19.149999999999999" customHeight="1" x14ac:dyDescent="0.2">
      <c r="A41" s="71"/>
      <c r="B41" s="71"/>
      <c r="C41" s="71"/>
      <c r="D41" s="71"/>
      <c r="E41" s="78"/>
      <c r="F41" s="78"/>
      <c r="G41" s="72"/>
      <c r="H41" s="133">
        <v>0.82291666666666663</v>
      </c>
      <c r="I41" s="73"/>
      <c r="J41" s="71"/>
      <c r="K41" s="71"/>
      <c r="L41" s="71"/>
      <c r="M41" s="71"/>
    </row>
    <row r="42" spans="1:13" ht="19.149999999999999" customHeight="1" x14ac:dyDescent="0.2">
      <c r="A42" s="71"/>
      <c r="B42" s="71"/>
      <c r="C42" s="71"/>
      <c r="D42" s="71"/>
      <c r="E42" s="78"/>
      <c r="F42" s="78"/>
      <c r="G42" s="72"/>
      <c r="H42" s="133">
        <v>0.83333333333333337</v>
      </c>
      <c r="I42" s="73"/>
      <c r="J42" s="71"/>
      <c r="K42" s="71"/>
      <c r="L42" s="71"/>
      <c r="M42" s="71"/>
    </row>
    <row r="43" spans="1:13" ht="19.149999999999999" customHeight="1" x14ac:dyDescent="0.2">
      <c r="A43" s="71"/>
      <c r="B43" s="71"/>
      <c r="C43" s="71"/>
      <c r="D43" s="71"/>
      <c r="E43" s="78"/>
      <c r="F43" s="78"/>
      <c r="G43" s="72"/>
      <c r="H43" s="133">
        <v>0.84375</v>
      </c>
      <c r="I43" s="73"/>
      <c r="J43" s="71"/>
      <c r="K43" s="71"/>
      <c r="L43" s="71"/>
      <c r="M43" s="71"/>
    </row>
    <row r="44" spans="1:13" ht="19.149999999999999" customHeight="1" x14ac:dyDescent="0.2">
      <c r="A44" s="71"/>
      <c r="B44" s="71"/>
      <c r="C44" s="71"/>
      <c r="D44" s="71"/>
      <c r="E44" s="78"/>
      <c r="F44" s="78"/>
      <c r="G44" s="72"/>
      <c r="H44" s="133">
        <v>0.85416666666666663</v>
      </c>
      <c r="I44" s="73"/>
      <c r="J44" s="71"/>
      <c r="K44" s="71"/>
      <c r="L44" s="71"/>
      <c r="M44" s="71"/>
    </row>
    <row r="45" spans="1:13" ht="19.149999999999999" customHeight="1" x14ac:dyDescent="0.2">
      <c r="A45" s="71"/>
      <c r="B45" s="71"/>
      <c r="C45" s="71"/>
      <c r="D45" s="71"/>
      <c r="E45" s="78"/>
      <c r="F45" s="78"/>
      <c r="G45" s="72"/>
      <c r="H45" s="133">
        <v>0.86458333333333337</v>
      </c>
      <c r="I45" s="73"/>
      <c r="J45" s="71"/>
      <c r="K45" s="71"/>
      <c r="L45" s="71"/>
      <c r="M45" s="71"/>
    </row>
    <row r="46" spans="1:13" ht="19.149999999999999" customHeight="1" x14ac:dyDescent="0.2">
      <c r="A46" s="71"/>
      <c r="B46" s="71"/>
      <c r="C46" s="71"/>
      <c r="D46" s="71"/>
      <c r="E46" s="78"/>
      <c r="F46" s="78"/>
      <c r="G46" s="72"/>
      <c r="H46" s="133">
        <v>0.875</v>
      </c>
      <c r="I46" s="73"/>
      <c r="J46" s="71"/>
      <c r="K46" s="71"/>
      <c r="L46" s="71"/>
      <c r="M46" s="71"/>
    </row>
    <row r="47" spans="1:13" ht="19.149999999999999" customHeight="1" thickBot="1" x14ac:dyDescent="0.25">
      <c r="A47" s="71"/>
      <c r="B47" s="71"/>
      <c r="C47" s="71"/>
      <c r="D47" s="71"/>
      <c r="E47" s="78"/>
      <c r="F47" s="78"/>
      <c r="G47" s="72"/>
      <c r="H47" s="137"/>
      <c r="I47" s="73"/>
      <c r="J47" s="71"/>
      <c r="K47" s="71"/>
      <c r="L47" s="71"/>
      <c r="M47" s="71"/>
    </row>
    <row r="48" spans="1:13" ht="19.149999999999999" customHeight="1" x14ac:dyDescent="0.2">
      <c r="A48" s="71"/>
      <c r="B48" s="71"/>
      <c r="C48" s="71"/>
      <c r="D48" s="71"/>
      <c r="E48" s="78"/>
      <c r="F48" s="78"/>
      <c r="G48" s="72"/>
      <c r="H48" s="72"/>
      <c r="I48" s="73"/>
      <c r="J48" s="71"/>
      <c r="K48" s="71"/>
      <c r="L48" s="71"/>
      <c r="M48" s="71"/>
    </row>
    <row r="49" spans="1:13" ht="19.149999999999999" customHeight="1" x14ac:dyDescent="0.2">
      <c r="A49" s="71"/>
      <c r="B49" s="71"/>
      <c r="C49" s="71"/>
      <c r="D49" s="71"/>
      <c r="E49" s="78"/>
      <c r="F49" s="78"/>
      <c r="G49" s="72"/>
      <c r="H49" s="72"/>
      <c r="I49" s="73"/>
      <c r="J49" s="71"/>
      <c r="K49" s="71"/>
      <c r="L49" s="71"/>
      <c r="M49" s="71"/>
    </row>
    <row r="50" spans="1:13" ht="19.149999999999999" customHeight="1" x14ac:dyDescent="0.2">
      <c r="A50" s="71"/>
      <c r="B50" s="71"/>
      <c r="C50" s="71"/>
      <c r="D50" s="71"/>
      <c r="E50" s="78"/>
      <c r="F50" s="78"/>
      <c r="G50" s="72"/>
      <c r="H50" s="72"/>
      <c r="I50" s="73"/>
      <c r="J50" s="71"/>
      <c r="K50" s="71"/>
      <c r="L50" s="71"/>
      <c r="M50" s="71"/>
    </row>
    <row r="51" spans="1:13" ht="19.149999999999999" customHeight="1" x14ac:dyDescent="0.2">
      <c r="A51" s="71"/>
      <c r="B51" s="71"/>
      <c r="C51" s="71"/>
      <c r="D51" s="71"/>
      <c r="E51" s="78"/>
      <c r="F51" s="78"/>
      <c r="G51" s="72"/>
      <c r="H51" s="72"/>
      <c r="I51" s="73"/>
      <c r="J51" s="71"/>
      <c r="K51" s="71"/>
      <c r="L51" s="71"/>
      <c r="M51" s="71"/>
    </row>
    <row r="52" spans="1:13" ht="19.149999999999999" customHeight="1" x14ac:dyDescent="0.2">
      <c r="A52" s="71"/>
      <c r="B52" s="71"/>
      <c r="C52" s="71"/>
      <c r="D52" s="71"/>
      <c r="E52" s="78"/>
      <c r="F52" s="78"/>
      <c r="G52" s="72"/>
      <c r="H52" s="72"/>
      <c r="I52" s="73"/>
      <c r="J52" s="71"/>
      <c r="K52" s="71"/>
      <c r="L52" s="71"/>
      <c r="M52" s="71"/>
    </row>
    <row r="53" spans="1:13" ht="19.149999999999999" customHeight="1" x14ac:dyDescent="0.2">
      <c r="A53" s="71"/>
      <c r="B53" s="71"/>
      <c r="C53" s="71"/>
      <c r="D53" s="71"/>
      <c r="E53" s="78"/>
      <c r="F53" s="78"/>
      <c r="G53" s="72"/>
      <c r="H53" s="72"/>
      <c r="I53" s="73"/>
      <c r="J53" s="71"/>
      <c r="K53" s="71"/>
      <c r="L53" s="71"/>
      <c r="M53" s="71"/>
    </row>
    <row r="54" spans="1:13" ht="19.149999999999999" customHeight="1" x14ac:dyDescent="0.2">
      <c r="A54" s="71"/>
      <c r="B54" s="71"/>
      <c r="C54" s="71"/>
      <c r="D54" s="71"/>
      <c r="E54" s="78"/>
      <c r="F54" s="78"/>
      <c r="G54" s="72"/>
      <c r="H54" s="72"/>
      <c r="I54" s="73"/>
      <c r="J54" s="71"/>
      <c r="K54" s="71"/>
      <c r="L54" s="71"/>
      <c r="M54" s="71"/>
    </row>
    <row r="55" spans="1:13" ht="19.149999999999999" customHeight="1" x14ac:dyDescent="0.2">
      <c r="A55" s="71"/>
      <c r="B55" s="71"/>
      <c r="C55" s="71"/>
      <c r="D55" s="71"/>
      <c r="E55" s="78"/>
      <c r="F55" s="78"/>
      <c r="G55" s="72"/>
      <c r="H55" s="72"/>
      <c r="I55" s="73"/>
      <c r="J55" s="71"/>
      <c r="K55" s="71"/>
      <c r="L55" s="71"/>
      <c r="M55" s="71"/>
    </row>
    <row r="56" spans="1:13" ht="19.149999999999999" customHeight="1" x14ac:dyDescent="0.2">
      <c r="A56" s="71"/>
      <c r="B56" s="71"/>
      <c r="C56" s="71"/>
      <c r="D56" s="71"/>
      <c r="E56" s="78"/>
      <c r="F56" s="78"/>
      <c r="G56" s="72"/>
      <c r="H56" s="72"/>
      <c r="I56" s="73"/>
      <c r="J56" s="71"/>
      <c r="K56" s="71"/>
      <c r="L56" s="71"/>
      <c r="M56" s="71"/>
    </row>
    <row r="57" spans="1:13" ht="19.149999999999999" customHeight="1" x14ac:dyDescent="0.2">
      <c r="A57" s="71"/>
      <c r="B57" s="71"/>
      <c r="C57" s="71"/>
      <c r="D57" s="71"/>
      <c r="E57" s="78"/>
      <c r="F57" s="78"/>
      <c r="G57" s="72"/>
      <c r="H57" s="72"/>
      <c r="I57" s="73"/>
      <c r="J57" s="71"/>
      <c r="K57" s="71"/>
      <c r="L57" s="71"/>
      <c r="M57" s="71"/>
    </row>
    <row r="58" spans="1:13" ht="19.149999999999999" customHeight="1" x14ac:dyDescent="0.2">
      <c r="A58" s="71"/>
      <c r="B58" s="71"/>
      <c r="C58" s="71"/>
      <c r="D58" s="71"/>
      <c r="E58" s="78"/>
      <c r="F58" s="78"/>
      <c r="G58" s="72"/>
      <c r="H58" s="72"/>
      <c r="I58" s="73"/>
      <c r="J58" s="71"/>
      <c r="K58" s="71"/>
      <c r="L58" s="71"/>
      <c r="M58" s="71"/>
    </row>
    <row r="59" spans="1:13" ht="19.149999999999999" customHeight="1" x14ac:dyDescent="0.2">
      <c r="A59" s="71"/>
      <c r="B59" s="71"/>
      <c r="C59" s="71"/>
      <c r="D59" s="71"/>
      <c r="E59" s="78"/>
      <c r="F59" s="78"/>
      <c r="G59" s="72"/>
      <c r="H59" s="72"/>
      <c r="I59" s="73"/>
      <c r="J59" s="71"/>
      <c r="K59" s="71"/>
      <c r="L59" s="71"/>
      <c r="M59" s="71"/>
    </row>
    <row r="60" spans="1:13" ht="19.149999999999999" customHeight="1" x14ac:dyDescent="0.2">
      <c r="A60" s="71"/>
      <c r="B60" s="71"/>
      <c r="C60" s="71"/>
      <c r="D60" s="71"/>
      <c r="E60" s="78"/>
      <c r="F60" s="78"/>
      <c r="G60" s="72"/>
      <c r="H60" s="72"/>
      <c r="I60" s="73"/>
      <c r="J60" s="71"/>
      <c r="K60" s="71"/>
      <c r="L60" s="71"/>
      <c r="M60" s="71"/>
    </row>
    <row r="61" spans="1:13" ht="19.149999999999999" customHeight="1" x14ac:dyDescent="0.2">
      <c r="A61" s="71"/>
      <c r="B61" s="71"/>
      <c r="C61" s="71"/>
      <c r="D61" s="71"/>
      <c r="E61" s="78"/>
      <c r="F61" s="78"/>
      <c r="G61" s="72"/>
      <c r="H61" s="72"/>
      <c r="I61" s="73"/>
      <c r="J61" s="71"/>
      <c r="K61" s="71"/>
      <c r="L61" s="71"/>
      <c r="M61" s="71"/>
    </row>
    <row r="62" spans="1:13" ht="19.149999999999999" customHeight="1" x14ac:dyDescent="0.2">
      <c r="A62" s="71"/>
      <c r="B62" s="71"/>
      <c r="C62" s="71"/>
      <c r="D62" s="71"/>
      <c r="E62" s="78"/>
      <c r="F62" s="78"/>
      <c r="G62" s="72"/>
      <c r="H62" s="72"/>
      <c r="I62" s="73"/>
      <c r="J62" s="71"/>
      <c r="K62" s="71"/>
      <c r="L62" s="71"/>
      <c r="M62" s="71"/>
    </row>
    <row r="63" spans="1:13" ht="19.149999999999999" customHeight="1" x14ac:dyDescent="0.2">
      <c r="A63" s="71"/>
      <c r="B63" s="71"/>
      <c r="C63" s="71"/>
      <c r="D63" s="71"/>
      <c r="E63" s="78"/>
      <c r="F63" s="78"/>
      <c r="G63" s="72"/>
      <c r="H63" s="72"/>
      <c r="I63" s="73"/>
      <c r="J63" s="71"/>
      <c r="K63" s="71"/>
      <c r="L63" s="71"/>
      <c r="M63" s="71"/>
    </row>
    <row r="64" spans="1:13" ht="19.149999999999999" customHeight="1" x14ac:dyDescent="0.2">
      <c r="A64" s="71"/>
      <c r="B64" s="71"/>
      <c r="C64" s="71"/>
      <c r="D64" s="71"/>
      <c r="E64" s="78"/>
      <c r="F64" s="78"/>
      <c r="G64" s="72"/>
      <c r="H64" s="72"/>
      <c r="I64" s="73"/>
      <c r="J64" s="71"/>
      <c r="K64" s="71"/>
      <c r="L64" s="71"/>
      <c r="M64" s="71"/>
    </row>
    <row r="65" spans="1:13" ht="19.149999999999999" customHeight="1" x14ac:dyDescent="0.2">
      <c r="A65" s="71"/>
      <c r="B65" s="71"/>
      <c r="C65" s="71"/>
      <c r="D65" s="71"/>
      <c r="E65" s="78"/>
      <c r="F65" s="78"/>
      <c r="G65" s="72"/>
      <c r="H65" s="72"/>
      <c r="I65" s="73"/>
      <c r="J65" s="71"/>
      <c r="K65" s="71"/>
      <c r="L65" s="71"/>
      <c r="M65" s="71"/>
    </row>
    <row r="66" spans="1:13" ht="19.149999999999999" customHeight="1" x14ac:dyDescent="0.2">
      <c r="A66" s="71"/>
      <c r="B66" s="71"/>
      <c r="C66" s="71"/>
      <c r="D66" s="71"/>
      <c r="E66" s="78"/>
      <c r="F66" s="78"/>
      <c r="G66" s="72"/>
      <c r="H66" s="72"/>
      <c r="I66" s="73"/>
      <c r="J66" s="71"/>
      <c r="K66" s="71"/>
      <c r="L66" s="71"/>
      <c r="M66" s="71"/>
    </row>
    <row r="67" spans="1:13" ht="19.149999999999999" customHeight="1" x14ac:dyDescent="0.2">
      <c r="A67" s="71"/>
      <c r="B67" s="71"/>
      <c r="C67" s="71"/>
      <c r="D67" s="71"/>
      <c r="E67" s="78"/>
      <c r="F67" s="78"/>
      <c r="G67" s="72"/>
      <c r="H67" s="72"/>
      <c r="I67" s="73"/>
      <c r="J67" s="71"/>
      <c r="K67" s="71"/>
      <c r="L67" s="71"/>
      <c r="M67" s="71"/>
    </row>
    <row r="68" spans="1:13" ht="19.149999999999999" customHeight="1" x14ac:dyDescent="0.2">
      <c r="A68" s="71"/>
      <c r="B68" s="71"/>
      <c r="C68" s="71"/>
      <c r="D68" s="71"/>
      <c r="E68" s="78"/>
      <c r="F68" s="78"/>
      <c r="G68" s="72"/>
      <c r="H68" s="72"/>
      <c r="I68" s="73"/>
      <c r="J68" s="71"/>
      <c r="K68" s="71"/>
      <c r="L68" s="71"/>
      <c r="M68" s="71"/>
    </row>
    <row r="69" spans="1:13" ht="19.149999999999999" customHeight="1" x14ac:dyDescent="0.2">
      <c r="A69" s="71"/>
      <c r="B69" s="71"/>
      <c r="C69" s="71"/>
      <c r="D69" s="71"/>
      <c r="E69" s="78"/>
      <c r="F69" s="78"/>
      <c r="G69" s="72"/>
      <c r="H69" s="72"/>
      <c r="I69" s="73"/>
      <c r="J69" s="71"/>
      <c r="K69" s="71"/>
      <c r="L69" s="71"/>
      <c r="M69" s="71"/>
    </row>
    <row r="70" spans="1:13" ht="19.149999999999999" customHeight="1" x14ac:dyDescent="0.2">
      <c r="A70" s="71"/>
      <c r="B70" s="71"/>
      <c r="C70" s="71"/>
      <c r="D70" s="71"/>
      <c r="E70" s="78"/>
      <c r="F70" s="78"/>
      <c r="G70" s="72"/>
      <c r="H70" s="72"/>
      <c r="I70" s="73"/>
      <c r="J70" s="71"/>
      <c r="K70" s="71"/>
      <c r="L70" s="71"/>
      <c r="M70" s="71"/>
    </row>
    <row r="71" spans="1:13" ht="19.149999999999999" customHeight="1" x14ac:dyDescent="0.2">
      <c r="A71" s="71"/>
      <c r="B71" s="71"/>
      <c r="C71" s="71"/>
      <c r="D71" s="71"/>
      <c r="E71" s="78"/>
      <c r="F71" s="78"/>
      <c r="G71" s="72"/>
      <c r="H71" s="72"/>
      <c r="I71" s="73"/>
      <c r="J71" s="71"/>
      <c r="K71" s="71"/>
      <c r="L71" s="71"/>
      <c r="M71" s="71"/>
    </row>
    <row r="72" spans="1:13" ht="19.149999999999999" customHeight="1" x14ac:dyDescent="0.2">
      <c r="A72" s="71"/>
      <c r="B72" s="71"/>
      <c r="C72" s="71"/>
      <c r="D72" s="71"/>
      <c r="E72" s="78"/>
      <c r="F72" s="78"/>
      <c r="G72" s="72"/>
      <c r="H72" s="72"/>
      <c r="I72" s="73"/>
      <c r="J72" s="71"/>
      <c r="K72" s="71"/>
      <c r="L72" s="71"/>
      <c r="M72" s="71"/>
    </row>
    <row r="73" spans="1:13" ht="19.149999999999999" customHeight="1" x14ac:dyDescent="0.2">
      <c r="A73" s="71"/>
      <c r="B73" s="71"/>
      <c r="C73" s="71"/>
      <c r="D73" s="71"/>
      <c r="E73" s="78"/>
      <c r="F73" s="78"/>
      <c r="G73" s="72"/>
      <c r="H73" s="72"/>
      <c r="I73" s="73"/>
      <c r="J73" s="71"/>
      <c r="K73" s="71"/>
      <c r="L73" s="71"/>
      <c r="M73" s="71"/>
    </row>
    <row r="74" spans="1:13" ht="19.149999999999999" customHeight="1" x14ac:dyDescent="0.2">
      <c r="A74" s="71"/>
      <c r="B74" s="71"/>
      <c r="C74" s="71"/>
      <c r="D74" s="71"/>
      <c r="E74" s="78"/>
      <c r="F74" s="78"/>
      <c r="G74" s="72"/>
      <c r="H74" s="72"/>
      <c r="I74" s="73"/>
      <c r="J74" s="71"/>
      <c r="K74" s="71"/>
      <c r="L74" s="71"/>
      <c r="M74" s="71"/>
    </row>
    <row r="75" spans="1:13" ht="19.149999999999999" customHeight="1" x14ac:dyDescent="0.2">
      <c r="A75" s="71"/>
      <c r="B75" s="71"/>
      <c r="C75" s="71"/>
      <c r="D75" s="71"/>
      <c r="E75" s="78"/>
      <c r="F75" s="78"/>
      <c r="G75" s="72"/>
      <c r="H75" s="72"/>
      <c r="I75" s="73"/>
      <c r="J75" s="71"/>
      <c r="K75" s="71"/>
      <c r="L75" s="71"/>
      <c r="M75" s="71"/>
    </row>
    <row r="76" spans="1:13" ht="19.149999999999999" customHeight="1" x14ac:dyDescent="0.2">
      <c r="A76" s="71"/>
      <c r="B76" s="71"/>
      <c r="C76" s="71"/>
      <c r="D76" s="71"/>
      <c r="E76" s="78"/>
      <c r="F76" s="78"/>
      <c r="G76" s="72"/>
      <c r="H76" s="72"/>
      <c r="I76" s="73"/>
      <c r="J76" s="71"/>
      <c r="K76" s="71"/>
      <c r="L76" s="71"/>
      <c r="M76" s="71"/>
    </row>
    <row r="77" spans="1:13" ht="19.149999999999999" customHeight="1" x14ac:dyDescent="0.2">
      <c r="A77" s="71"/>
      <c r="B77" s="71"/>
      <c r="C77" s="71"/>
      <c r="D77" s="71"/>
      <c r="E77" s="78"/>
      <c r="F77" s="78"/>
      <c r="G77" s="72"/>
      <c r="H77" s="72"/>
      <c r="I77" s="73"/>
      <c r="J77" s="71"/>
      <c r="K77" s="71"/>
      <c r="L77" s="71"/>
      <c r="M77" s="71"/>
    </row>
    <row r="78" spans="1:13" ht="19.149999999999999" customHeight="1" x14ac:dyDescent="0.2">
      <c r="A78" s="71"/>
      <c r="B78" s="71"/>
      <c r="C78" s="71"/>
      <c r="D78" s="71"/>
      <c r="E78" s="78"/>
      <c r="F78" s="78"/>
      <c r="G78" s="72"/>
      <c r="H78" s="72"/>
      <c r="I78" s="73"/>
      <c r="J78" s="71"/>
      <c r="K78" s="71"/>
      <c r="L78" s="71"/>
      <c r="M78" s="71"/>
    </row>
    <row r="79" spans="1:13" ht="19.149999999999999" customHeight="1" x14ac:dyDescent="0.2">
      <c r="A79" s="71"/>
      <c r="B79" s="71"/>
      <c r="C79" s="71"/>
      <c r="D79" s="71"/>
      <c r="E79" s="78"/>
      <c r="F79" s="78"/>
      <c r="G79" s="72"/>
      <c r="H79" s="72"/>
      <c r="I79" s="73"/>
      <c r="J79" s="71"/>
      <c r="K79" s="71"/>
      <c r="L79" s="71"/>
      <c r="M79" s="71"/>
    </row>
    <row r="80" spans="1:13" ht="19.149999999999999" customHeight="1" x14ac:dyDescent="0.2">
      <c r="A80" s="71"/>
      <c r="B80" s="71"/>
      <c r="C80" s="71"/>
      <c r="D80" s="71"/>
      <c r="E80" s="78"/>
      <c r="F80" s="78"/>
      <c r="G80" s="72"/>
      <c r="H80" s="72"/>
      <c r="I80" s="73"/>
      <c r="J80" s="71"/>
      <c r="K80" s="71"/>
      <c r="L80" s="71"/>
      <c r="M80" s="71"/>
    </row>
    <row r="81" spans="1:13" ht="19.149999999999999" customHeight="1" x14ac:dyDescent="0.2">
      <c r="A81" s="71"/>
      <c r="B81" s="71"/>
      <c r="C81" s="71"/>
      <c r="D81" s="71"/>
      <c r="E81" s="78"/>
      <c r="F81" s="78"/>
      <c r="G81" s="72"/>
      <c r="H81" s="72"/>
      <c r="I81" s="73"/>
      <c r="J81" s="71"/>
      <c r="K81" s="71"/>
      <c r="L81" s="71"/>
      <c r="M81" s="71"/>
    </row>
    <row r="82" spans="1:13" ht="19.149999999999999" customHeight="1" x14ac:dyDescent="0.2">
      <c r="A82" s="71"/>
      <c r="B82" s="71"/>
      <c r="C82" s="71"/>
      <c r="D82" s="71"/>
      <c r="E82" s="78"/>
      <c r="F82" s="78"/>
      <c r="G82" s="72"/>
      <c r="H82" s="72"/>
      <c r="I82" s="73"/>
      <c r="J82" s="71"/>
      <c r="K82" s="71"/>
      <c r="L82" s="71"/>
      <c r="M82" s="71"/>
    </row>
    <row r="83" spans="1:13" ht="19.149999999999999" customHeight="1" x14ac:dyDescent="0.2">
      <c r="A83" s="71"/>
      <c r="B83" s="71"/>
      <c r="C83" s="71"/>
      <c r="D83" s="71"/>
      <c r="E83" s="78"/>
      <c r="F83" s="78"/>
      <c r="G83" s="72"/>
      <c r="H83" s="72"/>
      <c r="I83" s="73"/>
      <c r="J83" s="71"/>
      <c r="K83" s="71"/>
      <c r="L83" s="71"/>
      <c r="M83" s="71"/>
    </row>
    <row r="84" spans="1:13" ht="19.149999999999999" customHeight="1" x14ac:dyDescent="0.2">
      <c r="A84" s="71"/>
      <c r="B84" s="71"/>
      <c r="C84" s="71"/>
      <c r="D84" s="71"/>
      <c r="E84" s="78"/>
      <c r="F84" s="78"/>
      <c r="G84" s="72"/>
      <c r="H84" s="72"/>
      <c r="I84" s="73"/>
      <c r="J84" s="71"/>
      <c r="K84" s="71"/>
      <c r="L84" s="71"/>
      <c r="M84" s="71"/>
    </row>
    <row r="85" spans="1:13" ht="19.149999999999999" customHeight="1" x14ac:dyDescent="0.2">
      <c r="A85" s="71"/>
      <c r="B85" s="71"/>
      <c r="C85" s="71"/>
      <c r="D85" s="71"/>
      <c r="E85" s="78"/>
      <c r="F85" s="78"/>
      <c r="G85" s="72"/>
      <c r="H85" s="72"/>
      <c r="I85" s="73"/>
      <c r="J85" s="71"/>
      <c r="K85" s="71"/>
      <c r="L85" s="71"/>
      <c r="M85" s="71"/>
    </row>
    <row r="86" spans="1:13" ht="19.149999999999999" customHeight="1" x14ac:dyDescent="0.2">
      <c r="A86" s="71"/>
      <c r="B86" s="71"/>
      <c r="C86" s="71"/>
      <c r="D86" s="71"/>
      <c r="E86" s="78"/>
      <c r="F86" s="78"/>
      <c r="G86" s="72"/>
      <c r="H86" s="72"/>
      <c r="I86" s="73"/>
      <c r="J86" s="71"/>
      <c r="K86" s="71"/>
      <c r="L86" s="71"/>
      <c r="M86" s="71"/>
    </row>
    <row r="87" spans="1:13" ht="19.149999999999999" customHeight="1" x14ac:dyDescent="0.2">
      <c r="A87" s="71"/>
      <c r="B87" s="71"/>
      <c r="C87" s="71"/>
      <c r="D87" s="71"/>
      <c r="E87" s="78"/>
      <c r="F87" s="78"/>
      <c r="G87" s="72"/>
      <c r="H87" s="72"/>
      <c r="I87" s="73"/>
      <c r="J87" s="71"/>
      <c r="K87" s="71"/>
      <c r="L87" s="71"/>
      <c r="M87" s="71"/>
    </row>
    <row r="88" spans="1:13" ht="19.149999999999999" customHeight="1" x14ac:dyDescent="0.2">
      <c r="A88" s="71"/>
      <c r="B88" s="71"/>
      <c r="C88" s="71"/>
      <c r="D88" s="71"/>
      <c r="E88" s="78"/>
      <c r="F88" s="78"/>
      <c r="G88" s="72"/>
      <c r="H88" s="72"/>
      <c r="I88" s="73"/>
      <c r="J88" s="71"/>
      <c r="K88" s="71"/>
      <c r="L88" s="71"/>
      <c r="M88" s="71"/>
    </row>
    <row r="89" spans="1:13" ht="19.149999999999999" customHeight="1" x14ac:dyDescent="0.2">
      <c r="A89" s="71"/>
      <c r="B89" s="71"/>
      <c r="C89" s="71"/>
      <c r="D89" s="71"/>
      <c r="E89" s="78"/>
      <c r="F89" s="78"/>
      <c r="G89" s="72"/>
      <c r="H89" s="72"/>
      <c r="I89" s="73"/>
      <c r="J89" s="71"/>
      <c r="K89" s="71"/>
      <c r="L89" s="71"/>
      <c r="M89" s="71"/>
    </row>
    <row r="90" spans="1:13" ht="19.149999999999999" customHeight="1" x14ac:dyDescent="0.2">
      <c r="A90" s="71"/>
      <c r="B90" s="71"/>
      <c r="C90" s="71"/>
      <c r="D90" s="71"/>
      <c r="E90" s="78"/>
      <c r="F90" s="78"/>
      <c r="G90" s="72"/>
      <c r="H90" s="72"/>
      <c r="I90" s="73"/>
      <c r="J90" s="71"/>
      <c r="K90" s="71"/>
      <c r="L90" s="71"/>
      <c r="M90" s="71"/>
    </row>
    <row r="91" spans="1:13" ht="19.149999999999999" customHeight="1" x14ac:dyDescent="0.2">
      <c r="A91" s="71"/>
      <c r="B91" s="71"/>
      <c r="C91" s="71"/>
      <c r="D91" s="71"/>
      <c r="E91" s="78"/>
      <c r="F91" s="78"/>
      <c r="G91" s="72"/>
      <c r="H91" s="72"/>
      <c r="I91" s="73"/>
      <c r="J91" s="71"/>
      <c r="K91" s="71"/>
      <c r="L91" s="71"/>
      <c r="M91" s="71"/>
    </row>
    <row r="92" spans="1:13" ht="19.149999999999999" customHeight="1" x14ac:dyDescent="0.2">
      <c r="A92" s="71"/>
      <c r="B92" s="71"/>
      <c r="C92" s="71"/>
      <c r="D92" s="71"/>
      <c r="E92" s="78"/>
      <c r="F92" s="78"/>
      <c r="G92" s="72"/>
      <c r="H92" s="72"/>
      <c r="I92" s="73"/>
      <c r="J92" s="71"/>
      <c r="K92" s="71"/>
      <c r="L92" s="71"/>
      <c r="M92" s="71"/>
    </row>
    <row r="93" spans="1:13" ht="19.149999999999999" customHeight="1" x14ac:dyDescent="0.2">
      <c r="A93" s="71"/>
      <c r="B93" s="71"/>
      <c r="C93" s="71"/>
      <c r="D93" s="71"/>
      <c r="E93" s="78"/>
      <c r="F93" s="78"/>
      <c r="G93" s="72"/>
      <c r="H93" s="72"/>
      <c r="I93" s="73"/>
      <c r="J93" s="71"/>
      <c r="K93" s="71"/>
      <c r="L93" s="71"/>
      <c r="M93" s="71"/>
    </row>
    <row r="94" spans="1:13" ht="19.149999999999999" customHeight="1" x14ac:dyDescent="0.2">
      <c r="A94" s="71"/>
      <c r="B94" s="71"/>
      <c r="C94" s="71"/>
      <c r="D94" s="71"/>
      <c r="E94" s="78"/>
      <c r="F94" s="78"/>
      <c r="G94" s="72"/>
      <c r="H94" s="72"/>
      <c r="I94" s="73"/>
      <c r="J94" s="71"/>
      <c r="K94" s="71"/>
      <c r="L94" s="71"/>
      <c r="M94" s="71"/>
    </row>
    <row r="95" spans="1:13" ht="19.149999999999999" customHeight="1" x14ac:dyDescent="0.2">
      <c r="A95" s="71"/>
      <c r="B95" s="71"/>
      <c r="C95" s="71"/>
      <c r="D95" s="71"/>
      <c r="E95" s="78"/>
      <c r="F95" s="78"/>
      <c r="G95" s="72"/>
      <c r="H95" s="72"/>
      <c r="I95" s="73"/>
      <c r="J95" s="71"/>
      <c r="K95" s="71"/>
      <c r="L95" s="71"/>
      <c r="M95" s="71"/>
    </row>
    <row r="96" spans="1:13" ht="19.149999999999999" customHeight="1" x14ac:dyDescent="0.2">
      <c r="A96" s="71"/>
      <c r="B96" s="71"/>
      <c r="C96" s="71"/>
      <c r="D96" s="71"/>
      <c r="E96" s="78"/>
      <c r="F96" s="78"/>
      <c r="G96" s="72"/>
      <c r="H96" s="72"/>
      <c r="I96" s="73"/>
      <c r="J96" s="71"/>
      <c r="K96" s="71"/>
      <c r="L96" s="71"/>
      <c r="M96" s="71"/>
    </row>
    <row r="97" spans="1:13" ht="19.149999999999999" customHeight="1" x14ac:dyDescent="0.2">
      <c r="A97" s="71"/>
      <c r="B97" s="71"/>
      <c r="C97" s="71"/>
      <c r="D97" s="71"/>
      <c r="E97" s="78"/>
      <c r="F97" s="78"/>
      <c r="G97" s="72"/>
      <c r="H97" s="72"/>
      <c r="I97" s="73"/>
      <c r="J97" s="71"/>
      <c r="K97" s="71"/>
      <c r="L97" s="71"/>
      <c r="M97" s="71"/>
    </row>
    <row r="98" spans="1:13" ht="19.149999999999999" customHeight="1" x14ac:dyDescent="0.2">
      <c r="A98" s="71"/>
      <c r="B98" s="71"/>
      <c r="C98" s="71"/>
      <c r="D98" s="71"/>
      <c r="E98" s="78"/>
      <c r="F98" s="78"/>
      <c r="G98" s="72"/>
      <c r="H98" s="72"/>
      <c r="I98" s="73"/>
      <c r="J98" s="71"/>
      <c r="K98" s="71"/>
      <c r="L98" s="71"/>
      <c r="M98" s="71"/>
    </row>
    <row r="99" spans="1:13" ht="19.149999999999999" customHeight="1" x14ac:dyDescent="0.2">
      <c r="A99" s="71"/>
      <c r="B99" s="71"/>
      <c r="C99" s="71"/>
      <c r="D99" s="71"/>
      <c r="E99" s="78"/>
      <c r="F99" s="78"/>
      <c r="G99" s="72"/>
      <c r="H99" s="72"/>
      <c r="I99" s="73"/>
      <c r="J99" s="71"/>
      <c r="K99" s="71"/>
      <c r="L99" s="71"/>
      <c r="M99" s="71"/>
    </row>
    <row r="100" spans="1:13" ht="19.149999999999999" customHeight="1" x14ac:dyDescent="0.2">
      <c r="A100" s="71"/>
      <c r="B100" s="71"/>
      <c r="C100" s="71"/>
      <c r="D100" s="71"/>
      <c r="E100" s="78"/>
      <c r="F100" s="78"/>
      <c r="G100" s="72"/>
      <c r="H100" s="72"/>
      <c r="I100" s="73"/>
      <c r="J100" s="71"/>
      <c r="K100" s="71"/>
      <c r="L100" s="71"/>
      <c r="M100" s="71"/>
    </row>
    <row r="101" spans="1:13" ht="19.149999999999999" customHeight="1" x14ac:dyDescent="0.2">
      <c r="A101" s="71"/>
      <c r="B101" s="71"/>
      <c r="C101" s="71"/>
      <c r="D101" s="71"/>
      <c r="E101" s="78"/>
      <c r="F101" s="78"/>
      <c r="G101" s="72"/>
      <c r="H101" s="72"/>
      <c r="I101" s="73"/>
      <c r="J101" s="71"/>
      <c r="K101" s="71"/>
      <c r="L101" s="71"/>
      <c r="M101" s="71"/>
    </row>
    <row r="102" spans="1:13" ht="19.149999999999999" customHeight="1" x14ac:dyDescent="0.2">
      <c r="A102" s="71"/>
      <c r="B102" s="71"/>
      <c r="C102" s="71"/>
      <c r="D102" s="71"/>
      <c r="E102" s="78"/>
      <c r="F102" s="78"/>
      <c r="G102" s="72"/>
      <c r="H102" s="72"/>
      <c r="I102" s="73"/>
      <c r="J102" s="71"/>
      <c r="K102" s="71"/>
      <c r="L102" s="71"/>
      <c r="M102" s="71"/>
    </row>
    <row r="103" spans="1:13" ht="19.149999999999999" customHeight="1" x14ac:dyDescent="0.2">
      <c r="A103" s="71"/>
      <c r="B103" s="71"/>
      <c r="C103" s="71"/>
      <c r="D103" s="71"/>
      <c r="E103" s="78"/>
      <c r="F103" s="78"/>
      <c r="G103" s="72"/>
      <c r="H103" s="72"/>
      <c r="I103" s="73"/>
      <c r="J103" s="71"/>
      <c r="K103" s="71"/>
      <c r="L103" s="71"/>
      <c r="M103" s="71"/>
    </row>
    <row r="104" spans="1:13" ht="19.149999999999999" customHeight="1" x14ac:dyDescent="0.2">
      <c r="A104" s="71"/>
      <c r="B104" s="71"/>
      <c r="C104" s="71"/>
      <c r="D104" s="71"/>
      <c r="E104" s="78"/>
      <c r="F104" s="78"/>
      <c r="G104" s="72"/>
      <c r="H104" s="72"/>
      <c r="I104" s="73"/>
      <c r="J104" s="71"/>
      <c r="K104" s="71"/>
      <c r="L104" s="71"/>
      <c r="M104" s="71"/>
    </row>
    <row r="105" spans="1:13" ht="19.149999999999999" customHeight="1" x14ac:dyDescent="0.2">
      <c r="A105" s="71"/>
      <c r="B105" s="71"/>
      <c r="C105" s="71"/>
      <c r="D105" s="71"/>
      <c r="E105" s="78"/>
      <c r="F105" s="78"/>
      <c r="G105" s="72"/>
      <c r="H105" s="72"/>
      <c r="I105" s="71"/>
      <c r="J105" s="71"/>
      <c r="K105" s="71"/>
      <c r="L105" s="71"/>
      <c r="M105" s="71"/>
    </row>
  </sheetData>
  <sortState xmlns:xlrd2="http://schemas.microsoft.com/office/spreadsheetml/2017/richdata2" ref="O2:P13">
    <sortCondition ref="O2:O13"/>
  </sortState>
  <conditionalFormatting sqref="D2:D13 O1:O13">
    <cfRule type="duplicateValues" dxfId="256" priority="27"/>
    <cfRule type="duplicateValues" dxfId="255" priority="28"/>
  </conditionalFormatting>
  <dataValidations count="1">
    <dataValidation type="list" allowBlank="1" showInputMessage="1" showErrorMessage="1" sqref="B3" xr:uid="{BD91E7AF-0317-470C-ACDD-EC32CF52D308}">
      <formula1>#REF!</formula1>
    </dataValidation>
  </dataValidations>
  <hyperlinks>
    <hyperlink ref="R5" r:id="rId1" display="https://www.bing.com/ck/a?!&amp;&amp;p=839c2c1c112c1b1d8b5dc8523c4fd58ec3ef38fbc18947807a0800dce2ac0ac4JmltdHM9MTc2Njk2NjQwMA&amp;ptn=3&amp;ver=2&amp;hsh=4&amp;fclid=335f36a1-cfa0-64b6-0ae8-2379ce3265d5&amp;u=a1aHR0cHM6Ly9hbXRsaWNoZS1oYW5kYnVlY2hlci5idW5kZXNmaW5hbnptaW5pc3Rlcml1bS5kZS9sc3RoLzIwMjUvQS1FaW5rb21tZW5zdGV1ZXJnZXNldHovSUktRWlua29tbWVuLTItMjRiLzItU3RldWVyZnJlaWUtRWlubmFobWVuLTMtM2MvUGFyYWdyYWYtM2IvaW5oYWx0Lmh0bWw&amp;ntb=1" xr:uid="{B23C7B6D-597F-4588-B6E2-AE959F6489E9}"/>
  </hyperlinks>
  <pageMargins left="0.7" right="0.7" top="0.78740157499999996" bottom="0.78740157499999996" header="0.3" footer="0.3"/>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F1B231-BFB7-4880-B0EA-113C0C598B46}">
  <dimension ref="A1:U105"/>
  <sheetViews>
    <sheetView topLeftCell="A11" workbookViewId="0">
      <selection activeCell="C56" sqref="C56"/>
    </sheetView>
  </sheetViews>
  <sheetFormatPr baseColWidth="10" defaultRowHeight="15" x14ac:dyDescent="0.25"/>
  <cols>
    <col min="2" max="2" width="14.42578125" customWidth="1"/>
    <col min="3" max="3" width="17.5703125" customWidth="1"/>
  </cols>
  <sheetData>
    <row r="1" spans="1:21" ht="20.25" x14ac:dyDescent="0.25">
      <c r="A1" s="44"/>
      <c r="B1" s="44" t="s">
        <v>40</v>
      </c>
      <c r="C1" s="44"/>
      <c r="D1" s="45" t="s">
        <v>3</v>
      </c>
      <c r="E1" s="44">
        <v>2025</v>
      </c>
      <c r="F1" s="44">
        <v>1</v>
      </c>
      <c r="G1" s="44" t="s">
        <v>41</v>
      </c>
      <c r="H1" s="44"/>
      <c r="I1" s="46">
        <f>SUM(G6:G36)</f>
        <v>2.9062499999999671</v>
      </c>
      <c r="L1" s="35"/>
      <c r="M1" s="35"/>
      <c r="N1" s="35"/>
      <c r="O1" s="35" t="s">
        <v>34</v>
      </c>
      <c r="P1" s="35"/>
      <c r="Q1" s="36" t="s">
        <v>35</v>
      </c>
      <c r="R1" s="36" t="s">
        <v>36</v>
      </c>
      <c r="S1" s="37"/>
      <c r="T1" s="37" t="s">
        <v>37</v>
      </c>
      <c r="U1" s="35"/>
    </row>
    <row r="2" spans="1:21" ht="20.25" x14ac:dyDescent="0.25">
      <c r="A2" s="44"/>
      <c r="B2" s="44"/>
      <c r="C2" s="44"/>
      <c r="D2" s="44"/>
      <c r="E2" s="44"/>
      <c r="F2" s="44"/>
      <c r="G2" s="44" t="s">
        <v>42</v>
      </c>
      <c r="H2" s="44"/>
      <c r="I2" s="46" t="e">
        <f>SUM(I6:I36)</f>
        <v>#REF!</v>
      </c>
      <c r="L2" s="35" t="s">
        <v>38</v>
      </c>
      <c r="M2" s="35">
        <v>2009</v>
      </c>
      <c r="N2" s="35"/>
      <c r="O2" s="38">
        <v>38352</v>
      </c>
      <c r="P2" s="35"/>
      <c r="Q2" s="39">
        <v>0</v>
      </c>
      <c r="R2" s="39">
        <v>0.95833333333333337</v>
      </c>
      <c r="S2" s="40"/>
      <c r="T2" s="41">
        <v>0.25</v>
      </c>
      <c r="U2" s="41">
        <v>0</v>
      </c>
    </row>
    <row r="3" spans="1:21" x14ac:dyDescent="0.25">
      <c r="A3" s="44"/>
      <c r="L3" s="35" t="s">
        <v>39</v>
      </c>
      <c r="M3" s="42">
        <v>0.32500000000000001</v>
      </c>
      <c r="N3" s="35"/>
      <c r="O3" s="38">
        <v>38451</v>
      </c>
      <c r="P3" s="35"/>
      <c r="Q3" s="39">
        <v>0.25</v>
      </c>
      <c r="R3" s="39">
        <v>0.95138888888888884</v>
      </c>
      <c r="S3" s="40"/>
      <c r="T3" s="41">
        <v>0.375</v>
      </c>
      <c r="U3" s="41">
        <v>2.0833333333333332E-2</v>
      </c>
    </row>
    <row r="4" spans="1:21" ht="15.75" thickBot="1" x14ac:dyDescent="0.3">
      <c r="A4" s="44"/>
      <c r="B4" s="44"/>
      <c r="C4" s="44"/>
      <c r="D4" s="44"/>
      <c r="E4" s="44"/>
      <c r="F4" s="44"/>
      <c r="G4" s="44"/>
      <c r="H4" s="44"/>
      <c r="I4" s="44"/>
      <c r="L4" s="35"/>
      <c r="M4" s="43"/>
      <c r="N4" s="35"/>
      <c r="O4" s="38">
        <v>38453</v>
      </c>
      <c r="P4" s="35"/>
      <c r="Q4" s="39">
        <v>0.25694444444444448</v>
      </c>
      <c r="R4" s="39">
        <v>0.94444444444444453</v>
      </c>
      <c r="S4" s="40"/>
      <c r="T4" s="41">
        <v>0.375</v>
      </c>
      <c r="U4" s="41">
        <v>3.125E-2</v>
      </c>
    </row>
    <row r="5" spans="1:21" ht="15.75" thickBot="1" x14ac:dyDescent="0.3">
      <c r="A5" s="47" t="s">
        <v>43</v>
      </c>
      <c r="B5" s="48" t="s">
        <v>44</v>
      </c>
      <c r="C5" s="48" t="s">
        <v>45</v>
      </c>
      <c r="D5" s="48" t="s">
        <v>46</v>
      </c>
      <c r="E5" s="48" t="s">
        <v>47</v>
      </c>
      <c r="F5" s="48" t="s">
        <v>48</v>
      </c>
      <c r="G5" s="48" t="s">
        <v>49</v>
      </c>
      <c r="H5" s="48" t="s">
        <v>50</v>
      </c>
      <c r="I5" s="49" t="s">
        <v>51</v>
      </c>
      <c r="L5" s="35"/>
      <c r="M5" s="35"/>
      <c r="N5" s="35"/>
      <c r="O5" s="38">
        <v>38454</v>
      </c>
      <c r="P5" s="35"/>
      <c r="Q5" s="39">
        <v>0.2638888888888889</v>
      </c>
      <c r="R5" s="39">
        <v>0.9375</v>
      </c>
      <c r="S5" s="40"/>
      <c r="T5" s="35"/>
      <c r="U5" s="35"/>
    </row>
    <row r="6" spans="1:21" ht="15.75" x14ac:dyDescent="0.25">
      <c r="A6" s="47" t="str">
        <f t="shared" ref="A6:A36" si="0">TEXT(B6,"TTT")</f>
        <v>Mi</v>
      </c>
      <c r="B6" s="50">
        <f>DATE($E$1,$F$1,ROW()-5)</f>
        <v>44196</v>
      </c>
      <c r="C6" s="48" t="e">
        <v>#REF!</v>
      </c>
      <c r="D6" s="51">
        <v>0.25</v>
      </c>
      <c r="E6" s="52">
        <v>0</v>
      </c>
      <c r="F6" s="51">
        <v>0.47222222222221599</v>
      </c>
      <c r="G6" s="53">
        <f t="shared" ref="G6:G36" si="1">IF(D6="",0,IF(F6&gt;D6,F6-D6-E6,1+F6-D6-E6))</f>
        <v>0.22222222222221599</v>
      </c>
      <c r="H6" s="54" t="e">
        <v>#REF!</v>
      </c>
      <c r="I6" s="55" t="e">
        <f t="shared" ref="I6:I36" si="2">IF(C6="Fehlzeit",G6-H6,IF(D6="",0,IF(G6&lt;&gt;0,G6-H6,)))</f>
        <v>#REF!</v>
      </c>
      <c r="L6" s="35"/>
      <c r="M6" s="35"/>
      <c r="N6" s="35"/>
      <c r="O6" s="38">
        <v>36646</v>
      </c>
      <c r="P6" s="35"/>
      <c r="Q6" s="39">
        <v>0.27083333333333331</v>
      </c>
      <c r="R6" s="39">
        <v>0.93055555555555503</v>
      </c>
      <c r="S6" s="40"/>
      <c r="T6" s="35"/>
      <c r="U6" s="35"/>
    </row>
    <row r="7" spans="1:21" ht="15.75" x14ac:dyDescent="0.25">
      <c r="A7" s="56" t="str">
        <f t="shared" si="0"/>
        <v>Do</v>
      </c>
      <c r="B7" s="57">
        <f t="shared" ref="B7:B36" si="3">DATE($E$1,$F$1,ROW()-5)</f>
        <v>44197</v>
      </c>
      <c r="C7" s="44" t="e">
        <v>#REF!</v>
      </c>
      <c r="D7" s="58">
        <v>0.25</v>
      </c>
      <c r="E7" s="54"/>
      <c r="F7" s="58">
        <v>0.58333333333332804</v>
      </c>
      <c r="G7" s="53">
        <f t="shared" si="1"/>
        <v>0.33333333333332804</v>
      </c>
      <c r="H7" s="54" t="e">
        <v>#REF!</v>
      </c>
      <c r="I7" s="59" t="e">
        <f t="shared" si="2"/>
        <v>#REF!</v>
      </c>
      <c r="L7" s="35"/>
      <c r="M7" s="35"/>
      <c r="N7" s="35"/>
      <c r="O7" s="38">
        <v>38492</v>
      </c>
      <c r="P7" s="35"/>
      <c r="Q7" s="39">
        <v>0.27777777777777779</v>
      </c>
      <c r="R7" s="39">
        <v>0.92361111111111105</v>
      </c>
      <c r="S7" s="40"/>
      <c r="T7" s="35"/>
      <c r="U7" s="35"/>
    </row>
    <row r="8" spans="1:21" ht="15.75" x14ac:dyDescent="0.25">
      <c r="A8" s="56" t="str">
        <f t="shared" si="0"/>
        <v>Fr</v>
      </c>
      <c r="B8" s="57">
        <f t="shared" si="3"/>
        <v>44198</v>
      </c>
      <c r="C8" s="44" t="s">
        <v>52</v>
      </c>
      <c r="D8" s="58"/>
      <c r="E8" s="54"/>
      <c r="F8" s="58"/>
      <c r="G8" s="53">
        <f t="shared" si="1"/>
        <v>0</v>
      </c>
      <c r="H8" s="54">
        <v>0</v>
      </c>
      <c r="I8" s="59">
        <f t="shared" si="2"/>
        <v>0</v>
      </c>
      <c r="L8" s="35"/>
      <c r="M8" s="35"/>
      <c r="N8" s="35"/>
      <c r="O8" s="38">
        <v>38502</v>
      </c>
      <c r="P8" s="35"/>
      <c r="Q8" s="39">
        <v>0.28472222222222221</v>
      </c>
      <c r="R8" s="39">
        <v>0.91666666666666596</v>
      </c>
      <c r="S8" s="40"/>
      <c r="T8" s="35"/>
      <c r="U8" s="35"/>
    </row>
    <row r="9" spans="1:21" ht="15.75" x14ac:dyDescent="0.25">
      <c r="A9" s="56" t="str">
        <f t="shared" si="0"/>
        <v>Sa</v>
      </c>
      <c r="B9" s="57">
        <f t="shared" si="3"/>
        <v>44199</v>
      </c>
      <c r="C9" s="44" t="s">
        <v>53</v>
      </c>
      <c r="D9" s="58"/>
      <c r="E9" s="54"/>
      <c r="F9" s="58"/>
      <c r="G9" s="53">
        <f t="shared" si="1"/>
        <v>0</v>
      </c>
      <c r="H9" s="54">
        <v>0</v>
      </c>
      <c r="I9" s="59">
        <f t="shared" si="2"/>
        <v>0</v>
      </c>
      <c r="L9" s="35"/>
      <c r="M9" s="35"/>
      <c r="N9" s="35"/>
      <c r="O9" s="38">
        <v>38503</v>
      </c>
      <c r="P9" s="35"/>
      <c r="Q9" s="39">
        <v>0.29166666666666669</v>
      </c>
      <c r="R9" s="39">
        <v>0.90972222222222199</v>
      </c>
      <c r="S9" s="40"/>
      <c r="T9" s="35"/>
      <c r="U9" s="35"/>
    </row>
    <row r="10" spans="1:21" ht="15.75" x14ac:dyDescent="0.25">
      <c r="A10" s="56" t="str">
        <f t="shared" si="0"/>
        <v>So</v>
      </c>
      <c r="B10" s="57">
        <f t="shared" si="3"/>
        <v>44200</v>
      </c>
      <c r="C10" s="44" t="s">
        <v>54</v>
      </c>
      <c r="D10" s="58"/>
      <c r="E10" s="54"/>
      <c r="F10" s="58"/>
      <c r="G10" s="53">
        <f t="shared" si="1"/>
        <v>0</v>
      </c>
      <c r="H10" s="54">
        <v>0.32500000000000001</v>
      </c>
      <c r="I10" s="59">
        <f t="shared" si="2"/>
        <v>-0.32500000000000001</v>
      </c>
      <c r="L10" s="35"/>
      <c r="M10" s="35"/>
      <c r="N10" s="35"/>
      <c r="O10" s="38">
        <v>38627</v>
      </c>
      <c r="P10" s="35"/>
      <c r="Q10" s="39">
        <v>0.29861111111111099</v>
      </c>
      <c r="R10" s="39">
        <v>0.90277777777777701</v>
      </c>
      <c r="S10" s="40"/>
      <c r="T10" s="35"/>
      <c r="U10" s="35"/>
    </row>
    <row r="11" spans="1:21" ht="15.75" x14ac:dyDescent="0.25">
      <c r="A11" s="56" t="str">
        <f t="shared" si="0"/>
        <v>Mo</v>
      </c>
      <c r="B11" s="57">
        <f t="shared" si="3"/>
        <v>44201</v>
      </c>
      <c r="C11" s="44" t="e">
        <v>#REF!</v>
      </c>
      <c r="D11" s="58">
        <v>0.28472222222222221</v>
      </c>
      <c r="E11" s="54"/>
      <c r="F11" s="58">
        <v>0.70138888888888495</v>
      </c>
      <c r="G11" s="53">
        <f t="shared" si="1"/>
        <v>0.41666666666666274</v>
      </c>
      <c r="H11" s="54" t="e">
        <v>#REF!</v>
      </c>
      <c r="I11" s="59" t="e">
        <f t="shared" si="2"/>
        <v>#REF!</v>
      </c>
      <c r="L11" s="35"/>
      <c r="M11" s="35"/>
      <c r="N11" s="35"/>
      <c r="O11" s="38">
        <v>38655</v>
      </c>
      <c r="P11" s="35"/>
      <c r="Q11" s="39">
        <v>0.30555555555555503</v>
      </c>
      <c r="R11" s="39">
        <v>0.89583333333333304</v>
      </c>
      <c r="S11" s="40"/>
      <c r="T11" s="35"/>
      <c r="U11" s="35"/>
    </row>
    <row r="12" spans="1:21" ht="16.5" thickBot="1" x14ac:dyDescent="0.3">
      <c r="A12" s="60" t="str">
        <f t="shared" si="0"/>
        <v>Di</v>
      </c>
      <c r="B12" s="61">
        <f t="shared" si="3"/>
        <v>44202</v>
      </c>
      <c r="C12" s="62" t="e">
        <v>#REF!</v>
      </c>
      <c r="D12" s="63">
        <v>0.25</v>
      </c>
      <c r="E12" s="54"/>
      <c r="F12" s="63">
        <v>0.55555555555555003</v>
      </c>
      <c r="G12" s="64">
        <f t="shared" si="1"/>
        <v>0.30555555555555003</v>
      </c>
      <c r="H12" s="54" t="e">
        <v>#REF!</v>
      </c>
      <c r="I12" s="65" t="e">
        <f t="shared" si="2"/>
        <v>#REF!</v>
      </c>
      <c r="L12" s="35"/>
      <c r="M12" s="35"/>
      <c r="N12" s="35"/>
      <c r="O12" s="38">
        <v>38710</v>
      </c>
      <c r="P12" s="35"/>
      <c r="Q12" s="39">
        <v>0.3125</v>
      </c>
      <c r="R12" s="39">
        <v>0.88888888888888795</v>
      </c>
      <c r="S12" s="40"/>
      <c r="T12" s="35"/>
      <c r="U12" s="35"/>
    </row>
    <row r="13" spans="1:21" ht="15.75" x14ac:dyDescent="0.25">
      <c r="A13" s="56" t="str">
        <f t="shared" si="0"/>
        <v>Mi</v>
      </c>
      <c r="B13" s="57">
        <f t="shared" si="3"/>
        <v>44203</v>
      </c>
      <c r="C13" s="44" t="e">
        <v>#REF!</v>
      </c>
      <c r="D13" s="58">
        <v>0.2638888888888889</v>
      </c>
      <c r="E13" s="54"/>
      <c r="F13" s="58">
        <v>0.63194444444443998</v>
      </c>
      <c r="G13" s="53">
        <f t="shared" si="1"/>
        <v>0.36805555555555108</v>
      </c>
      <c r="H13" s="54" t="e">
        <v>#REF!</v>
      </c>
      <c r="I13" s="59" t="e">
        <f t="shared" si="2"/>
        <v>#REF!</v>
      </c>
      <c r="L13" s="35"/>
      <c r="M13" s="35"/>
      <c r="N13" s="35"/>
      <c r="O13" s="38">
        <v>38711</v>
      </c>
      <c r="P13" s="35"/>
      <c r="Q13" s="39">
        <v>0.31944444444444398</v>
      </c>
      <c r="R13" s="39">
        <v>0.88194444444444398</v>
      </c>
      <c r="S13" s="40"/>
      <c r="T13" s="35"/>
      <c r="U13" s="35"/>
    </row>
    <row r="14" spans="1:21" ht="15.75" x14ac:dyDescent="0.25">
      <c r="A14" s="56" t="str">
        <f t="shared" si="0"/>
        <v>Do</v>
      </c>
      <c r="B14" s="57">
        <f t="shared" si="3"/>
        <v>44204</v>
      </c>
      <c r="C14" s="44" t="e">
        <v>#REF!</v>
      </c>
      <c r="D14" s="58"/>
      <c r="E14" s="54"/>
      <c r="F14" s="58"/>
      <c r="G14" s="53">
        <f t="shared" si="1"/>
        <v>0</v>
      </c>
      <c r="H14" s="54" t="e">
        <v>#REF!</v>
      </c>
      <c r="I14" s="59" t="e">
        <f t="shared" si="2"/>
        <v>#REF!</v>
      </c>
      <c r="L14" s="35"/>
      <c r="M14" s="35"/>
      <c r="N14" s="35"/>
      <c r="O14" s="35"/>
      <c r="P14" s="35"/>
      <c r="Q14" s="39">
        <v>0.32638888888888901</v>
      </c>
      <c r="R14" s="39">
        <v>0.874999999999999</v>
      </c>
      <c r="S14" s="40"/>
      <c r="T14" s="35"/>
      <c r="U14" s="35"/>
    </row>
    <row r="15" spans="1:21" ht="15.75" x14ac:dyDescent="0.25">
      <c r="A15" s="56" t="str">
        <f t="shared" si="0"/>
        <v>Fr</v>
      </c>
      <c r="B15" s="57">
        <f t="shared" si="3"/>
        <v>44205</v>
      </c>
      <c r="C15" s="44" t="e">
        <v>#REF!</v>
      </c>
      <c r="D15" s="58">
        <v>0.25</v>
      </c>
      <c r="E15" s="54">
        <v>3.125E-2</v>
      </c>
      <c r="F15" s="58">
        <v>0.40277777777777102</v>
      </c>
      <c r="G15" s="53">
        <f t="shared" si="1"/>
        <v>0.12152777777777102</v>
      </c>
      <c r="H15" s="54" t="e">
        <v>#REF!</v>
      </c>
      <c r="I15" s="59" t="e">
        <f t="shared" si="2"/>
        <v>#REF!</v>
      </c>
      <c r="L15" s="35"/>
      <c r="M15" s="35"/>
      <c r="N15" s="35"/>
      <c r="O15" s="35"/>
      <c r="P15" s="35"/>
      <c r="Q15" s="39">
        <v>0.33333333333333298</v>
      </c>
      <c r="R15" s="39">
        <v>0.86805555555555403</v>
      </c>
      <c r="S15" s="40"/>
      <c r="T15" s="35"/>
      <c r="U15" s="35"/>
    </row>
    <row r="16" spans="1:21" ht="15.75" x14ac:dyDescent="0.25">
      <c r="A16" s="56" t="str">
        <f t="shared" si="0"/>
        <v>Sa</v>
      </c>
      <c r="B16" s="57">
        <f t="shared" si="3"/>
        <v>44206</v>
      </c>
      <c r="C16" s="44" t="e">
        <v>#REF!</v>
      </c>
      <c r="D16" s="58"/>
      <c r="E16" s="54"/>
      <c r="F16" s="58"/>
      <c r="G16" s="53">
        <f t="shared" si="1"/>
        <v>0</v>
      </c>
      <c r="H16" s="54" t="e">
        <v>#REF!</v>
      </c>
      <c r="I16" s="59" t="e">
        <f t="shared" si="2"/>
        <v>#REF!</v>
      </c>
      <c r="L16" s="35"/>
      <c r="M16" s="35"/>
      <c r="N16" s="35"/>
      <c r="O16" s="35"/>
      <c r="P16" s="35"/>
      <c r="Q16" s="39">
        <v>0.34027777777777701</v>
      </c>
      <c r="R16" s="39">
        <v>0.86111111111111005</v>
      </c>
      <c r="S16" s="40"/>
      <c r="T16" s="35"/>
      <c r="U16" s="35"/>
    </row>
    <row r="17" spans="1:21" ht="15.75" x14ac:dyDescent="0.25">
      <c r="A17" s="56" t="str">
        <f t="shared" si="0"/>
        <v>So</v>
      </c>
      <c r="B17" s="57">
        <f t="shared" si="3"/>
        <v>44207</v>
      </c>
      <c r="C17" s="44" t="e">
        <v>#REF!</v>
      </c>
      <c r="D17" s="58">
        <v>0.35416666666666602</v>
      </c>
      <c r="E17" s="54">
        <v>4.1666666666666699E-2</v>
      </c>
      <c r="F17" s="58">
        <v>0.90277777777777701</v>
      </c>
      <c r="G17" s="53">
        <f t="shared" si="1"/>
        <v>0.5069444444444442</v>
      </c>
      <c r="H17" s="54" t="e">
        <v>#REF!</v>
      </c>
      <c r="I17" s="59" t="e">
        <f t="shared" si="2"/>
        <v>#REF!</v>
      </c>
      <c r="L17" s="35"/>
      <c r="M17" s="35"/>
      <c r="N17" s="35"/>
      <c r="O17" s="35"/>
      <c r="P17" s="35"/>
      <c r="Q17" s="39">
        <v>0.34722222222222199</v>
      </c>
      <c r="R17" s="39">
        <v>0.85416666666666496</v>
      </c>
      <c r="S17" s="40"/>
      <c r="T17" s="35"/>
      <c r="U17" s="35"/>
    </row>
    <row r="18" spans="1:21" ht="15.75" x14ac:dyDescent="0.25">
      <c r="A18" s="56" t="str">
        <f t="shared" si="0"/>
        <v>Mo</v>
      </c>
      <c r="B18" s="57">
        <f t="shared" si="3"/>
        <v>44208</v>
      </c>
      <c r="C18" s="44" t="e">
        <v>#REF!</v>
      </c>
      <c r="D18" s="58"/>
      <c r="E18" s="54"/>
      <c r="F18" s="58"/>
      <c r="G18" s="53">
        <f t="shared" si="1"/>
        <v>0</v>
      </c>
      <c r="H18" s="54" t="e">
        <v>#REF!</v>
      </c>
      <c r="I18" s="59" t="e">
        <f t="shared" si="2"/>
        <v>#REF!</v>
      </c>
      <c r="L18" s="35"/>
      <c r="M18" s="35"/>
      <c r="N18" s="35"/>
      <c r="O18" s="35"/>
      <c r="P18" s="35"/>
      <c r="Q18" s="39">
        <v>0.35416666666666602</v>
      </c>
      <c r="R18" s="39">
        <v>0.84722222222222099</v>
      </c>
      <c r="S18" s="40"/>
      <c r="T18" s="35"/>
      <c r="U18" s="35"/>
    </row>
    <row r="19" spans="1:21" ht="16.5" thickBot="1" x14ac:dyDescent="0.3">
      <c r="A19" s="56" t="str">
        <f t="shared" si="0"/>
        <v>Di</v>
      </c>
      <c r="B19" s="57">
        <f t="shared" si="3"/>
        <v>44209</v>
      </c>
      <c r="C19" s="44" t="e">
        <v>#REF!</v>
      </c>
      <c r="D19" s="58"/>
      <c r="E19" s="54"/>
      <c r="F19" s="58"/>
      <c r="G19" s="53">
        <f t="shared" si="1"/>
        <v>0</v>
      </c>
      <c r="H19" s="54" t="e">
        <v>#REF!</v>
      </c>
      <c r="I19" s="59" t="e">
        <f t="shared" si="2"/>
        <v>#REF!</v>
      </c>
      <c r="L19" s="35"/>
      <c r="M19" s="35"/>
      <c r="N19" s="35"/>
      <c r="O19" s="35"/>
      <c r="P19" s="35"/>
      <c r="Q19" s="39">
        <v>0.36111111111110999</v>
      </c>
      <c r="R19" s="39">
        <v>0.84027777777777601</v>
      </c>
      <c r="S19" s="40"/>
      <c r="T19" s="35"/>
      <c r="U19" s="35"/>
    </row>
    <row r="20" spans="1:21" ht="15.75" x14ac:dyDescent="0.25">
      <c r="A20" s="47" t="str">
        <f t="shared" si="0"/>
        <v>Mi</v>
      </c>
      <c r="B20" s="50">
        <f t="shared" si="3"/>
        <v>44210</v>
      </c>
      <c r="C20" s="48" t="e">
        <v>#REF!</v>
      </c>
      <c r="D20" s="51">
        <v>0.25</v>
      </c>
      <c r="E20" s="52"/>
      <c r="F20" s="51">
        <v>0.88194444444444398</v>
      </c>
      <c r="G20" s="66">
        <f t="shared" si="1"/>
        <v>0.63194444444444398</v>
      </c>
      <c r="H20" s="52" t="e">
        <v>#REF!</v>
      </c>
      <c r="I20" s="55" t="e">
        <f t="shared" si="2"/>
        <v>#REF!</v>
      </c>
      <c r="L20" s="35"/>
      <c r="M20" s="35"/>
      <c r="N20" s="35"/>
      <c r="O20" s="35"/>
      <c r="P20" s="35"/>
      <c r="Q20" s="39">
        <v>0.36805555555555503</v>
      </c>
      <c r="R20" s="39">
        <v>0.83333333333333104</v>
      </c>
      <c r="S20" s="40"/>
      <c r="T20" s="35"/>
      <c r="U20" s="35"/>
    </row>
    <row r="21" spans="1:21" ht="15.75" x14ac:dyDescent="0.25">
      <c r="A21" s="56" t="str">
        <f t="shared" si="0"/>
        <v>Do</v>
      </c>
      <c r="B21" s="57">
        <f t="shared" si="3"/>
        <v>44211</v>
      </c>
      <c r="C21" s="44" t="e">
        <v>#REF!</v>
      </c>
      <c r="D21" s="58"/>
      <c r="E21" s="54"/>
      <c r="F21" s="58"/>
      <c r="G21" s="53">
        <f t="shared" si="1"/>
        <v>0</v>
      </c>
      <c r="H21" s="54" t="e">
        <v>#REF!</v>
      </c>
      <c r="I21" s="59" t="e">
        <f t="shared" si="2"/>
        <v>#REF!</v>
      </c>
      <c r="L21" s="35"/>
      <c r="M21" s="35"/>
      <c r="N21" s="35"/>
      <c r="O21" s="35"/>
      <c r="P21" s="35"/>
      <c r="Q21" s="39">
        <v>0.374999999999999</v>
      </c>
      <c r="R21" s="39">
        <v>0.82638888888888695</v>
      </c>
      <c r="S21" s="40"/>
      <c r="T21" s="35"/>
      <c r="U21" s="35"/>
    </row>
    <row r="22" spans="1:21" ht="15.75" x14ac:dyDescent="0.25">
      <c r="A22" s="56" t="str">
        <f t="shared" si="0"/>
        <v>Fr</v>
      </c>
      <c r="B22" s="57">
        <f t="shared" si="3"/>
        <v>44212</v>
      </c>
      <c r="C22" s="44" t="e">
        <v>#REF!</v>
      </c>
      <c r="D22" s="58"/>
      <c r="E22" s="54"/>
      <c r="F22" s="58"/>
      <c r="G22" s="53">
        <f t="shared" si="1"/>
        <v>0</v>
      </c>
      <c r="H22" s="54" t="e">
        <v>#REF!</v>
      </c>
      <c r="I22" s="59" t="e">
        <f t="shared" si="2"/>
        <v>#REF!</v>
      </c>
      <c r="L22" s="35"/>
      <c r="M22" s="35"/>
      <c r="N22" s="35"/>
      <c r="O22" s="35"/>
      <c r="P22" s="35"/>
      <c r="Q22" s="39">
        <v>0.38194444444444398</v>
      </c>
      <c r="R22" s="39">
        <v>0.81944444444444198</v>
      </c>
      <c r="S22" s="40"/>
      <c r="T22" s="35"/>
      <c r="U22" s="35"/>
    </row>
    <row r="23" spans="1:21" ht="15.75" x14ac:dyDescent="0.25">
      <c r="A23" s="56" t="str">
        <f t="shared" si="0"/>
        <v>Sa</v>
      </c>
      <c r="B23" s="57">
        <f t="shared" si="3"/>
        <v>44213</v>
      </c>
      <c r="C23" s="44" t="e">
        <v>#REF!</v>
      </c>
      <c r="D23" s="58"/>
      <c r="E23" s="54"/>
      <c r="F23" s="58"/>
      <c r="G23" s="53">
        <f t="shared" si="1"/>
        <v>0</v>
      </c>
      <c r="H23" s="54" t="e">
        <v>#REF!</v>
      </c>
      <c r="I23" s="59" t="e">
        <f t="shared" si="2"/>
        <v>#REF!</v>
      </c>
      <c r="L23" s="35"/>
      <c r="M23" s="35"/>
      <c r="N23" s="35"/>
      <c r="O23" s="35"/>
      <c r="P23" s="35"/>
      <c r="Q23" s="39">
        <v>0.38888888888888901</v>
      </c>
      <c r="R23" s="39">
        <v>0.812499999999998</v>
      </c>
      <c r="S23" s="40"/>
      <c r="T23" s="35"/>
      <c r="U23" s="35"/>
    </row>
    <row r="24" spans="1:21" ht="15.75" x14ac:dyDescent="0.25">
      <c r="A24" s="56" t="str">
        <f t="shared" si="0"/>
        <v>So</v>
      </c>
      <c r="B24" s="57">
        <f t="shared" si="3"/>
        <v>44214</v>
      </c>
      <c r="C24" s="44" t="e">
        <v>#REF!</v>
      </c>
      <c r="D24" s="58"/>
      <c r="E24" s="54"/>
      <c r="F24" s="58"/>
      <c r="G24" s="53">
        <f t="shared" si="1"/>
        <v>0</v>
      </c>
      <c r="H24" s="54" t="e">
        <v>#REF!</v>
      </c>
      <c r="I24" s="59" t="e">
        <f t="shared" si="2"/>
        <v>#REF!</v>
      </c>
      <c r="L24" s="35"/>
      <c r="M24" s="35"/>
      <c r="N24" s="35"/>
      <c r="O24" s="35"/>
      <c r="P24" s="35"/>
      <c r="Q24" s="39">
        <v>0.39583333333333198</v>
      </c>
      <c r="R24" s="39">
        <v>0.80555555555555303</v>
      </c>
      <c r="S24" s="40"/>
      <c r="T24" s="35"/>
      <c r="U24" s="35"/>
    </row>
    <row r="25" spans="1:21" ht="15.75" x14ac:dyDescent="0.25">
      <c r="A25" s="56" t="str">
        <f t="shared" si="0"/>
        <v>Mo</v>
      </c>
      <c r="B25" s="57">
        <f t="shared" si="3"/>
        <v>44215</v>
      </c>
      <c r="C25" s="44" t="e">
        <v>#REF!</v>
      </c>
      <c r="D25" s="58"/>
      <c r="E25" s="54"/>
      <c r="F25" s="58"/>
      <c r="G25" s="53">
        <f t="shared" si="1"/>
        <v>0</v>
      </c>
      <c r="H25" s="54" t="e">
        <v>#REF!</v>
      </c>
      <c r="I25" s="59" t="e">
        <f t="shared" si="2"/>
        <v>#REF!</v>
      </c>
      <c r="L25" s="35"/>
      <c r="M25" s="35"/>
      <c r="N25" s="35"/>
      <c r="O25" s="35"/>
      <c r="P25" s="35"/>
      <c r="Q25" s="39">
        <v>0.40277777777777701</v>
      </c>
      <c r="R25" s="39">
        <v>0.79861111111110905</v>
      </c>
      <c r="S25" s="40"/>
      <c r="T25" s="35"/>
      <c r="U25" s="35"/>
    </row>
    <row r="26" spans="1:21" ht="16.5" thickBot="1" x14ac:dyDescent="0.3">
      <c r="A26" s="60" t="str">
        <f t="shared" si="0"/>
        <v>Di</v>
      </c>
      <c r="B26" s="61">
        <f t="shared" si="3"/>
        <v>44216</v>
      </c>
      <c r="C26" s="62" t="e">
        <v>#REF!</v>
      </c>
      <c r="D26" s="63"/>
      <c r="E26" s="67"/>
      <c r="F26" s="63"/>
      <c r="G26" s="64">
        <f t="shared" si="1"/>
        <v>0</v>
      </c>
      <c r="H26" s="67" t="e">
        <v>#REF!</v>
      </c>
      <c r="I26" s="65" t="e">
        <f t="shared" si="2"/>
        <v>#REF!</v>
      </c>
      <c r="L26" s="35"/>
      <c r="M26" s="35"/>
      <c r="N26" s="35"/>
      <c r="O26" s="35"/>
      <c r="P26" s="35"/>
      <c r="Q26" s="39">
        <v>0.40972222222222099</v>
      </c>
      <c r="R26" s="39">
        <v>0.79166666666666397</v>
      </c>
      <c r="S26" s="40"/>
      <c r="T26" s="35"/>
      <c r="U26" s="35"/>
    </row>
    <row r="27" spans="1:21" ht="15.75" x14ac:dyDescent="0.25">
      <c r="A27" s="56" t="str">
        <f t="shared" si="0"/>
        <v>Mi</v>
      </c>
      <c r="B27" s="57">
        <f t="shared" si="3"/>
        <v>44217</v>
      </c>
      <c r="C27" s="44" t="e">
        <v>#REF!</v>
      </c>
      <c r="D27" s="58"/>
      <c r="E27" s="54"/>
      <c r="F27" s="58"/>
      <c r="G27" s="53">
        <f t="shared" si="1"/>
        <v>0</v>
      </c>
      <c r="H27" s="54" t="e">
        <v>#REF!</v>
      </c>
      <c r="I27" s="59" t="e">
        <f t="shared" si="2"/>
        <v>#REF!</v>
      </c>
      <c r="L27" s="35"/>
      <c r="M27" s="35"/>
      <c r="N27" s="35"/>
      <c r="O27" s="35"/>
      <c r="P27" s="35"/>
      <c r="Q27" s="39">
        <v>0.41666666666666602</v>
      </c>
      <c r="R27" s="39">
        <v>0.78472222222221999</v>
      </c>
      <c r="S27" s="40"/>
      <c r="T27" s="35"/>
      <c r="U27" s="35"/>
    </row>
    <row r="28" spans="1:21" ht="15.75" x14ac:dyDescent="0.25">
      <c r="A28" s="56" t="str">
        <f t="shared" si="0"/>
        <v>Do</v>
      </c>
      <c r="B28" s="57">
        <f t="shared" si="3"/>
        <v>44218</v>
      </c>
      <c r="C28" s="44" t="e">
        <v>#REF!</v>
      </c>
      <c r="D28" s="58"/>
      <c r="E28" s="54"/>
      <c r="F28" s="58"/>
      <c r="G28" s="53">
        <f t="shared" si="1"/>
        <v>0</v>
      </c>
      <c r="H28" s="54" t="e">
        <v>#REF!</v>
      </c>
      <c r="I28" s="59" t="e">
        <f t="shared" si="2"/>
        <v>#REF!</v>
      </c>
      <c r="L28" s="35"/>
      <c r="M28" s="35"/>
      <c r="N28" s="35"/>
      <c r="O28" s="35"/>
      <c r="P28" s="35"/>
      <c r="Q28" s="39">
        <v>0.42361111111110999</v>
      </c>
      <c r="R28" s="39">
        <v>0.77777777777777501</v>
      </c>
      <c r="S28" s="40"/>
      <c r="T28" s="35"/>
      <c r="U28" s="35"/>
    </row>
    <row r="29" spans="1:21" ht="15.75" x14ac:dyDescent="0.25">
      <c r="A29" s="56" t="str">
        <f t="shared" si="0"/>
        <v>Fr</v>
      </c>
      <c r="B29" s="57">
        <f t="shared" si="3"/>
        <v>44219</v>
      </c>
      <c r="C29" s="44" t="e">
        <v>#REF!</v>
      </c>
      <c r="D29" s="58"/>
      <c r="E29" s="54"/>
      <c r="F29" s="58"/>
      <c r="G29" s="53">
        <f t="shared" si="1"/>
        <v>0</v>
      </c>
      <c r="H29" s="54" t="e">
        <v>#REF!</v>
      </c>
      <c r="I29" s="59" t="e">
        <f t="shared" si="2"/>
        <v>#REF!</v>
      </c>
      <c r="L29" s="35"/>
      <c r="M29" s="35"/>
      <c r="N29" s="35"/>
      <c r="O29" s="35"/>
      <c r="P29" s="35"/>
      <c r="Q29" s="39">
        <v>0.43055555555555403</v>
      </c>
      <c r="R29" s="39">
        <v>0.77083333333333104</v>
      </c>
      <c r="S29" s="40"/>
      <c r="T29" s="35"/>
      <c r="U29" s="35"/>
    </row>
    <row r="30" spans="1:21" ht="15.75" x14ac:dyDescent="0.25">
      <c r="A30" s="56" t="str">
        <f t="shared" si="0"/>
        <v>Sa</v>
      </c>
      <c r="B30" s="57">
        <f t="shared" si="3"/>
        <v>44220</v>
      </c>
      <c r="C30" s="44" t="e">
        <v>#REF!</v>
      </c>
      <c r="D30" s="58"/>
      <c r="E30" s="54"/>
      <c r="F30" s="58"/>
      <c r="G30" s="53">
        <f t="shared" si="1"/>
        <v>0</v>
      </c>
      <c r="H30" s="54" t="e">
        <v>#REF!</v>
      </c>
      <c r="I30" s="59" t="e">
        <f t="shared" si="2"/>
        <v>#REF!</v>
      </c>
      <c r="L30" s="35"/>
      <c r="M30" s="35"/>
      <c r="N30" s="35"/>
      <c r="O30" s="35"/>
      <c r="P30" s="35"/>
      <c r="Q30" s="39">
        <v>0.437499999999999</v>
      </c>
      <c r="R30" s="39">
        <v>0.76388888888888595</v>
      </c>
      <c r="S30" s="40"/>
      <c r="T30" s="35"/>
      <c r="U30" s="35"/>
    </row>
    <row r="31" spans="1:21" ht="15.75" x14ac:dyDescent="0.25">
      <c r="A31" s="56" t="str">
        <f t="shared" si="0"/>
        <v>So</v>
      </c>
      <c r="B31" s="57">
        <f t="shared" si="3"/>
        <v>44221</v>
      </c>
      <c r="C31" s="44" t="e">
        <v>#REF!</v>
      </c>
      <c r="D31" s="58"/>
      <c r="E31" s="54"/>
      <c r="F31" s="58"/>
      <c r="G31" s="53">
        <f t="shared" si="1"/>
        <v>0</v>
      </c>
      <c r="H31" s="54" t="e">
        <v>#REF!</v>
      </c>
      <c r="I31" s="59" t="e">
        <f t="shared" si="2"/>
        <v>#REF!</v>
      </c>
      <c r="L31" s="35"/>
      <c r="M31" s="35"/>
      <c r="N31" s="35"/>
      <c r="O31" s="35"/>
      <c r="P31" s="35"/>
      <c r="Q31" s="39">
        <v>0.44444444444444298</v>
      </c>
      <c r="R31" s="39">
        <v>0.75694444444444198</v>
      </c>
      <c r="S31" s="40"/>
      <c r="T31" s="35"/>
      <c r="U31" s="35"/>
    </row>
    <row r="32" spans="1:21" ht="15.75" x14ac:dyDescent="0.25">
      <c r="A32" s="56" t="str">
        <f t="shared" si="0"/>
        <v>Mo</v>
      </c>
      <c r="B32" s="57">
        <f t="shared" si="3"/>
        <v>44222</v>
      </c>
      <c r="C32" s="44" t="e">
        <v>#REF!</v>
      </c>
      <c r="D32" s="58"/>
      <c r="E32" s="54"/>
      <c r="F32" s="58"/>
      <c r="G32" s="53">
        <f t="shared" si="1"/>
        <v>0</v>
      </c>
      <c r="H32" s="54" t="e">
        <v>#REF!</v>
      </c>
      <c r="I32" s="59" t="e">
        <f t="shared" si="2"/>
        <v>#REF!</v>
      </c>
      <c r="L32" s="35"/>
      <c r="M32" s="35"/>
      <c r="N32" s="35"/>
      <c r="O32" s="35"/>
      <c r="P32" s="35"/>
      <c r="Q32" s="39">
        <v>0.45138888888888901</v>
      </c>
      <c r="R32" s="39">
        <v>0.749999999999997</v>
      </c>
      <c r="S32" s="40"/>
      <c r="T32" s="35"/>
      <c r="U32" s="35"/>
    </row>
    <row r="33" spans="1:21" ht="16.5" thickBot="1" x14ac:dyDescent="0.3">
      <c r="A33" s="56" t="str">
        <f t="shared" si="0"/>
        <v>Di</v>
      </c>
      <c r="B33" s="57">
        <f t="shared" si="3"/>
        <v>44223</v>
      </c>
      <c r="C33" s="44" t="e">
        <v>#REF!</v>
      </c>
      <c r="D33" s="58"/>
      <c r="E33" s="54"/>
      <c r="F33" s="58"/>
      <c r="G33" s="53">
        <f t="shared" si="1"/>
        <v>0</v>
      </c>
      <c r="H33" s="54" t="e">
        <v>#REF!</v>
      </c>
      <c r="I33" s="59" t="e">
        <f t="shared" si="2"/>
        <v>#REF!</v>
      </c>
      <c r="L33" s="35"/>
      <c r="M33" s="35"/>
      <c r="N33" s="35"/>
      <c r="O33" s="35"/>
      <c r="P33" s="35"/>
      <c r="Q33" s="39">
        <v>0.45833333333333198</v>
      </c>
      <c r="R33" s="39">
        <v>0.74305555555555303</v>
      </c>
      <c r="S33" s="40"/>
      <c r="T33" s="35"/>
      <c r="U33" s="35"/>
    </row>
    <row r="34" spans="1:21" ht="15.75" x14ac:dyDescent="0.25">
      <c r="A34" s="47" t="str">
        <f t="shared" si="0"/>
        <v>Mi</v>
      </c>
      <c r="B34" s="50">
        <f t="shared" si="3"/>
        <v>44224</v>
      </c>
      <c r="C34" s="48" t="e">
        <v>#REF!</v>
      </c>
      <c r="D34" s="51"/>
      <c r="E34" s="52"/>
      <c r="F34" s="51"/>
      <c r="G34" s="66">
        <f t="shared" si="1"/>
        <v>0</v>
      </c>
      <c r="H34" s="52" t="e">
        <v>#REF!</v>
      </c>
      <c r="I34" s="55" t="e">
        <f t="shared" si="2"/>
        <v>#REF!</v>
      </c>
      <c r="L34" s="35"/>
      <c r="M34" s="35"/>
      <c r="N34" s="35"/>
      <c r="O34" s="35"/>
      <c r="P34" s="35"/>
      <c r="Q34" s="39">
        <v>0.46527777777777701</v>
      </c>
      <c r="R34" s="39">
        <v>0.73611111111110805</v>
      </c>
      <c r="S34" s="40"/>
      <c r="T34" s="35"/>
      <c r="U34" s="35"/>
    </row>
    <row r="35" spans="1:21" ht="15.75" x14ac:dyDescent="0.25">
      <c r="A35" s="56" t="str">
        <f t="shared" si="0"/>
        <v>Do</v>
      </c>
      <c r="B35" s="57">
        <f t="shared" si="3"/>
        <v>44225</v>
      </c>
      <c r="C35" s="44" t="e">
        <v>#REF!</v>
      </c>
      <c r="D35" s="58"/>
      <c r="E35" s="54"/>
      <c r="F35" s="58"/>
      <c r="G35" s="53">
        <f t="shared" si="1"/>
        <v>0</v>
      </c>
      <c r="H35" s="54" t="e">
        <v>#REF!</v>
      </c>
      <c r="I35" s="59" t="e">
        <f t="shared" si="2"/>
        <v>#REF!</v>
      </c>
      <c r="L35" s="35"/>
      <c r="M35" s="35"/>
      <c r="N35" s="35"/>
      <c r="O35" s="35"/>
      <c r="P35" s="35"/>
      <c r="Q35" s="39">
        <v>0.47222222222222099</v>
      </c>
      <c r="R35" s="39">
        <v>0.72916666666666297</v>
      </c>
      <c r="S35" s="40"/>
      <c r="T35" s="35"/>
      <c r="U35" s="35"/>
    </row>
    <row r="36" spans="1:21" ht="16.5" thickBot="1" x14ac:dyDescent="0.3">
      <c r="A36" s="60" t="str">
        <f t="shared" si="0"/>
        <v>Fr</v>
      </c>
      <c r="B36" s="61">
        <f t="shared" si="3"/>
        <v>44226</v>
      </c>
      <c r="C36" s="62" t="e">
        <v>#REF!</v>
      </c>
      <c r="D36" s="63"/>
      <c r="E36" s="67"/>
      <c r="F36" s="63"/>
      <c r="G36" s="64">
        <f t="shared" si="1"/>
        <v>0</v>
      </c>
      <c r="H36" s="67" t="e">
        <v>#REF!</v>
      </c>
      <c r="I36" s="65" t="e">
        <f t="shared" si="2"/>
        <v>#REF!</v>
      </c>
      <c r="L36" s="35"/>
      <c r="M36" s="35"/>
      <c r="N36" s="35"/>
      <c r="O36" s="35"/>
      <c r="P36" s="35"/>
      <c r="Q36" s="39">
        <v>0.47916666666666502</v>
      </c>
      <c r="R36" s="39">
        <v>0.72222222222221899</v>
      </c>
      <c r="S36" s="40"/>
      <c r="T36" s="35"/>
      <c r="U36" s="35"/>
    </row>
    <row r="37" spans="1:21" x14ac:dyDescent="0.25">
      <c r="L37" s="35"/>
      <c r="M37" s="35"/>
      <c r="N37" s="35"/>
      <c r="O37" s="35"/>
      <c r="P37" s="35"/>
      <c r="Q37" s="39">
        <v>0.48611111111110999</v>
      </c>
      <c r="R37" s="39">
        <v>0.71527777777777402</v>
      </c>
      <c r="S37" s="40"/>
      <c r="T37" s="35"/>
      <c r="U37" s="35"/>
    </row>
    <row r="38" spans="1:21" x14ac:dyDescent="0.25">
      <c r="L38" s="35"/>
      <c r="M38" s="35"/>
      <c r="N38" s="35"/>
      <c r="O38" s="35"/>
      <c r="P38" s="35"/>
      <c r="Q38" s="39">
        <v>0.49305555555555403</v>
      </c>
      <c r="R38" s="39">
        <v>0.70833333333333004</v>
      </c>
      <c r="S38" s="40"/>
      <c r="T38" s="35"/>
      <c r="U38" s="35"/>
    </row>
    <row r="39" spans="1:21" x14ac:dyDescent="0.25">
      <c r="L39" s="35"/>
      <c r="M39" s="35"/>
      <c r="N39" s="35"/>
      <c r="O39" s="35"/>
      <c r="P39" s="35"/>
      <c r="Q39" s="39">
        <v>0.499999999999999</v>
      </c>
      <c r="R39" s="39">
        <v>0.70138888888888495</v>
      </c>
      <c r="S39" s="40"/>
      <c r="T39" s="35"/>
      <c r="U39" s="35"/>
    </row>
    <row r="40" spans="1:21" x14ac:dyDescent="0.25">
      <c r="L40" s="35"/>
      <c r="M40" s="35"/>
      <c r="N40" s="35"/>
      <c r="O40" s="35"/>
      <c r="P40" s="35"/>
      <c r="Q40" s="39">
        <v>0.50694444444444398</v>
      </c>
      <c r="R40" s="39">
        <v>0.69444444444444098</v>
      </c>
      <c r="S40" s="40"/>
      <c r="T40" s="35"/>
      <c r="U40" s="35"/>
    </row>
    <row r="41" spans="1:21" x14ac:dyDescent="0.25">
      <c r="L41" s="35"/>
      <c r="M41" s="35"/>
      <c r="N41" s="35"/>
      <c r="O41" s="35"/>
      <c r="P41" s="35"/>
      <c r="Q41" s="39">
        <v>0.51388888888888795</v>
      </c>
      <c r="R41" s="39">
        <v>0.687499999999996</v>
      </c>
      <c r="S41" s="40"/>
      <c r="T41" s="35"/>
      <c r="U41" s="35"/>
    </row>
    <row r="42" spans="1:21" x14ac:dyDescent="0.25">
      <c r="L42" s="35"/>
      <c r="M42" s="35"/>
      <c r="N42" s="35"/>
      <c r="O42" s="35"/>
      <c r="P42" s="35"/>
      <c r="Q42" s="39">
        <v>0.52083333333333204</v>
      </c>
      <c r="R42" s="39">
        <v>0.68055555555555203</v>
      </c>
      <c r="S42" s="40"/>
      <c r="T42" s="35"/>
      <c r="U42" s="35"/>
    </row>
    <row r="43" spans="1:21" x14ac:dyDescent="0.25">
      <c r="B43" t="s">
        <v>40</v>
      </c>
      <c r="D43" s="68" t="e">
        <f>DATE(E43,F43,1)</f>
        <v>#NUM!</v>
      </c>
      <c r="E43">
        <v>0</v>
      </c>
      <c r="F43">
        <v>2</v>
      </c>
      <c r="G43" t="s">
        <v>41</v>
      </c>
      <c r="I43" s="69">
        <f>SUM(G48:G78)</f>
        <v>0</v>
      </c>
      <c r="L43" s="35"/>
      <c r="M43" s="35"/>
      <c r="N43" s="35"/>
      <c r="O43" s="35"/>
      <c r="P43" s="35"/>
      <c r="Q43" s="39">
        <v>0.52777777777777601</v>
      </c>
      <c r="R43" s="39">
        <v>0.67361111111110705</v>
      </c>
      <c r="S43" s="40"/>
      <c r="T43" s="35"/>
      <c r="U43" s="35"/>
    </row>
    <row r="44" spans="1:21" x14ac:dyDescent="0.25">
      <c r="G44" t="s">
        <v>42</v>
      </c>
      <c r="I44" s="69">
        <f>SUM(I48:I78)</f>
        <v>0</v>
      </c>
      <c r="L44" s="35"/>
      <c r="M44" s="35"/>
      <c r="N44" s="35"/>
      <c r="O44" s="35"/>
      <c r="P44" s="35"/>
      <c r="Q44" s="39">
        <v>0.53472222222222099</v>
      </c>
      <c r="R44" s="39">
        <v>0.66666666666666297</v>
      </c>
      <c r="S44" s="40"/>
      <c r="T44" s="35"/>
      <c r="U44" s="35"/>
    </row>
    <row r="45" spans="1:21" x14ac:dyDescent="0.25">
      <c r="B45" t="s">
        <v>55</v>
      </c>
      <c r="C45" s="69" t="e">
        <f ca="1">INDIRECT(TEXT(D43-1,"MMMM")&amp;"!I3")</f>
        <v>#NUM!</v>
      </c>
      <c r="G45" t="s">
        <v>56</v>
      </c>
      <c r="I45" s="69" t="e">
        <f ca="1">C45+SUM(I48:I78)</f>
        <v>#NUM!</v>
      </c>
      <c r="L45" s="35"/>
      <c r="M45" s="35"/>
      <c r="N45" s="35"/>
      <c r="O45" s="35"/>
      <c r="P45" s="35"/>
      <c r="Q45" s="39">
        <v>0.54166666666666496</v>
      </c>
      <c r="R45" s="39">
        <v>0.65972222222221799</v>
      </c>
      <c r="S45" s="40"/>
      <c r="T45" s="35"/>
      <c r="U45" s="35"/>
    </row>
    <row r="46" spans="1:21" x14ac:dyDescent="0.25">
      <c r="L46" s="35"/>
      <c r="M46" s="35"/>
      <c r="N46" s="35"/>
      <c r="O46" s="35"/>
      <c r="P46" s="35"/>
      <c r="Q46" s="39">
        <v>0.54861111111111005</v>
      </c>
      <c r="R46" s="39">
        <v>0.65277777777777402</v>
      </c>
      <c r="S46" s="40"/>
      <c r="T46" s="35"/>
      <c r="U46" s="35"/>
    </row>
    <row r="47" spans="1:21" x14ac:dyDescent="0.25">
      <c r="A47" t="s">
        <v>43</v>
      </c>
      <c r="B47" t="s">
        <v>44</v>
      </c>
      <c r="C47" t="s">
        <v>45</v>
      </c>
      <c r="D47" t="s">
        <v>46</v>
      </c>
      <c r="E47" t="s">
        <v>47</v>
      </c>
      <c r="F47" t="s">
        <v>48</v>
      </c>
      <c r="G47" t="s">
        <v>49</v>
      </c>
      <c r="H47" t="s">
        <v>50</v>
      </c>
      <c r="I47" t="s">
        <v>51</v>
      </c>
      <c r="L47" s="35"/>
      <c r="M47" s="35"/>
      <c r="N47" s="35"/>
      <c r="O47" s="35"/>
      <c r="P47" s="35"/>
      <c r="Q47" s="39">
        <v>0.55555555555555403</v>
      </c>
      <c r="R47" s="39">
        <v>0.64583333333332904</v>
      </c>
      <c r="S47" s="40"/>
      <c r="T47" s="35"/>
      <c r="U47" s="35"/>
    </row>
    <row r="48" spans="1:21" x14ac:dyDescent="0.25">
      <c r="A48" t="str">
        <f t="shared" ref="A48:A76" si="4">TEXT(B48,"TTT")</f>
        <v>Mi</v>
      </c>
      <c r="B48" s="70">
        <f t="shared" ref="B48:B76" si="5">DATE($E$1,$F$1,ROW()-5)</f>
        <v>44238</v>
      </c>
      <c r="C48" t="s">
        <v>58</v>
      </c>
      <c r="D48" s="69"/>
      <c r="E48" s="69">
        <v>0</v>
      </c>
      <c r="F48" s="69"/>
      <c r="G48" s="69">
        <f t="shared" ref="G48:G76" si="6">IF(D48="",0,IF(F48&gt;D48,F48-D48-E48,1+F48-D48-E48))</f>
        <v>0</v>
      </c>
      <c r="H48" s="69">
        <v>0.32500000000000001</v>
      </c>
      <c r="I48" s="69">
        <f t="shared" ref="I48:I76" si="7">IF(C48="Fehlzeit",G48-H48,IF(D48="",0,IF(G48&lt;&gt;0,G48-H48,)))</f>
        <v>0</v>
      </c>
      <c r="L48" s="35"/>
      <c r="M48" s="35"/>
      <c r="N48" s="35"/>
      <c r="O48" s="35"/>
      <c r="P48" s="35"/>
      <c r="Q48" s="39">
        <v>0.562499999999998</v>
      </c>
      <c r="R48" s="39">
        <v>0.63888888888888495</v>
      </c>
      <c r="S48" s="40"/>
      <c r="T48" s="35"/>
      <c r="U48" s="35"/>
    </row>
    <row r="49" spans="1:21" x14ac:dyDescent="0.25">
      <c r="A49" t="str">
        <f t="shared" si="4"/>
        <v>Do</v>
      </c>
      <c r="B49" s="70">
        <f t="shared" si="5"/>
        <v>44239</v>
      </c>
      <c r="C49" t="s">
        <v>58</v>
      </c>
      <c r="D49" s="69"/>
      <c r="E49" s="69">
        <v>0</v>
      </c>
      <c r="F49" s="69"/>
      <c r="G49" s="69">
        <f t="shared" si="6"/>
        <v>0</v>
      </c>
      <c r="H49" s="69">
        <v>0.32500000000000001</v>
      </c>
      <c r="I49" s="69">
        <f t="shared" si="7"/>
        <v>0</v>
      </c>
      <c r="L49" s="35"/>
      <c r="M49" s="35"/>
      <c r="N49" s="35"/>
      <c r="O49" s="35"/>
      <c r="P49" s="35"/>
      <c r="Q49" s="39">
        <v>0.56944444444444398</v>
      </c>
      <c r="R49" s="39">
        <v>0.63194444444443998</v>
      </c>
      <c r="S49" s="40"/>
      <c r="T49" s="35"/>
      <c r="U49" s="35"/>
    </row>
    <row r="50" spans="1:21" x14ac:dyDescent="0.25">
      <c r="A50" t="str">
        <f t="shared" si="4"/>
        <v>Fr</v>
      </c>
      <c r="B50" s="70">
        <f t="shared" si="5"/>
        <v>44240</v>
      </c>
      <c r="C50" t="s">
        <v>58</v>
      </c>
      <c r="D50" s="69"/>
      <c r="E50" s="69">
        <v>0</v>
      </c>
      <c r="F50" s="69"/>
      <c r="G50" s="69">
        <f t="shared" si="6"/>
        <v>0</v>
      </c>
      <c r="H50" s="69">
        <v>0.32500000000000001</v>
      </c>
      <c r="I50" s="69">
        <f t="shared" si="7"/>
        <v>0</v>
      </c>
      <c r="L50" s="35"/>
      <c r="M50" s="35"/>
      <c r="N50" s="35"/>
      <c r="O50" s="35"/>
      <c r="P50" s="35"/>
      <c r="Q50" s="39">
        <v>0.57638888888888795</v>
      </c>
      <c r="R50" s="39">
        <v>0.624999999999996</v>
      </c>
      <c r="S50" s="40"/>
      <c r="T50" s="35"/>
      <c r="U50" s="35"/>
    </row>
    <row r="51" spans="1:21" x14ac:dyDescent="0.25">
      <c r="A51" t="str">
        <f t="shared" si="4"/>
        <v>Sa</v>
      </c>
      <c r="B51" s="70">
        <f t="shared" si="5"/>
        <v>44241</v>
      </c>
      <c r="C51" t="s">
        <v>59</v>
      </c>
      <c r="D51" s="69"/>
      <c r="E51" s="69">
        <v>0</v>
      </c>
      <c r="F51" s="69"/>
      <c r="G51" s="69">
        <f t="shared" si="6"/>
        <v>0</v>
      </c>
      <c r="H51" s="69">
        <v>0</v>
      </c>
      <c r="I51" s="69">
        <f t="shared" si="7"/>
        <v>0</v>
      </c>
      <c r="L51" s="35"/>
      <c r="M51" s="35"/>
      <c r="N51" s="35"/>
      <c r="O51" s="35"/>
      <c r="P51" s="35"/>
      <c r="Q51" s="39">
        <v>0.58333333333333204</v>
      </c>
      <c r="R51" s="39">
        <v>0.61805555555555103</v>
      </c>
      <c r="S51" s="40"/>
      <c r="T51" s="35"/>
      <c r="U51" s="35"/>
    </row>
    <row r="52" spans="1:21" x14ac:dyDescent="0.25">
      <c r="A52" t="str">
        <f t="shared" si="4"/>
        <v>So</v>
      </c>
      <c r="B52" s="70">
        <f t="shared" si="5"/>
        <v>44242</v>
      </c>
      <c r="C52" t="s">
        <v>59</v>
      </c>
      <c r="D52" s="69"/>
      <c r="E52" s="69">
        <v>0</v>
      </c>
      <c r="F52" s="69"/>
      <c r="G52" s="69">
        <f t="shared" si="6"/>
        <v>0</v>
      </c>
      <c r="H52" s="69">
        <v>0</v>
      </c>
      <c r="I52" s="69">
        <f t="shared" si="7"/>
        <v>0</v>
      </c>
      <c r="L52" s="35"/>
      <c r="M52" s="35"/>
      <c r="N52" s="35"/>
      <c r="O52" s="35"/>
      <c r="P52" s="35"/>
      <c r="Q52" s="39">
        <v>0.59027777777777601</v>
      </c>
      <c r="R52" s="39">
        <v>0.61111111111110605</v>
      </c>
      <c r="S52" s="40"/>
      <c r="T52" s="35"/>
      <c r="U52" s="35"/>
    </row>
    <row r="53" spans="1:21" x14ac:dyDescent="0.25">
      <c r="A53" t="str">
        <f t="shared" si="4"/>
        <v>Mo</v>
      </c>
      <c r="B53" s="70">
        <f t="shared" si="5"/>
        <v>44243</v>
      </c>
      <c r="C53" t="s">
        <v>58</v>
      </c>
      <c r="D53" s="69"/>
      <c r="E53" s="69">
        <v>0</v>
      </c>
      <c r="F53" s="69"/>
      <c r="G53" s="69">
        <f t="shared" si="6"/>
        <v>0</v>
      </c>
      <c r="H53" s="69">
        <v>0.32500000000000001</v>
      </c>
      <c r="I53" s="69">
        <f t="shared" si="7"/>
        <v>0</v>
      </c>
      <c r="L53" s="35"/>
      <c r="M53" s="35"/>
      <c r="N53" s="35"/>
      <c r="O53" s="35"/>
      <c r="P53" s="35"/>
      <c r="Q53" s="39">
        <v>0.59722222222222099</v>
      </c>
      <c r="R53" s="39">
        <v>0.60416666666666197</v>
      </c>
      <c r="S53" s="40"/>
      <c r="T53" s="35"/>
      <c r="U53" s="35"/>
    </row>
    <row r="54" spans="1:21" x14ac:dyDescent="0.25">
      <c r="A54" t="str">
        <f t="shared" si="4"/>
        <v>Di</v>
      </c>
      <c r="B54" s="70">
        <f t="shared" si="5"/>
        <v>44244</v>
      </c>
      <c r="C54" t="s">
        <v>58</v>
      </c>
      <c r="D54" s="69"/>
      <c r="E54" s="69">
        <v>0</v>
      </c>
      <c r="F54" s="69"/>
      <c r="G54" s="69">
        <f t="shared" si="6"/>
        <v>0</v>
      </c>
      <c r="H54" s="69">
        <v>0.32500000000000001</v>
      </c>
      <c r="I54" s="69">
        <f t="shared" si="7"/>
        <v>0</v>
      </c>
      <c r="L54" s="35"/>
      <c r="M54" s="35"/>
      <c r="N54" s="35"/>
      <c r="O54" s="35"/>
      <c r="P54" s="35"/>
      <c r="Q54" s="39">
        <v>0.60416666666666496</v>
      </c>
      <c r="R54" s="39">
        <v>0.59722222222221699</v>
      </c>
      <c r="S54" s="40"/>
      <c r="T54" s="35"/>
      <c r="U54" s="35"/>
    </row>
    <row r="55" spans="1:21" x14ac:dyDescent="0.25">
      <c r="A55" t="str">
        <f t="shared" si="4"/>
        <v>Mi</v>
      </c>
      <c r="B55" s="70">
        <f t="shared" si="5"/>
        <v>44245</v>
      </c>
      <c r="C55" t="s">
        <v>58</v>
      </c>
      <c r="D55" s="69"/>
      <c r="E55" s="69">
        <v>0</v>
      </c>
      <c r="F55" s="69"/>
      <c r="G55" s="69">
        <f t="shared" si="6"/>
        <v>0</v>
      </c>
      <c r="H55" s="69">
        <v>0.32500000000000001</v>
      </c>
      <c r="I55" s="69">
        <f t="shared" si="7"/>
        <v>0</v>
      </c>
      <c r="L55" s="35"/>
      <c r="M55" s="35"/>
      <c r="N55" s="35"/>
      <c r="O55" s="35"/>
      <c r="P55" s="35"/>
      <c r="Q55" s="39">
        <v>0.61111111111110905</v>
      </c>
      <c r="R55" s="39">
        <v>0.59027777777777302</v>
      </c>
      <c r="S55" s="40"/>
      <c r="T55" s="35"/>
      <c r="U55" s="35"/>
    </row>
    <row r="56" spans="1:21" x14ac:dyDescent="0.25">
      <c r="A56" t="str">
        <f t="shared" si="4"/>
        <v>Do</v>
      </c>
      <c r="B56" s="70">
        <f t="shared" si="5"/>
        <v>44246</v>
      </c>
      <c r="C56" t="s">
        <v>58</v>
      </c>
      <c r="D56" s="69"/>
      <c r="E56" s="69">
        <v>0</v>
      </c>
      <c r="F56" s="69"/>
      <c r="G56" s="69">
        <f t="shared" si="6"/>
        <v>0</v>
      </c>
      <c r="H56" s="69">
        <v>0.32500000000000001</v>
      </c>
      <c r="I56" s="69">
        <f t="shared" si="7"/>
        <v>0</v>
      </c>
      <c r="L56" s="35"/>
      <c r="M56" s="35"/>
      <c r="N56" s="35"/>
      <c r="O56" s="35"/>
      <c r="P56" s="35"/>
      <c r="Q56" s="39">
        <v>0.61805555555555403</v>
      </c>
      <c r="R56" s="39">
        <v>0.58333333333332804</v>
      </c>
      <c r="S56" s="40"/>
      <c r="T56" s="35"/>
      <c r="U56" s="35"/>
    </row>
    <row r="57" spans="1:21" x14ac:dyDescent="0.25">
      <c r="A57" t="str">
        <f t="shared" si="4"/>
        <v>Fr</v>
      </c>
      <c r="B57" s="70">
        <f t="shared" si="5"/>
        <v>44247</v>
      </c>
      <c r="C57" t="s">
        <v>58</v>
      </c>
      <c r="D57" s="69"/>
      <c r="E57" s="69">
        <v>0</v>
      </c>
      <c r="F57" s="69"/>
      <c r="G57" s="69">
        <f t="shared" si="6"/>
        <v>0</v>
      </c>
      <c r="H57" s="69">
        <v>0.32500000000000001</v>
      </c>
      <c r="I57" s="69">
        <f t="shared" si="7"/>
        <v>0</v>
      </c>
      <c r="L57" s="35"/>
      <c r="M57" s="35"/>
      <c r="N57" s="35"/>
      <c r="O57" s="35"/>
      <c r="P57" s="35"/>
      <c r="Q57" s="39">
        <v>0.624999999999998</v>
      </c>
      <c r="R57" s="39">
        <v>0.57638888888888395</v>
      </c>
      <c r="S57" s="40"/>
      <c r="T57" s="35"/>
      <c r="U57" s="35"/>
    </row>
    <row r="58" spans="1:21" x14ac:dyDescent="0.25">
      <c r="A58" t="str">
        <f t="shared" si="4"/>
        <v>Sa</v>
      </c>
      <c r="B58" s="70">
        <f t="shared" si="5"/>
        <v>44248</v>
      </c>
      <c r="C58" t="s">
        <v>59</v>
      </c>
      <c r="D58" s="69"/>
      <c r="E58" s="69">
        <v>0</v>
      </c>
      <c r="F58" s="69"/>
      <c r="G58" s="69">
        <f t="shared" si="6"/>
        <v>0</v>
      </c>
      <c r="H58" s="69">
        <v>0</v>
      </c>
      <c r="I58" s="69">
        <f t="shared" si="7"/>
        <v>0</v>
      </c>
      <c r="L58" s="35"/>
      <c r="M58" s="35"/>
      <c r="N58" s="35"/>
      <c r="O58" s="35"/>
      <c r="P58" s="35"/>
      <c r="Q58" s="39">
        <v>0.63194444444444398</v>
      </c>
      <c r="R58" s="39">
        <v>0.56944444444443898</v>
      </c>
      <c r="S58" s="40"/>
      <c r="T58" s="35"/>
      <c r="U58" s="35"/>
    </row>
    <row r="59" spans="1:21" x14ac:dyDescent="0.25">
      <c r="A59" t="str">
        <f t="shared" si="4"/>
        <v>So</v>
      </c>
      <c r="B59" s="70">
        <f t="shared" si="5"/>
        <v>44249</v>
      </c>
      <c r="C59" t="s">
        <v>59</v>
      </c>
      <c r="D59" s="69"/>
      <c r="E59" s="69">
        <v>0</v>
      </c>
      <c r="F59" s="69"/>
      <c r="G59" s="69">
        <f t="shared" si="6"/>
        <v>0</v>
      </c>
      <c r="H59" s="69">
        <v>0</v>
      </c>
      <c r="I59" s="69">
        <f t="shared" si="7"/>
        <v>0</v>
      </c>
      <c r="L59" s="35"/>
      <c r="M59" s="35"/>
      <c r="N59" s="35"/>
      <c r="O59" s="35"/>
      <c r="P59" s="35"/>
      <c r="Q59" s="39">
        <v>0.63888888888888795</v>
      </c>
      <c r="R59" s="39">
        <v>0.562499999999995</v>
      </c>
      <c r="S59" s="40"/>
      <c r="T59" s="35"/>
      <c r="U59" s="35"/>
    </row>
    <row r="60" spans="1:21" x14ac:dyDescent="0.25">
      <c r="A60" t="str">
        <f t="shared" si="4"/>
        <v>Mo</v>
      </c>
      <c r="B60" s="70">
        <f t="shared" si="5"/>
        <v>44250</v>
      </c>
      <c r="C60" t="s">
        <v>58</v>
      </c>
      <c r="D60" s="69"/>
      <c r="E60" s="69">
        <v>0</v>
      </c>
      <c r="F60" s="69"/>
      <c r="G60" s="69">
        <f t="shared" si="6"/>
        <v>0</v>
      </c>
      <c r="H60" s="69">
        <v>0.32500000000000001</v>
      </c>
      <c r="I60" s="69">
        <f t="shared" si="7"/>
        <v>0</v>
      </c>
      <c r="L60" s="35"/>
      <c r="M60" s="35"/>
      <c r="N60" s="35"/>
      <c r="O60" s="35"/>
      <c r="P60" s="35"/>
      <c r="Q60" s="39">
        <v>0.64583333333333204</v>
      </c>
      <c r="R60" s="39">
        <v>0.55555555555555003</v>
      </c>
      <c r="S60" s="40"/>
      <c r="T60" s="35"/>
      <c r="U60" s="35"/>
    </row>
    <row r="61" spans="1:21" x14ac:dyDescent="0.25">
      <c r="A61" t="str">
        <f t="shared" si="4"/>
        <v>Di</v>
      </c>
      <c r="B61" s="70">
        <f t="shared" si="5"/>
        <v>44251</v>
      </c>
      <c r="C61" t="s">
        <v>58</v>
      </c>
      <c r="D61" s="69"/>
      <c r="E61" s="69">
        <v>0</v>
      </c>
      <c r="F61" s="69"/>
      <c r="G61" s="69">
        <f t="shared" si="6"/>
        <v>0</v>
      </c>
      <c r="H61" s="69">
        <v>0.32500000000000001</v>
      </c>
      <c r="I61" s="69">
        <f t="shared" si="7"/>
        <v>0</v>
      </c>
      <c r="L61" s="35"/>
      <c r="M61" s="35"/>
      <c r="N61" s="35"/>
      <c r="O61" s="35"/>
      <c r="P61" s="35"/>
      <c r="Q61" s="39">
        <v>0.65277777777777601</v>
      </c>
      <c r="R61" s="39">
        <v>0.54861111111110605</v>
      </c>
      <c r="S61" s="40"/>
      <c r="T61" s="35"/>
      <c r="U61" s="35"/>
    </row>
    <row r="62" spans="1:21" x14ac:dyDescent="0.25">
      <c r="A62" t="str">
        <f t="shared" si="4"/>
        <v>Mi</v>
      </c>
      <c r="B62" s="70">
        <f t="shared" si="5"/>
        <v>44252</v>
      </c>
      <c r="C62" t="s">
        <v>58</v>
      </c>
      <c r="D62" s="69"/>
      <c r="E62" s="69">
        <v>0</v>
      </c>
      <c r="F62" s="69"/>
      <c r="G62" s="69">
        <f t="shared" si="6"/>
        <v>0</v>
      </c>
      <c r="H62" s="69">
        <v>0.32500000000000001</v>
      </c>
      <c r="I62" s="69">
        <f t="shared" si="7"/>
        <v>0</v>
      </c>
      <c r="L62" s="35"/>
      <c r="M62" s="35"/>
      <c r="N62" s="35"/>
      <c r="O62" s="35"/>
      <c r="P62" s="35"/>
      <c r="Q62" s="39">
        <v>0.65972222222222099</v>
      </c>
      <c r="R62" s="39">
        <v>0.54166666666666097</v>
      </c>
      <c r="S62" s="40"/>
      <c r="T62" s="35"/>
      <c r="U62" s="35"/>
    </row>
    <row r="63" spans="1:21" x14ac:dyDescent="0.25">
      <c r="A63" t="str">
        <f t="shared" si="4"/>
        <v>Do</v>
      </c>
      <c r="B63" s="70">
        <f t="shared" si="5"/>
        <v>44253</v>
      </c>
      <c r="C63" t="s">
        <v>58</v>
      </c>
      <c r="D63" s="69"/>
      <c r="E63" s="69">
        <v>0</v>
      </c>
      <c r="F63" s="69"/>
      <c r="G63" s="69">
        <f t="shared" si="6"/>
        <v>0</v>
      </c>
      <c r="H63" s="69">
        <v>0.32500000000000001</v>
      </c>
      <c r="I63" s="69">
        <f t="shared" si="7"/>
        <v>0</v>
      </c>
      <c r="L63" s="35"/>
      <c r="M63" s="35"/>
      <c r="N63" s="35"/>
      <c r="O63" s="35"/>
      <c r="P63" s="35"/>
      <c r="Q63" s="39">
        <v>0.66666666666666496</v>
      </c>
      <c r="R63" s="39">
        <v>0.53472222222221699</v>
      </c>
      <c r="S63" s="40"/>
      <c r="T63" s="35"/>
      <c r="U63" s="35"/>
    </row>
    <row r="64" spans="1:21" x14ac:dyDescent="0.25">
      <c r="A64" t="str">
        <f t="shared" si="4"/>
        <v>Fr</v>
      </c>
      <c r="B64" s="70">
        <f t="shared" si="5"/>
        <v>44254</v>
      </c>
      <c r="C64" t="s">
        <v>58</v>
      </c>
      <c r="D64" s="69"/>
      <c r="E64" s="69">
        <v>0</v>
      </c>
      <c r="F64" s="69"/>
      <c r="G64" s="69">
        <f t="shared" si="6"/>
        <v>0</v>
      </c>
      <c r="H64" s="69">
        <v>0.32500000000000001</v>
      </c>
      <c r="I64" s="69">
        <f t="shared" si="7"/>
        <v>0</v>
      </c>
      <c r="L64" s="35"/>
      <c r="M64" s="35"/>
      <c r="N64" s="35"/>
      <c r="O64" s="35"/>
      <c r="P64" s="35"/>
      <c r="Q64" s="39">
        <v>0.67361111111110905</v>
      </c>
      <c r="R64" s="39">
        <v>0.52777777777777202</v>
      </c>
      <c r="S64" s="40"/>
      <c r="T64" s="35"/>
      <c r="U64" s="35"/>
    </row>
    <row r="65" spans="1:21" x14ac:dyDescent="0.25">
      <c r="A65" t="str">
        <f t="shared" si="4"/>
        <v>Sa</v>
      </c>
      <c r="B65" s="70">
        <f t="shared" si="5"/>
        <v>44255</v>
      </c>
      <c r="C65" t="s">
        <v>59</v>
      </c>
      <c r="D65" s="69"/>
      <c r="E65" s="69">
        <v>0</v>
      </c>
      <c r="F65" s="69"/>
      <c r="G65" s="69">
        <f t="shared" si="6"/>
        <v>0</v>
      </c>
      <c r="H65" s="69">
        <v>0</v>
      </c>
      <c r="I65" s="69">
        <f t="shared" si="7"/>
        <v>0</v>
      </c>
      <c r="L65" s="35"/>
      <c r="M65" s="35"/>
      <c r="N65" s="35"/>
      <c r="O65" s="35"/>
      <c r="P65" s="35"/>
      <c r="Q65" s="39">
        <v>0.68055555555555403</v>
      </c>
      <c r="R65" s="39">
        <v>0.52083333333332804</v>
      </c>
      <c r="S65" s="40"/>
      <c r="T65" s="35"/>
      <c r="U65" s="35"/>
    </row>
    <row r="66" spans="1:21" x14ac:dyDescent="0.25">
      <c r="A66" t="str">
        <f t="shared" si="4"/>
        <v>So</v>
      </c>
      <c r="B66" s="70">
        <f t="shared" si="5"/>
        <v>44256</v>
      </c>
      <c r="C66" t="s">
        <v>59</v>
      </c>
      <c r="D66" s="69"/>
      <c r="E66" s="69">
        <v>0</v>
      </c>
      <c r="F66" s="69"/>
      <c r="G66" s="69">
        <f t="shared" si="6"/>
        <v>0</v>
      </c>
      <c r="H66" s="69">
        <v>0</v>
      </c>
      <c r="I66" s="69">
        <f t="shared" si="7"/>
        <v>0</v>
      </c>
      <c r="L66" s="35"/>
      <c r="M66" s="35"/>
      <c r="N66" s="35"/>
      <c r="O66" s="35"/>
      <c r="P66" s="35"/>
      <c r="Q66" s="39">
        <v>0.687499999999998</v>
      </c>
      <c r="R66" s="39">
        <v>0.51388888888888296</v>
      </c>
      <c r="S66" s="40"/>
      <c r="T66" s="35"/>
      <c r="U66" s="35"/>
    </row>
    <row r="67" spans="1:21" x14ac:dyDescent="0.25">
      <c r="A67" t="str">
        <f t="shared" si="4"/>
        <v>Mo</v>
      </c>
      <c r="B67" s="70">
        <f t="shared" si="5"/>
        <v>44257</v>
      </c>
      <c r="C67" t="s">
        <v>58</v>
      </c>
      <c r="D67" s="69"/>
      <c r="E67" s="69">
        <v>0</v>
      </c>
      <c r="F67" s="69"/>
      <c r="G67" s="69">
        <f t="shared" si="6"/>
        <v>0</v>
      </c>
      <c r="H67" s="69">
        <v>0.32500000000000001</v>
      </c>
      <c r="I67" s="69">
        <f t="shared" si="7"/>
        <v>0</v>
      </c>
      <c r="L67" s="35"/>
      <c r="M67" s="35"/>
      <c r="N67" s="35"/>
      <c r="O67" s="35"/>
      <c r="P67" s="35"/>
      <c r="Q67" s="39">
        <v>0.69444444444444198</v>
      </c>
      <c r="R67" s="39">
        <v>0.50694444444443798</v>
      </c>
      <c r="S67" s="40"/>
      <c r="T67" s="35"/>
      <c r="U67" s="35"/>
    </row>
    <row r="68" spans="1:21" x14ac:dyDescent="0.25">
      <c r="A68" t="str">
        <f t="shared" si="4"/>
        <v>Di</v>
      </c>
      <c r="B68" s="70">
        <f t="shared" si="5"/>
        <v>44258</v>
      </c>
      <c r="C68" t="s">
        <v>58</v>
      </c>
      <c r="D68" s="69"/>
      <c r="E68" s="69">
        <v>0</v>
      </c>
      <c r="F68" s="69"/>
      <c r="G68" s="69">
        <f t="shared" si="6"/>
        <v>0</v>
      </c>
      <c r="H68" s="69">
        <v>0.32500000000000001</v>
      </c>
      <c r="I68" s="69">
        <f t="shared" si="7"/>
        <v>0</v>
      </c>
      <c r="L68" s="35"/>
      <c r="M68" s="35"/>
      <c r="N68" s="35"/>
      <c r="O68" s="35"/>
      <c r="P68" s="35"/>
      <c r="Q68" s="39">
        <v>0.70138888888888795</v>
      </c>
      <c r="R68" s="39">
        <v>0.499999999999994</v>
      </c>
      <c r="S68" s="40"/>
      <c r="T68" s="35"/>
      <c r="U68" s="35"/>
    </row>
    <row r="69" spans="1:21" x14ac:dyDescent="0.25">
      <c r="A69" t="str">
        <f t="shared" si="4"/>
        <v>Mi</v>
      </c>
      <c r="B69" s="70">
        <f t="shared" si="5"/>
        <v>44259</v>
      </c>
      <c r="C69" t="s">
        <v>58</v>
      </c>
      <c r="D69" s="69"/>
      <c r="E69" s="69">
        <v>0</v>
      </c>
      <c r="F69" s="69"/>
      <c r="G69" s="69">
        <f t="shared" si="6"/>
        <v>0</v>
      </c>
      <c r="H69" s="69">
        <v>0.32500000000000001</v>
      </c>
      <c r="I69" s="69">
        <f t="shared" si="7"/>
        <v>0</v>
      </c>
      <c r="L69" s="35"/>
      <c r="M69" s="35"/>
      <c r="N69" s="35"/>
      <c r="O69" s="35"/>
      <c r="P69" s="35"/>
      <c r="Q69" s="39">
        <v>0.70833333333333104</v>
      </c>
      <c r="R69" s="39">
        <v>0.49305555555554897</v>
      </c>
      <c r="S69" s="40"/>
      <c r="T69" s="35"/>
      <c r="U69" s="35"/>
    </row>
    <row r="70" spans="1:21" x14ac:dyDescent="0.25">
      <c r="A70" t="str">
        <f t="shared" si="4"/>
        <v>Do</v>
      </c>
      <c r="B70" s="70">
        <f t="shared" si="5"/>
        <v>44260</v>
      </c>
      <c r="C70" t="s">
        <v>58</v>
      </c>
      <c r="D70" s="69"/>
      <c r="E70" s="69">
        <v>0</v>
      </c>
      <c r="F70" s="69"/>
      <c r="G70" s="69">
        <f t="shared" si="6"/>
        <v>0</v>
      </c>
      <c r="H70" s="69">
        <v>0.32500000000000001</v>
      </c>
      <c r="I70" s="69">
        <f t="shared" si="7"/>
        <v>0</v>
      </c>
      <c r="L70" s="35"/>
      <c r="M70" s="35"/>
      <c r="N70" s="35"/>
      <c r="O70" s="35"/>
      <c r="P70" s="35"/>
      <c r="Q70" s="39">
        <v>0.71527777777777601</v>
      </c>
      <c r="R70" s="39">
        <v>0.486111111111105</v>
      </c>
      <c r="S70" s="40"/>
      <c r="T70" s="35"/>
      <c r="U70" s="35"/>
    </row>
    <row r="71" spans="1:21" x14ac:dyDescent="0.25">
      <c r="A71" t="str">
        <f t="shared" si="4"/>
        <v>Fr</v>
      </c>
      <c r="B71" s="70">
        <f t="shared" si="5"/>
        <v>44261</v>
      </c>
      <c r="C71" t="s">
        <v>58</v>
      </c>
      <c r="D71" s="69"/>
      <c r="E71" s="69">
        <v>0</v>
      </c>
      <c r="F71" s="69"/>
      <c r="G71" s="69">
        <f t="shared" si="6"/>
        <v>0</v>
      </c>
      <c r="H71" s="69">
        <v>0.32500000000000001</v>
      </c>
      <c r="I71" s="69">
        <f t="shared" si="7"/>
        <v>0</v>
      </c>
      <c r="L71" s="35"/>
      <c r="M71" s="35"/>
      <c r="N71" s="35"/>
      <c r="O71" s="35"/>
      <c r="P71" s="35"/>
      <c r="Q71" s="39">
        <v>0.72222222222222099</v>
      </c>
      <c r="R71" s="39">
        <v>0.47916666666666002</v>
      </c>
      <c r="S71" s="40"/>
      <c r="T71" s="35"/>
      <c r="U71" s="35"/>
    </row>
    <row r="72" spans="1:21" x14ac:dyDescent="0.25">
      <c r="A72" t="str">
        <f t="shared" si="4"/>
        <v>Sa</v>
      </c>
      <c r="B72" s="70">
        <f t="shared" si="5"/>
        <v>44262</v>
      </c>
      <c r="C72" t="s">
        <v>59</v>
      </c>
      <c r="D72" s="69"/>
      <c r="E72" s="69">
        <v>0</v>
      </c>
      <c r="F72" s="69"/>
      <c r="G72" s="69">
        <f t="shared" si="6"/>
        <v>0</v>
      </c>
      <c r="H72" s="69">
        <v>0</v>
      </c>
      <c r="I72" s="69">
        <f t="shared" si="7"/>
        <v>0</v>
      </c>
      <c r="L72" s="35"/>
      <c r="M72" s="35"/>
      <c r="N72" s="35"/>
      <c r="O72" s="35"/>
      <c r="P72" s="35"/>
      <c r="Q72" s="39">
        <v>0.72916666666666496</v>
      </c>
      <c r="R72" s="39">
        <v>0.47222222222221599</v>
      </c>
      <c r="S72" s="40"/>
      <c r="T72" s="35"/>
      <c r="U72" s="35"/>
    </row>
    <row r="73" spans="1:21" x14ac:dyDescent="0.25">
      <c r="A73" t="str">
        <f t="shared" si="4"/>
        <v>So</v>
      </c>
      <c r="B73" s="70">
        <f t="shared" si="5"/>
        <v>44263</v>
      </c>
      <c r="C73" t="s">
        <v>59</v>
      </c>
      <c r="D73" s="69"/>
      <c r="E73" s="69">
        <v>0</v>
      </c>
      <c r="F73" s="69"/>
      <c r="G73" s="69">
        <f t="shared" si="6"/>
        <v>0</v>
      </c>
      <c r="H73" s="69">
        <v>0</v>
      </c>
      <c r="I73" s="69">
        <f t="shared" si="7"/>
        <v>0</v>
      </c>
      <c r="L73" s="35"/>
      <c r="M73" s="35"/>
      <c r="N73" s="35"/>
      <c r="O73" s="35"/>
      <c r="P73" s="35"/>
      <c r="Q73" s="39">
        <v>0.73611111111110905</v>
      </c>
      <c r="R73" s="39">
        <v>0.46527777777777102</v>
      </c>
      <c r="S73" s="40"/>
      <c r="T73" s="35"/>
      <c r="U73" s="35"/>
    </row>
    <row r="74" spans="1:21" x14ac:dyDescent="0.25">
      <c r="A74" t="str">
        <f t="shared" si="4"/>
        <v>Mo</v>
      </c>
      <c r="B74" s="70">
        <f t="shared" si="5"/>
        <v>44264</v>
      </c>
      <c r="C74" t="s">
        <v>58</v>
      </c>
      <c r="D74" s="69"/>
      <c r="E74" s="69">
        <v>0</v>
      </c>
      <c r="F74" s="69"/>
      <c r="G74" s="69">
        <f t="shared" si="6"/>
        <v>0</v>
      </c>
      <c r="H74" s="69">
        <v>0.32500000000000001</v>
      </c>
      <c r="I74" s="69">
        <f t="shared" si="7"/>
        <v>0</v>
      </c>
      <c r="L74" s="35"/>
      <c r="M74" s="35"/>
      <c r="N74" s="35"/>
      <c r="O74" s="35"/>
      <c r="P74" s="35"/>
      <c r="Q74" s="39">
        <v>0.74305555555555303</v>
      </c>
      <c r="R74" s="39">
        <v>0.45833333333332699</v>
      </c>
      <c r="S74" s="40"/>
      <c r="T74" s="35"/>
      <c r="U74" s="35"/>
    </row>
    <row r="75" spans="1:21" x14ac:dyDescent="0.25">
      <c r="A75" t="str">
        <f t="shared" si="4"/>
        <v>Di</v>
      </c>
      <c r="B75" s="70">
        <f t="shared" si="5"/>
        <v>44265</v>
      </c>
      <c r="C75" t="s">
        <v>58</v>
      </c>
      <c r="D75" s="69"/>
      <c r="E75" s="69">
        <v>0</v>
      </c>
      <c r="F75" s="69"/>
      <c r="G75" s="69">
        <f t="shared" si="6"/>
        <v>0</v>
      </c>
      <c r="H75" s="69">
        <v>0.32500000000000001</v>
      </c>
      <c r="I75" s="69">
        <f t="shared" si="7"/>
        <v>0</v>
      </c>
      <c r="L75" s="35"/>
      <c r="M75" s="35"/>
      <c r="N75" s="35"/>
      <c r="O75" s="35"/>
      <c r="P75" s="35"/>
      <c r="Q75" s="39">
        <v>0.749999999999998</v>
      </c>
      <c r="R75" s="39">
        <v>0.45138888888888201</v>
      </c>
      <c r="S75" s="40"/>
      <c r="T75" s="35"/>
      <c r="U75" s="35"/>
    </row>
    <row r="76" spans="1:21" x14ac:dyDescent="0.25">
      <c r="A76" t="str">
        <f t="shared" si="4"/>
        <v>Mi</v>
      </c>
      <c r="B76" s="70">
        <f t="shared" si="5"/>
        <v>44266</v>
      </c>
      <c r="C76" t="s">
        <v>58</v>
      </c>
      <c r="D76" s="69"/>
      <c r="E76" s="69">
        <v>0</v>
      </c>
      <c r="F76" s="69"/>
      <c r="G76" s="69">
        <f t="shared" si="6"/>
        <v>0</v>
      </c>
      <c r="H76" s="69">
        <v>0.32500000000000001</v>
      </c>
      <c r="I76" s="69">
        <f t="shared" si="7"/>
        <v>0</v>
      </c>
      <c r="L76" s="35"/>
      <c r="M76" s="35"/>
      <c r="N76" s="35"/>
      <c r="O76" s="35"/>
      <c r="P76" s="35"/>
      <c r="Q76" s="39">
        <v>0.75694444444444198</v>
      </c>
      <c r="R76" s="39">
        <v>0.44444444444443798</v>
      </c>
      <c r="S76" s="40"/>
      <c r="T76" s="35"/>
      <c r="U76" s="35"/>
    </row>
    <row r="77" spans="1:21" x14ac:dyDescent="0.25">
      <c r="L77" s="35"/>
      <c r="M77" s="35"/>
      <c r="N77" s="35"/>
      <c r="O77" s="35"/>
      <c r="P77" s="35"/>
      <c r="Q77" s="39">
        <v>0.76388888888888795</v>
      </c>
      <c r="R77" s="39">
        <v>0.43749999999999301</v>
      </c>
      <c r="S77" s="40"/>
      <c r="T77" s="35"/>
      <c r="U77" s="35"/>
    </row>
    <row r="78" spans="1:21" x14ac:dyDescent="0.25">
      <c r="L78" s="35"/>
      <c r="M78" s="35"/>
      <c r="N78" s="35"/>
      <c r="O78" s="35"/>
      <c r="P78" s="35"/>
      <c r="Q78" s="39">
        <v>0.77083333333333104</v>
      </c>
      <c r="R78" s="39">
        <v>0.43055555555554897</v>
      </c>
      <c r="S78" s="40"/>
      <c r="T78" s="35"/>
      <c r="U78" s="35"/>
    </row>
    <row r="79" spans="1:21" x14ac:dyDescent="0.25">
      <c r="L79" s="35"/>
      <c r="M79" s="35"/>
      <c r="N79" s="35"/>
      <c r="O79" s="35"/>
      <c r="P79" s="35"/>
      <c r="Q79" s="39">
        <v>0.77777777777777501</v>
      </c>
      <c r="R79" s="39">
        <v>0.423611111111104</v>
      </c>
      <c r="S79" s="40"/>
      <c r="T79" s="35"/>
      <c r="U79" s="35"/>
    </row>
    <row r="80" spans="1:21" x14ac:dyDescent="0.25">
      <c r="L80" s="35"/>
      <c r="M80" s="35"/>
      <c r="N80" s="35"/>
      <c r="O80" s="35"/>
      <c r="P80" s="35"/>
      <c r="Q80" s="39">
        <v>0.78472222222222099</v>
      </c>
      <c r="R80" s="39">
        <v>0.41666666666666002</v>
      </c>
      <c r="S80" s="40"/>
      <c r="T80" s="35"/>
      <c r="U80" s="35"/>
    </row>
    <row r="81" spans="12:21" x14ac:dyDescent="0.25">
      <c r="L81" s="35"/>
      <c r="M81" s="35"/>
      <c r="N81" s="35"/>
      <c r="O81" s="35"/>
      <c r="P81" s="35"/>
      <c r="Q81" s="39">
        <v>0.79166666666666496</v>
      </c>
      <c r="R81" s="39">
        <v>0.40972222222221499</v>
      </c>
      <c r="S81" s="40"/>
      <c r="T81" s="35"/>
      <c r="U81" s="35"/>
    </row>
    <row r="82" spans="12:21" x14ac:dyDescent="0.25">
      <c r="L82" s="35"/>
      <c r="M82" s="35"/>
      <c r="N82" s="35"/>
      <c r="O82" s="35"/>
      <c r="P82" s="35"/>
      <c r="Q82" s="39">
        <v>0.79861111111110905</v>
      </c>
      <c r="R82" s="39">
        <v>0.40277777777777102</v>
      </c>
      <c r="S82" s="40"/>
      <c r="T82" s="35"/>
      <c r="U82" s="35"/>
    </row>
    <row r="83" spans="12:21" x14ac:dyDescent="0.25">
      <c r="L83" s="35"/>
      <c r="M83" s="35"/>
      <c r="N83" s="35"/>
      <c r="O83" s="35"/>
      <c r="P83" s="35"/>
      <c r="Q83" s="39">
        <v>0.80555555555555403</v>
      </c>
      <c r="R83" s="39">
        <v>0.39583333333332599</v>
      </c>
      <c r="S83" s="40"/>
      <c r="T83" s="35"/>
      <c r="U83" s="35"/>
    </row>
    <row r="84" spans="12:21" x14ac:dyDescent="0.25">
      <c r="L84" s="35"/>
      <c r="M84" s="35"/>
      <c r="N84" s="35"/>
      <c r="O84" s="35"/>
      <c r="P84" s="35"/>
      <c r="Q84" s="39">
        <v>0.812499999999998</v>
      </c>
      <c r="R84" s="39">
        <v>0.38888888888888101</v>
      </c>
      <c r="S84" s="40"/>
      <c r="T84" s="35"/>
      <c r="U84" s="35"/>
    </row>
    <row r="85" spans="12:21" x14ac:dyDescent="0.25">
      <c r="L85" s="35"/>
      <c r="M85" s="35"/>
      <c r="N85" s="35"/>
      <c r="O85" s="35"/>
      <c r="P85" s="35"/>
      <c r="Q85" s="39">
        <v>0.81944444444444198</v>
      </c>
      <c r="R85" s="39">
        <v>0.38194444444443698</v>
      </c>
      <c r="S85" s="40"/>
      <c r="T85" s="35"/>
      <c r="U85" s="35"/>
    </row>
    <row r="86" spans="12:21" x14ac:dyDescent="0.25">
      <c r="L86" s="35"/>
      <c r="M86" s="35"/>
      <c r="N86" s="35"/>
      <c r="O86" s="35"/>
      <c r="P86" s="35"/>
      <c r="Q86" s="39">
        <v>0.82638888888888595</v>
      </c>
      <c r="R86" s="39">
        <v>0.37499999999999201</v>
      </c>
      <c r="S86" s="40"/>
      <c r="T86" s="35"/>
      <c r="U86" s="35"/>
    </row>
    <row r="87" spans="12:21" x14ac:dyDescent="0.25">
      <c r="L87" s="35"/>
      <c r="M87" s="35"/>
      <c r="N87" s="35"/>
      <c r="O87" s="35"/>
      <c r="P87" s="35"/>
      <c r="Q87" s="39">
        <v>0.83333333333333104</v>
      </c>
      <c r="R87" s="39">
        <v>0.36805555555554798</v>
      </c>
      <c r="S87" s="40"/>
      <c r="T87" s="35"/>
      <c r="U87" s="35"/>
    </row>
    <row r="88" spans="12:21" x14ac:dyDescent="0.25">
      <c r="L88" s="35"/>
      <c r="M88" s="35"/>
      <c r="N88" s="35"/>
      <c r="O88" s="35"/>
      <c r="P88" s="35"/>
      <c r="Q88" s="39">
        <v>0.84027777777777501</v>
      </c>
      <c r="R88" s="39">
        <v>0.361111111111103</v>
      </c>
      <c r="S88" s="40"/>
      <c r="T88" s="35"/>
      <c r="U88" s="35"/>
    </row>
    <row r="89" spans="12:21" x14ac:dyDescent="0.25">
      <c r="L89" s="35"/>
      <c r="M89" s="35"/>
      <c r="N89" s="35"/>
      <c r="O89" s="35"/>
      <c r="P89" s="35"/>
      <c r="Q89" s="39">
        <v>0.84722222222222099</v>
      </c>
      <c r="R89" s="39">
        <v>0.35416666666665902</v>
      </c>
      <c r="S89" s="40"/>
      <c r="T89" s="35"/>
      <c r="U89" s="35"/>
    </row>
    <row r="90" spans="12:21" x14ac:dyDescent="0.25">
      <c r="L90" s="35"/>
      <c r="M90" s="35"/>
      <c r="N90" s="35"/>
      <c r="O90" s="35"/>
      <c r="P90" s="35"/>
      <c r="Q90" s="39">
        <v>0.85416666666666496</v>
      </c>
      <c r="R90" s="39">
        <v>0.34722222222221399</v>
      </c>
      <c r="S90" s="40"/>
      <c r="T90" s="35"/>
      <c r="U90" s="35"/>
    </row>
    <row r="91" spans="12:21" x14ac:dyDescent="0.25">
      <c r="L91" s="35"/>
      <c r="M91" s="35"/>
      <c r="N91" s="35"/>
      <c r="O91" s="35"/>
      <c r="P91" s="35"/>
      <c r="Q91" s="39">
        <v>0.86111111111110905</v>
      </c>
      <c r="R91" s="39">
        <v>0.34027777777777002</v>
      </c>
      <c r="S91" s="40"/>
      <c r="T91" s="35"/>
      <c r="U91" s="35"/>
    </row>
    <row r="92" spans="12:21" x14ac:dyDescent="0.25">
      <c r="L92" s="35"/>
      <c r="M92" s="35"/>
      <c r="N92" s="35"/>
      <c r="O92" s="35"/>
      <c r="P92" s="35"/>
      <c r="Q92" s="39">
        <v>0.86805555555555403</v>
      </c>
      <c r="R92" s="39">
        <v>0.33333333333332499</v>
      </c>
      <c r="S92" s="40"/>
      <c r="T92" s="35"/>
      <c r="U92" s="35"/>
    </row>
    <row r="93" spans="12:21" x14ac:dyDescent="0.25">
      <c r="L93" s="35"/>
      <c r="M93" s="35"/>
      <c r="N93" s="35"/>
      <c r="O93" s="35"/>
      <c r="P93" s="35"/>
      <c r="Q93" s="39">
        <v>0.874999999999998</v>
      </c>
      <c r="R93" s="39">
        <v>0.32638888888888101</v>
      </c>
      <c r="S93" s="40"/>
      <c r="T93" s="35"/>
      <c r="U93" s="35"/>
    </row>
    <row r="94" spans="12:21" x14ac:dyDescent="0.25">
      <c r="L94" s="35"/>
      <c r="M94" s="35"/>
      <c r="N94" s="35"/>
      <c r="O94" s="35"/>
      <c r="P94" s="35"/>
      <c r="Q94" s="39">
        <v>0.88194444444444198</v>
      </c>
      <c r="R94" s="39">
        <v>0.31944444444443598</v>
      </c>
      <c r="S94" s="40"/>
      <c r="T94" s="35"/>
      <c r="U94" s="35"/>
    </row>
    <row r="95" spans="12:21" x14ac:dyDescent="0.25">
      <c r="L95" s="35"/>
      <c r="M95" s="35"/>
      <c r="N95" s="35"/>
      <c r="O95" s="35"/>
      <c r="P95" s="35"/>
      <c r="Q95" s="39">
        <v>0.88888888888888595</v>
      </c>
      <c r="R95" s="39">
        <v>0.31249999999999201</v>
      </c>
      <c r="S95" s="40"/>
      <c r="T95" s="35"/>
      <c r="U95" s="35"/>
    </row>
    <row r="96" spans="12:21" x14ac:dyDescent="0.25">
      <c r="L96" s="35"/>
      <c r="M96" s="35"/>
      <c r="N96" s="35"/>
      <c r="O96" s="35"/>
      <c r="P96" s="35"/>
      <c r="Q96" s="39">
        <v>0.89583333333333104</v>
      </c>
      <c r="R96" s="39">
        <v>0.30555555555554698</v>
      </c>
      <c r="S96" s="40"/>
      <c r="T96" s="35"/>
      <c r="U96" s="35"/>
    </row>
    <row r="97" spans="12:21" x14ac:dyDescent="0.25">
      <c r="L97" s="35"/>
      <c r="M97" s="35"/>
      <c r="N97" s="35"/>
      <c r="O97" s="35"/>
      <c r="P97" s="35"/>
      <c r="Q97" s="39">
        <v>0.90277777777777501</v>
      </c>
      <c r="R97" s="39">
        <v>0.298611111111103</v>
      </c>
      <c r="S97" s="40"/>
      <c r="T97" s="35"/>
      <c r="U97" s="35"/>
    </row>
    <row r="98" spans="12:21" x14ac:dyDescent="0.25">
      <c r="L98" s="35"/>
      <c r="M98" s="35"/>
      <c r="N98" s="35"/>
      <c r="O98" s="35"/>
      <c r="P98" s="35"/>
      <c r="Q98" s="39">
        <v>0.90972222222221899</v>
      </c>
      <c r="R98" s="39">
        <v>0.29166666666665803</v>
      </c>
      <c r="S98" s="40"/>
      <c r="T98" s="35"/>
      <c r="U98" s="35"/>
    </row>
    <row r="99" spans="12:21" x14ac:dyDescent="0.25">
      <c r="L99" s="35"/>
      <c r="M99" s="35"/>
      <c r="N99" s="35"/>
      <c r="O99" s="35"/>
      <c r="P99" s="35"/>
      <c r="Q99" s="39">
        <v>0.91666666666666496</v>
      </c>
      <c r="R99" s="39">
        <v>0.28472222222221399</v>
      </c>
      <c r="S99" s="40"/>
      <c r="T99" s="35"/>
      <c r="U99" s="35"/>
    </row>
    <row r="100" spans="12:21" x14ac:dyDescent="0.25">
      <c r="L100" s="35"/>
      <c r="M100" s="35"/>
      <c r="N100" s="35"/>
      <c r="O100" s="35"/>
      <c r="P100" s="35"/>
      <c r="Q100" s="39">
        <v>0.92361111111110805</v>
      </c>
      <c r="R100" s="39">
        <v>0.27777777777776902</v>
      </c>
      <c r="S100" s="40"/>
      <c r="T100" s="35"/>
      <c r="U100" s="35"/>
    </row>
    <row r="101" spans="12:21" x14ac:dyDescent="0.25">
      <c r="L101" s="35"/>
      <c r="M101" s="35"/>
      <c r="N101" s="35"/>
      <c r="O101" s="35"/>
      <c r="P101" s="35"/>
      <c r="Q101" s="39">
        <v>0.93055555555555403</v>
      </c>
      <c r="R101" s="39">
        <v>0.27083333333332399</v>
      </c>
      <c r="S101" s="40"/>
      <c r="T101" s="35"/>
      <c r="U101" s="35"/>
    </row>
    <row r="102" spans="12:21" x14ac:dyDescent="0.25">
      <c r="L102" s="35"/>
      <c r="M102" s="35"/>
      <c r="N102" s="35"/>
      <c r="O102" s="35"/>
      <c r="P102" s="35"/>
      <c r="Q102" s="39">
        <v>0.937499999999998</v>
      </c>
      <c r="R102" s="39">
        <v>0.26388888888888001</v>
      </c>
      <c r="S102" s="40"/>
      <c r="T102" s="35"/>
      <c r="U102" s="35"/>
    </row>
    <row r="103" spans="12:21" x14ac:dyDescent="0.25">
      <c r="L103" s="35"/>
      <c r="M103" s="35"/>
      <c r="N103" s="35"/>
      <c r="O103" s="35"/>
      <c r="P103" s="35"/>
      <c r="Q103" s="39">
        <v>0.94444444444444198</v>
      </c>
      <c r="R103" s="39">
        <v>0.25694444444443498</v>
      </c>
      <c r="S103" s="40"/>
      <c r="T103" s="35"/>
      <c r="U103" s="35"/>
    </row>
    <row r="104" spans="12:21" x14ac:dyDescent="0.25">
      <c r="L104" s="35"/>
      <c r="M104" s="35"/>
      <c r="N104" s="35"/>
      <c r="O104" s="35"/>
      <c r="P104" s="35"/>
      <c r="Q104" s="39">
        <v>0.95138888888888595</v>
      </c>
      <c r="R104" s="39">
        <v>0.24999999999999101</v>
      </c>
      <c r="S104" s="40"/>
      <c r="T104" s="35"/>
      <c r="U104" s="35"/>
    </row>
    <row r="105" spans="12:21" x14ac:dyDescent="0.25">
      <c r="L105" s="35"/>
      <c r="M105" s="35"/>
      <c r="N105" s="35"/>
      <c r="O105" s="35"/>
      <c r="P105" s="35"/>
      <c r="Q105" s="39">
        <v>0.95833333333333004</v>
      </c>
      <c r="R105" s="39">
        <v>0</v>
      </c>
      <c r="S105" s="35"/>
      <c r="T105" s="35"/>
      <c r="U105" s="35"/>
    </row>
  </sheetData>
  <conditionalFormatting sqref="A6:I36">
    <cfRule type="expression" dxfId="254" priority="3" stopIfTrue="1">
      <formula>OR($C6="Krank",$C6="Fehlzeit")</formula>
    </cfRule>
    <cfRule type="expression" dxfId="253" priority="4" stopIfTrue="1">
      <formula>OR($C6="Wochenende",$C6="Feiertag")</formula>
    </cfRule>
  </conditionalFormatting>
  <conditionalFormatting sqref="A48:I76">
    <cfRule type="expression" dxfId="252" priority="1" stopIfTrue="1">
      <formula>OR($C48="Krank",$C48="Fehlzeit")</formula>
    </cfRule>
    <cfRule type="expression" dxfId="251" priority="2" stopIfTrue="1">
      <formula>OR($C48="Wochenende",$C48="Feiertag")</formula>
    </cfRule>
  </conditionalFormatting>
  <dataValidations count="5">
    <dataValidation type="list" allowBlank="1" showInputMessage="1" showErrorMessage="1" sqref="F6:F36" xr:uid="{6A829CB0-6A4E-4B47-8C15-D085F174DFB3}">
      <formula1>$O$3:$O$105</formula1>
    </dataValidation>
    <dataValidation type="list" allowBlank="1" showInputMessage="1" showErrorMessage="1" sqref="E13:E36" xr:uid="{79EF6541-7E7A-40E5-AA0C-71E7FE26630D}">
      <formula1>$P$2:$P$6</formula1>
    </dataValidation>
    <dataValidation type="list" allowBlank="1" showInputMessage="1" showErrorMessage="1" sqref="D6:D8" xr:uid="{2077D916-A815-4AE6-9F71-63DFA861618B}">
      <formula1>$N$2:$N$105</formula1>
    </dataValidation>
    <dataValidation type="list" allowBlank="1" showInputMessage="1" showErrorMessage="1" sqref="D9:D36" xr:uid="{6B4A3C15-2259-40FB-83FB-B0C0839BE362}">
      <formula1>$N$3:$N$105</formula1>
    </dataValidation>
    <dataValidation type="list" allowBlank="1" showInputMessage="1" showErrorMessage="1" sqref="M3" xr:uid="{0A05788E-9043-4AD4-BFD3-3A78BA14A91C}">
      <formula1>$I$2:$I$3</formula1>
    </dataValidation>
  </dataValidations>
  <pageMargins left="0.7" right="0.7" top="0.78740157499999996" bottom="0.78740157499999996" header="0.3" footer="0.3"/>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E3CE77-856E-4342-B4FE-D8F1DD999748}">
  <dimension ref="A1:M45"/>
  <sheetViews>
    <sheetView workbookViewId="0">
      <pane xSplit="3" ySplit="3" topLeftCell="D25" activePane="bottomRight" state="frozen"/>
      <selection pane="topRight" activeCell="D1" sqref="D1"/>
      <selection pane="bottomLeft" activeCell="A4" sqref="A4"/>
      <selection pane="bottomRight" activeCell="H25" sqref="H25"/>
    </sheetView>
  </sheetViews>
  <sheetFormatPr baseColWidth="10" defaultColWidth="11.5703125" defaultRowHeight="18" customHeight="1" x14ac:dyDescent="0.25"/>
  <cols>
    <col min="1" max="1" width="3.42578125" style="144" customWidth="1"/>
    <col min="2" max="2" width="5.28515625" style="113" customWidth="1"/>
    <col min="3" max="3" width="8.140625" style="145" customWidth="1"/>
    <col min="4" max="4" width="13.28515625" style="153" customWidth="1"/>
    <col min="5" max="8" width="9.7109375" style="113" customWidth="1"/>
    <col min="9" max="9" width="12.42578125" style="113" customWidth="1"/>
    <col min="10" max="10" width="9.7109375" style="113" customWidth="1"/>
    <col min="11" max="11" width="2.5703125" style="113" customWidth="1"/>
    <col min="12" max="12" width="11.7109375" style="146" customWidth="1"/>
    <col min="13" max="13" width="35.28515625" style="113" customWidth="1"/>
    <col min="14" max="16384" width="11.5703125" style="113"/>
  </cols>
  <sheetData>
    <row r="1" spans="1:13" ht="18" customHeight="1" x14ac:dyDescent="0.25">
      <c r="A1" s="138">
        <f>Kalender!A1</f>
        <v>2026</v>
      </c>
      <c r="B1" s="105"/>
      <c r="C1" s="108">
        <v>1</v>
      </c>
      <c r="D1" s="151"/>
      <c r="E1" s="138" t="s">
        <v>63</v>
      </c>
      <c r="F1" s="105"/>
      <c r="G1" s="87"/>
      <c r="H1" s="179">
        <f ca="1">TODAY()</f>
        <v>46085</v>
      </c>
      <c r="I1" s="180"/>
      <c r="K1" s="87"/>
    </row>
    <row r="2" spans="1:13" ht="6.6" customHeight="1" x14ac:dyDescent="0.25">
      <c r="A2" s="139"/>
      <c r="B2" s="108"/>
      <c r="C2" s="108"/>
      <c r="D2" s="107"/>
      <c r="E2" s="108"/>
      <c r="F2" s="108"/>
      <c r="G2" s="108"/>
      <c r="H2" s="108"/>
      <c r="I2" s="108"/>
    </row>
    <row r="3" spans="1:13" ht="45" customHeight="1" x14ac:dyDescent="0.25">
      <c r="A3" s="107" t="s">
        <v>62</v>
      </c>
      <c r="B3" s="108" t="s">
        <v>43</v>
      </c>
      <c r="C3" s="108" t="s">
        <v>44</v>
      </c>
      <c r="D3" s="108" t="s">
        <v>45</v>
      </c>
      <c r="E3" s="108" t="s">
        <v>46</v>
      </c>
      <c r="F3" s="108" t="s">
        <v>47</v>
      </c>
      <c r="G3" s="108" t="s">
        <v>48</v>
      </c>
      <c r="H3" s="108" t="s">
        <v>105</v>
      </c>
      <c r="I3" s="166" t="s">
        <v>108</v>
      </c>
      <c r="J3" s="108" t="s">
        <v>104</v>
      </c>
      <c r="K3" s="108"/>
      <c r="L3" s="147"/>
    </row>
    <row r="4" spans="1:13" ht="18" customHeight="1" x14ac:dyDescent="0.25">
      <c r="A4" s="113">
        <f>IF(TEXT(C4,"TTT")="Mo",IF(WEEKNUM(C4,21)=53,1,WEEKNUM(C4,21)),"")</f>
        <v>1</v>
      </c>
      <c r="B4" s="108" t="str">
        <f>IF(C4&lt;&gt;"",TEXT(C4,"TTT"),"")</f>
        <v>Mo</v>
      </c>
      <c r="C4" s="140">
        <f>DATE($A$1,$C$1,1)-WEEKDAY(DATE($A$1,$C$1,1),11)+1</f>
        <v>46020</v>
      </c>
      <c r="D4" s="107"/>
      <c r="E4" s="108"/>
      <c r="F4" s="108"/>
      <c r="G4" s="108"/>
      <c r="H4" s="154" t="str">
        <f>IF(ISNUMBER(MATCH(D4,Vorgaben!M$2:M$8,0)),6,IF(ISNUMBER(MATCH(D4,Vorgaben!M$9:M$10,0)),-6,IF(AND(I4&lt;&gt;"",F4&lt;&gt;"",G4&lt;&gt;""),I4-F4-G4,"")))</f>
        <v/>
      </c>
      <c r="I4" s="141" t="str">
        <f>IF(OR(ISNUMBER(MATCH(D4,Vorgaben!$M$9:$M$17,0)),COUNTIF(E4:G4,"&lt;&gt;")&gt;0),"",IF(ISNUMBER(MATCH(D4,Vorgaben!$M$2:$M$7,0)),"6:00",IF(D4&lt;&gt;"","-6:00","")))</f>
        <v/>
      </c>
      <c r="K4" s="114"/>
      <c r="L4" s="148"/>
    </row>
    <row r="5" spans="1:13" ht="18" customHeight="1" x14ac:dyDescent="0.25">
      <c r="A5" s="113" t="str">
        <f t="shared" ref="A5:A45" si="0">IF(TEXT(C5,"TTT")="Mo",IF(WEEKNUM(C5,21)=53,1,WEEKNUM(C5,21)),"")</f>
        <v/>
      </c>
      <c r="B5" s="108" t="str">
        <f t="shared" ref="B5:B16" si="1">IF(C5&lt;&gt;"",TEXT(C5,"TTT"),"")</f>
        <v>Di</v>
      </c>
      <c r="C5" s="140">
        <f>C4+1</f>
        <v>46021</v>
      </c>
      <c r="D5" s="107"/>
      <c r="E5" s="108"/>
      <c r="F5" s="108"/>
      <c r="G5" s="108"/>
      <c r="H5" s="108"/>
      <c r="I5" s="141" t="str">
        <f>IF(OR(ISNUMBER(MATCH(D5,Vorgaben!$M$9:$M$17,0)),COUNTIF(E5:G5,"&lt;&gt;")&gt;0),"",IF(ISNUMBER(MATCH(D5,Vorgaben!$M$2:$M$7,0)),"6:00",IF(D5&lt;&gt;"","-6:00","")))</f>
        <v/>
      </c>
      <c r="K5" s="114"/>
      <c r="L5" s="148">
        <f>COUNTIF(D4:D45,"Urlaub")</f>
        <v>0</v>
      </c>
      <c r="M5" s="142" t="str">
        <f>Vorgaben!M2</f>
        <v>Urlaub</v>
      </c>
    </row>
    <row r="6" spans="1:13" ht="18" customHeight="1" x14ac:dyDescent="0.25">
      <c r="A6" s="113" t="str">
        <f t="shared" si="0"/>
        <v/>
      </c>
      <c r="B6" s="108" t="str">
        <f t="shared" si="1"/>
        <v>Mi</v>
      </c>
      <c r="C6" s="140">
        <f t="shared" ref="C6:C45" si="2">C5+1</f>
        <v>46022</v>
      </c>
      <c r="D6" s="107"/>
      <c r="E6" s="108"/>
      <c r="F6" s="108"/>
      <c r="G6" s="108"/>
      <c r="H6" s="108"/>
      <c r="I6" s="141" t="str">
        <f>IF(OR(ISNUMBER(MATCH(D6,Vorgaben!$M$9:$M$17,0)),COUNTIF(E6:G6,"&lt;&gt;")&gt;0),"",IF(ISNUMBER(MATCH(D6,Vorgaben!$M$2:$M$7,0)),"6:00",IF(D6&lt;&gt;"","-6:00","")))</f>
        <v/>
      </c>
      <c r="K6" s="114"/>
      <c r="L6" s="148">
        <f>COUNTIF(D4:D45,"Krank o.A.")</f>
        <v>0</v>
      </c>
      <c r="M6" s="142" t="str">
        <f>Vorgaben!M3</f>
        <v>Krank o.A.</v>
      </c>
    </row>
    <row r="7" spans="1:13" ht="18" customHeight="1" x14ac:dyDescent="0.25">
      <c r="A7" s="113" t="str">
        <f t="shared" si="0"/>
        <v/>
      </c>
      <c r="B7" s="108" t="str">
        <f t="shared" si="1"/>
        <v>Do</v>
      </c>
      <c r="C7" s="140">
        <f t="shared" si="2"/>
        <v>46023</v>
      </c>
      <c r="D7" s="107"/>
      <c r="E7" s="141">
        <v>0.26041666666666669</v>
      </c>
      <c r="F7" s="141">
        <v>2.0833333333333332E-2</v>
      </c>
      <c r="G7" s="141">
        <v>0.5625</v>
      </c>
      <c r="H7" s="141">
        <f>IF(OR(E7="",F7="",G7=""),"",(G7-E7-F7))</f>
        <v>0.28125</v>
      </c>
      <c r="I7" s="141" t="str">
        <f>IF(OR(ISNUMBER(MATCH(D7,Vorgaben!$M$9:$M$17,0)),COUNTIF(E7:G7,"&lt;&gt;")&gt;0),"",IF(ISNUMBER(MATCH(D7,Vorgaben!$M$2:$M$7,0)),"6:00",IF(D7&lt;&gt;"","-6:00","")))</f>
        <v/>
      </c>
      <c r="K7" s="114"/>
      <c r="L7" s="148">
        <f>COUNTIF(D4:D45,"Krank m.A.")</f>
        <v>0</v>
      </c>
      <c r="M7" s="142" t="str">
        <f>Vorgaben!M4</f>
        <v>Krank m.A.</v>
      </c>
    </row>
    <row r="8" spans="1:13" ht="18" customHeight="1" x14ac:dyDescent="0.25">
      <c r="A8" s="113" t="str">
        <f t="shared" si="0"/>
        <v/>
      </c>
      <c r="B8" s="108" t="str">
        <f t="shared" si="1"/>
        <v>Fr</v>
      </c>
      <c r="C8" s="140">
        <f t="shared" si="2"/>
        <v>46024</v>
      </c>
      <c r="D8" s="107"/>
      <c r="E8" s="141">
        <v>0.33333333333333298</v>
      </c>
      <c r="F8" s="141">
        <v>2.0833333333333332E-2</v>
      </c>
      <c r="G8" s="141">
        <v>0.5625</v>
      </c>
      <c r="H8" s="141">
        <f t="shared" ref="H8:H31" si="3">IF(OR(E8="",F8="",G8=""),"",(G8-E8-F8))</f>
        <v>0.20833333333333368</v>
      </c>
      <c r="I8" s="141" t="str">
        <f>IF(OR(ISNUMBER(MATCH(D8,Vorgaben!$M$9:$M$17,0)),COUNTIF(E8:G8,"&lt;&gt;")&gt;0),"",IF(ISNUMBER(MATCH(D8,Vorgaben!$M$2:$M$7,0)),"6:00",IF(D8&lt;&gt;"","-6:00","")))</f>
        <v/>
      </c>
      <c r="K8" s="114"/>
      <c r="L8" s="148">
        <f>COUNTIF(D4:D45,"Urlaub Vorj.")</f>
        <v>3</v>
      </c>
      <c r="M8" s="142" t="str">
        <f>Vorgaben!M5</f>
        <v>Urlaub Vorj.</v>
      </c>
    </row>
    <row r="9" spans="1:13" ht="18" customHeight="1" x14ac:dyDescent="0.25">
      <c r="A9" s="113" t="str">
        <f t="shared" si="0"/>
        <v/>
      </c>
      <c r="B9" s="108" t="str">
        <f t="shared" si="1"/>
        <v>Sa</v>
      </c>
      <c r="C9" s="140">
        <f t="shared" si="2"/>
        <v>46025</v>
      </c>
      <c r="D9" s="107" t="s">
        <v>65</v>
      </c>
      <c r="E9" s="141"/>
      <c r="F9" s="141"/>
      <c r="G9" s="141"/>
      <c r="H9" s="141"/>
      <c r="I9" s="141" t="str">
        <f>IF(OR(ISNUMBER(MATCH(D9,Vorgaben!$M$9:$M$17,0)),COUNTIF(E9:G9,"&lt;&gt;")&gt;0),"",IF(ISNUMBER(MATCH(D9,Vorgaben!$M$2:$M$7,0)),"6:00",IF(D9&lt;&gt;"","-6:00","")))</f>
        <v/>
      </c>
      <c r="K9" s="114"/>
      <c r="L9" s="148">
        <f>COUNTIF(D4:D45,"Son.urlaub")</f>
        <v>0</v>
      </c>
      <c r="M9" s="142" t="str">
        <f>Vorgaben!M6</f>
        <v>Son.urlaub</v>
      </c>
    </row>
    <row r="10" spans="1:13" ht="18" customHeight="1" x14ac:dyDescent="0.25">
      <c r="A10" s="113" t="str">
        <f t="shared" si="0"/>
        <v/>
      </c>
      <c r="B10" s="108" t="str">
        <f t="shared" si="1"/>
        <v>So</v>
      </c>
      <c r="C10" s="140">
        <f t="shared" si="2"/>
        <v>46026</v>
      </c>
      <c r="D10" s="107"/>
      <c r="E10" s="141">
        <v>0.48958333333333298</v>
      </c>
      <c r="F10" s="141">
        <v>0</v>
      </c>
      <c r="G10" s="141">
        <v>0.58333333333333337</v>
      </c>
      <c r="H10" s="141">
        <f t="shared" si="3"/>
        <v>9.3750000000000389E-2</v>
      </c>
      <c r="I10" s="141" t="str">
        <f>IF(OR(ISNUMBER(MATCH(D10,Vorgaben!$M$9:$M$17,0)),COUNTIF(E10:G10,"&lt;&gt;")&gt;0),"",IF(ISNUMBER(MATCH(D10,Vorgaben!$M$2:$M$7,0)),"6:00",IF(D10&lt;&gt;"","-6:00","")))</f>
        <v/>
      </c>
      <c r="J10" s="141" t="str" cm="1">
        <f t="array" ref="J10">IF($B4="So",SUMPRODUCT((MONTH($C$4:$C$200)=$C$1)*$H$4:$H$200),"")</f>
        <v/>
      </c>
      <c r="K10" s="114"/>
      <c r="L10" s="148">
        <f>COUNTIF(D4:D45,"Kind krank")</f>
        <v>0</v>
      </c>
      <c r="M10" s="142" t="str">
        <f>Vorgaben!M7</f>
        <v>Kind krank</v>
      </c>
    </row>
    <row r="11" spans="1:13" ht="18" customHeight="1" x14ac:dyDescent="0.25">
      <c r="A11" s="113">
        <f t="shared" si="0"/>
        <v>2</v>
      </c>
      <c r="B11" s="108" t="str">
        <f t="shared" si="1"/>
        <v>Mo</v>
      </c>
      <c r="C11" s="140">
        <f t="shared" si="2"/>
        <v>46027</v>
      </c>
      <c r="D11" s="107"/>
      <c r="E11" s="141">
        <v>0.375</v>
      </c>
      <c r="F11" s="141">
        <v>4.1666666666666664E-2</v>
      </c>
      <c r="G11" s="141">
        <v>0.66666666666666663</v>
      </c>
      <c r="H11" s="141">
        <f t="shared" si="3"/>
        <v>0.24999999999999997</v>
      </c>
      <c r="I11" s="141" t="str">
        <f>IF(OR(ISNUMBER(MATCH(D11,Vorgaben!$M$9:$M$17,0)),COUNTIF(E11:G11,"&lt;&gt;")&gt;0),"",IF(ISNUMBER(MATCH(D11,Vorgaben!$M$2:$M$7,0)),"6:00",IF(D11&lt;&gt;"","-6:00","")))</f>
        <v/>
      </c>
      <c r="K11" s="114"/>
      <c r="L11" s="148">
        <f>COUNTIF(D4:D45,"u. abw")</f>
        <v>0</v>
      </c>
      <c r="M11" s="142" t="str">
        <f>Vorgaben!M9</f>
        <v>unent. abw</v>
      </c>
    </row>
    <row r="12" spans="1:13" ht="18" customHeight="1" x14ac:dyDescent="0.25">
      <c r="A12" s="113" t="str">
        <f t="shared" si="0"/>
        <v/>
      </c>
      <c r="B12" s="108" t="str">
        <f t="shared" si="1"/>
        <v>Di</v>
      </c>
      <c r="C12" s="140">
        <f t="shared" si="2"/>
        <v>46028</v>
      </c>
      <c r="D12" s="107"/>
      <c r="E12" s="141">
        <v>0.375</v>
      </c>
      <c r="F12" s="141">
        <v>4.1666666666666664E-2</v>
      </c>
      <c r="G12" s="141">
        <v>0.66666666666666663</v>
      </c>
      <c r="H12" s="141">
        <f>IF(OR(E12="",F12="",G12=""),"",(G12-E12-F12))</f>
        <v>0.24999999999999997</v>
      </c>
      <c r="I12" s="141" t="str">
        <f>IF(OR(ISNUMBER(MATCH(D12,Vorgaben!$M$9:$M$17,0)),COUNTIF(E12:G12,"&lt;&gt;")&gt;0),"",IF(ISNUMBER(MATCH(D12,Vorgaben!$M$2:$M$7,0)),"6:00",IF(D12&lt;&gt;"","-6:00","")))</f>
        <v/>
      </c>
      <c r="K12" s="114"/>
      <c r="L12" s="148"/>
    </row>
    <row r="13" spans="1:13" ht="18" customHeight="1" x14ac:dyDescent="0.25">
      <c r="A13" s="113" t="str">
        <f t="shared" si="0"/>
        <v/>
      </c>
      <c r="B13" s="108" t="str">
        <f t="shared" si="1"/>
        <v>Mi</v>
      </c>
      <c r="C13" s="140">
        <f t="shared" si="2"/>
        <v>46029</v>
      </c>
      <c r="D13" s="107" t="s">
        <v>78</v>
      </c>
      <c r="E13" s="141"/>
      <c r="F13" s="141"/>
      <c r="G13" s="141"/>
      <c r="H13" s="141"/>
      <c r="I13" s="141" t="str">
        <f>IF(OR(ISNUMBER(MATCH(D13,Vorgaben!$M$9:$M$17,0)),COUNTIF(E13:G13,"&lt;&gt;")&gt;0),"",IF(ISNUMBER(MATCH(D13,Vorgaben!$M$2:$M$7,0)),"6:00",IF(D13&lt;&gt;"","-6:00","")))</f>
        <v>6:00</v>
      </c>
      <c r="K13" s="114"/>
      <c r="L13" s="148">
        <f>Kalender!C35</f>
        <v>21</v>
      </c>
      <c r="M13" s="142" t="s">
        <v>102</v>
      </c>
    </row>
    <row r="14" spans="1:13" ht="18" customHeight="1" x14ac:dyDescent="0.25">
      <c r="A14" s="113" t="str">
        <f t="shared" si="0"/>
        <v/>
      </c>
      <c r="B14" s="108" t="str">
        <f t="shared" si="1"/>
        <v>Do</v>
      </c>
      <c r="C14" s="140">
        <f t="shared" si="2"/>
        <v>46030</v>
      </c>
      <c r="D14" s="152" t="s">
        <v>78</v>
      </c>
      <c r="E14" s="141"/>
      <c r="F14" s="141"/>
      <c r="G14" s="141"/>
      <c r="H14" s="141"/>
      <c r="I14" s="141" t="str">
        <f>IF(OR(ISNUMBER(MATCH(D14,Vorgaben!$M$9:$M$17,0)),COUNTIF(E14:G14,"&lt;&gt;")&gt;0),"",IF(ISNUMBER(MATCH(D14,Vorgaben!$M$2:$M$7,0)),"6:00",IF(D14&lt;&gt;"","-6:00","")))</f>
        <v>6:00</v>
      </c>
      <c r="J14" s="141"/>
      <c r="K14" s="114"/>
      <c r="L14" s="149">
        <f>SUM(H4:H45)+SUM(I4:I45)</f>
        <v>5.1666666666666696</v>
      </c>
      <c r="M14" s="142" t="s">
        <v>41</v>
      </c>
    </row>
    <row r="15" spans="1:13" ht="18" customHeight="1" x14ac:dyDescent="0.25">
      <c r="A15" s="113" t="str">
        <f t="shared" si="0"/>
        <v/>
      </c>
      <c r="B15" s="108" t="str">
        <f t="shared" si="1"/>
        <v>Fr</v>
      </c>
      <c r="C15" s="140">
        <f t="shared" si="2"/>
        <v>46031</v>
      </c>
      <c r="D15" s="152" t="s">
        <v>78</v>
      </c>
      <c r="E15" s="141"/>
      <c r="F15" s="141"/>
      <c r="G15" s="141"/>
      <c r="H15" s="141"/>
      <c r="I15" s="141" t="str">
        <f>IF(OR(ISNUMBER(MATCH(D15,Vorgaben!$M$9:$M$17,0)),COUNTIF(E15:G15,"&lt;&gt;")&gt;0),"",IF(ISNUMBER(MATCH(D15,Vorgaben!$M$2:$M$7,0)),"6:00",IF(D15&lt;&gt;"","-6:00","")))</f>
        <v>6:00</v>
      </c>
      <c r="K15" s="114"/>
      <c r="L15" s="149">
        <f>L13*Vorgaben!B3</f>
        <v>5.25</v>
      </c>
      <c r="M15" s="142" t="s">
        <v>100</v>
      </c>
    </row>
    <row r="16" spans="1:13" ht="18" customHeight="1" x14ac:dyDescent="0.25">
      <c r="A16" s="113" t="str">
        <f t="shared" si="0"/>
        <v/>
      </c>
      <c r="B16" s="108" t="str">
        <f t="shared" si="1"/>
        <v>Sa</v>
      </c>
      <c r="C16" s="140">
        <f t="shared" si="2"/>
        <v>46032</v>
      </c>
      <c r="D16" s="107"/>
      <c r="E16" s="141">
        <v>0.375</v>
      </c>
      <c r="F16" s="141">
        <v>2.0833333333333332E-2</v>
      </c>
      <c r="G16" s="141">
        <v>0.60416666666666663</v>
      </c>
      <c r="H16" s="141">
        <f t="shared" si="3"/>
        <v>0.20833333333333329</v>
      </c>
      <c r="I16" s="141" t="str">
        <f>IF(OR(ISNUMBER(MATCH(D16,Vorgaben!$M$9:$M$17,0)),COUNTIF(E16:G16,"&lt;&gt;")&gt;0),"",IF(ISNUMBER(MATCH(D16,Vorgaben!$M$2:$M$7,0)),"6:00",IF(D16&lt;&gt;"","-6:00","")))</f>
        <v/>
      </c>
      <c r="K16" s="114"/>
      <c r="L16" s="149">
        <f>L14-L15</f>
        <v>-8.3333333333330373E-2</v>
      </c>
      <c r="M16" s="142" t="s">
        <v>101</v>
      </c>
    </row>
    <row r="17" spans="1:13" ht="18" customHeight="1" x14ac:dyDescent="0.25">
      <c r="A17" s="113" t="str">
        <f t="shared" si="0"/>
        <v/>
      </c>
      <c r="B17" s="108" t="s">
        <v>64</v>
      </c>
      <c r="C17" s="140">
        <f t="shared" si="2"/>
        <v>46033</v>
      </c>
      <c r="D17" s="107"/>
      <c r="E17" s="141">
        <v>0.33333333333333298</v>
      </c>
      <c r="F17" s="141">
        <v>0</v>
      </c>
      <c r="G17" s="141">
        <v>0.5</v>
      </c>
      <c r="H17" s="141">
        <f t="shared" si="3"/>
        <v>0.16666666666666702</v>
      </c>
      <c r="I17" s="141" t="str">
        <f>IF(OR(ISNUMBER(MATCH(D17,Vorgaben!$M$9:$M$17,0)),COUNTIF(E17:G17,"&lt;&gt;")&gt;0),"",IF(ISNUMBER(MATCH(D17,Vorgaben!$M$2:$M$7,0)),"6:00",IF(D17&lt;&gt;"","-6:00","")))</f>
        <v/>
      </c>
      <c r="J17" s="141">
        <f>SUM(H11:H15)+SUM(I11:I15)</f>
        <v>0.49999999999999994</v>
      </c>
      <c r="K17" s="114"/>
      <c r="L17" s="149">
        <f>SUM(H9:H10)+SUM(H16:H17)+SUM(H23:H24)+SUM(H30:H31)+SUM(H37:H38)+SUM(H44:H45)</f>
        <v>1.437500000000002</v>
      </c>
      <c r="M17" s="167" t="s">
        <v>109</v>
      </c>
    </row>
    <row r="18" spans="1:13" ht="18" customHeight="1" x14ac:dyDescent="0.25">
      <c r="A18" s="113">
        <f t="shared" si="0"/>
        <v>3</v>
      </c>
      <c r="B18" s="108" t="s">
        <v>86</v>
      </c>
      <c r="C18" s="140">
        <f t="shared" si="2"/>
        <v>46034</v>
      </c>
      <c r="D18" s="107"/>
      <c r="E18" s="141">
        <v>0.33333333333333298</v>
      </c>
      <c r="F18" s="141">
        <v>4.1666666666666664E-2</v>
      </c>
      <c r="G18" s="141">
        <v>0.66666666666666663</v>
      </c>
      <c r="H18" s="141">
        <f t="shared" si="3"/>
        <v>0.29166666666666696</v>
      </c>
      <c r="I18" s="141" t="str">
        <f>IF(OR(ISNUMBER(MATCH(D18,Vorgaben!$M$9:$M$17,0)),COUNTIF(E18:G18,"&lt;&gt;")&gt;0),"",IF(ISNUMBER(MATCH(D18,Vorgaben!$M$2:$M$7,0)),"6:00",IF(D18&lt;&gt;"","-6:00","")))</f>
        <v/>
      </c>
      <c r="K18" s="114"/>
      <c r="M18" s="143"/>
    </row>
    <row r="19" spans="1:13" ht="18" customHeight="1" x14ac:dyDescent="0.25">
      <c r="A19" s="113" t="str">
        <f t="shared" si="0"/>
        <v/>
      </c>
      <c r="B19" s="108" t="s">
        <v>87</v>
      </c>
      <c r="C19" s="140">
        <f t="shared" si="2"/>
        <v>46035</v>
      </c>
      <c r="D19" s="107"/>
      <c r="E19" s="141">
        <v>0.33333333333333298</v>
      </c>
      <c r="F19" s="141">
        <v>4.1666666666666664E-2</v>
      </c>
      <c r="G19" s="141">
        <v>0.66666666666666663</v>
      </c>
      <c r="H19" s="141">
        <f t="shared" si="3"/>
        <v>0.29166666666666696</v>
      </c>
      <c r="I19" s="141" t="str">
        <f>IF(OR(ISNUMBER(MATCH(D19,Vorgaben!$M$9:$M$17,0)),COUNTIF(E19:G19,"&lt;&gt;")&gt;0),"",IF(ISNUMBER(MATCH(D19,Vorgaben!$M$2:$M$7,0)),"6:00",IF(D19&lt;&gt;"","-6:00","")))</f>
        <v/>
      </c>
      <c r="K19" s="114"/>
    </row>
    <row r="20" spans="1:13" ht="18" customHeight="1" x14ac:dyDescent="0.25">
      <c r="A20" s="113" t="str">
        <f t="shared" si="0"/>
        <v/>
      </c>
      <c r="B20" s="108" t="s">
        <v>88</v>
      </c>
      <c r="C20" s="140">
        <f t="shared" si="2"/>
        <v>46036</v>
      </c>
      <c r="D20" s="107"/>
      <c r="E20" s="141">
        <v>0.375</v>
      </c>
      <c r="F20" s="141">
        <v>4.1666666666666664E-2</v>
      </c>
      <c r="G20" s="141">
        <v>0.66666666666666663</v>
      </c>
      <c r="H20" s="141">
        <f t="shared" si="3"/>
        <v>0.24999999999999997</v>
      </c>
      <c r="I20" s="141" t="str">
        <f>IF(OR(ISNUMBER(MATCH(D20,Vorgaben!$M$9:$M$17,0)),COUNTIF(E20:G20,"&lt;&gt;")&gt;0),"",IF(ISNUMBER(MATCH(D20,Vorgaben!$M$2:$M$7,0)),"6:00",IF(D20&lt;&gt;"","-6:00","")))</f>
        <v/>
      </c>
      <c r="K20" s="114"/>
    </row>
    <row r="21" spans="1:13" ht="18" customHeight="1" x14ac:dyDescent="0.25">
      <c r="A21" s="113" t="str">
        <f t="shared" si="0"/>
        <v/>
      </c>
      <c r="B21" s="108" t="s">
        <v>89</v>
      </c>
      <c r="C21" s="140">
        <f t="shared" si="2"/>
        <v>46037</v>
      </c>
      <c r="D21" s="107"/>
      <c r="E21" s="141">
        <v>0.33333333333333298</v>
      </c>
      <c r="F21" s="141">
        <v>4.1666666666666664E-2</v>
      </c>
      <c r="G21" s="141">
        <v>0.60416666666666663</v>
      </c>
      <c r="H21" s="141">
        <f t="shared" si="3"/>
        <v>0.22916666666666699</v>
      </c>
      <c r="I21" s="141" t="str">
        <f>IF(OR(ISNUMBER(MATCH(D21,Vorgaben!$M$9:$M$17,0)),COUNTIF(E21:G21,"&lt;&gt;")&gt;0),"",IF(ISNUMBER(MATCH(D21,Vorgaben!$M$2:$M$7,0)),"6:00",IF(D21&lt;&gt;"","-6:00","")))</f>
        <v/>
      </c>
      <c r="K21" s="114"/>
    </row>
    <row r="22" spans="1:13" ht="18" customHeight="1" x14ac:dyDescent="0.25">
      <c r="A22" s="113" t="str">
        <f t="shared" si="0"/>
        <v/>
      </c>
      <c r="B22" s="108" t="s">
        <v>90</v>
      </c>
      <c r="C22" s="140">
        <f t="shared" si="2"/>
        <v>46038</v>
      </c>
      <c r="D22" s="107"/>
      <c r="E22" s="141">
        <v>0.33333333333333298</v>
      </c>
      <c r="F22" s="141">
        <v>4.1666666666666664E-2</v>
      </c>
      <c r="G22" s="141">
        <v>0.66666666666666663</v>
      </c>
      <c r="H22" s="141">
        <f t="shared" si="3"/>
        <v>0.29166666666666696</v>
      </c>
      <c r="I22" s="141" t="str">
        <f>IF(OR(ISNUMBER(MATCH(D22,Vorgaben!$M$9:$M$17,0)),COUNTIF(E22:G22,"&lt;&gt;")&gt;0),"",IF(ISNUMBER(MATCH(D22,Vorgaben!$M$2:$M$7,0)),"6:00",IF(D22&lt;&gt;"","-6:00","")))</f>
        <v/>
      </c>
      <c r="K22" s="114"/>
    </row>
    <row r="23" spans="1:13" ht="18" customHeight="1" x14ac:dyDescent="0.25">
      <c r="A23" s="113" t="str">
        <f t="shared" si="0"/>
        <v/>
      </c>
      <c r="B23" s="108" t="s">
        <v>91</v>
      </c>
      <c r="C23" s="140">
        <f t="shared" si="2"/>
        <v>46039</v>
      </c>
      <c r="D23" s="107"/>
      <c r="E23" s="141">
        <v>0.33333333333333298</v>
      </c>
      <c r="F23" s="141">
        <v>4.1666666666666664E-2</v>
      </c>
      <c r="G23" s="141">
        <v>0.57291666666666663</v>
      </c>
      <c r="H23" s="141">
        <f t="shared" si="3"/>
        <v>0.19791666666666699</v>
      </c>
      <c r="I23" s="141" t="str">
        <f>IF(OR(ISNUMBER(MATCH(D23,Vorgaben!$M$9:$M$17,0)),COUNTIF(E23:G23,"&lt;&gt;")&gt;0),"",IF(ISNUMBER(MATCH(D23,Vorgaben!$M$2:$M$7,0)),"6:00",IF(D23&lt;&gt;"","-6:00","")))</f>
        <v/>
      </c>
      <c r="K23" s="114"/>
      <c r="L23" s="150"/>
    </row>
    <row r="24" spans="1:13" ht="18" customHeight="1" x14ac:dyDescent="0.25">
      <c r="A24" s="113" t="str">
        <f t="shared" si="0"/>
        <v/>
      </c>
      <c r="B24" s="108" t="s">
        <v>64</v>
      </c>
      <c r="C24" s="140">
        <f t="shared" si="2"/>
        <v>46040</v>
      </c>
      <c r="D24" s="107"/>
      <c r="E24" s="141">
        <v>0.33333333333333298</v>
      </c>
      <c r="F24" s="141">
        <v>2.0833333333333332E-2</v>
      </c>
      <c r="G24" s="141">
        <v>0.5625</v>
      </c>
      <c r="H24" s="141">
        <f t="shared" si="3"/>
        <v>0.20833333333333368</v>
      </c>
      <c r="I24" s="141" t="str">
        <f>IF(OR(ISNUMBER(MATCH(D24,Vorgaben!$M$9:$M$17,0)),COUNTIF(E24:G24,"&lt;&gt;")&gt;0),"",IF(ISNUMBER(MATCH(D24,Vorgaben!$M$2:$M$7,0)),"6:00",IF(D24&lt;&gt;"","-6:00","")))</f>
        <v/>
      </c>
      <c r="J24" s="141">
        <f>SUM(H18:H22)+SUM(I18:I22)</f>
        <v>1.3541666666666679</v>
      </c>
      <c r="K24" s="114"/>
      <c r="L24" s="150"/>
    </row>
    <row r="25" spans="1:13" ht="18" customHeight="1" x14ac:dyDescent="0.25">
      <c r="A25" s="113">
        <f t="shared" si="0"/>
        <v>4</v>
      </c>
      <c r="B25" s="108" t="s">
        <v>86</v>
      </c>
      <c r="C25" s="140">
        <f t="shared" si="2"/>
        <v>46041</v>
      </c>
      <c r="D25" s="107"/>
      <c r="E25" s="141">
        <v>0.32291666666666702</v>
      </c>
      <c r="F25" s="141">
        <v>4.1666666666666664E-2</v>
      </c>
      <c r="G25" s="141">
        <v>0.66666666666666663</v>
      </c>
      <c r="H25" s="141">
        <f t="shared" si="3"/>
        <v>0.30208333333333293</v>
      </c>
      <c r="I25" s="141" t="str">
        <f>IF(OR(ISNUMBER(MATCH(D25,Vorgaben!$M$9:$M$17,0)),COUNTIF(E25:G25,"&lt;&gt;")&gt;0),"",IF(ISNUMBER(MATCH(D25,Vorgaben!$M$2:$M$7,0)),"6:00",IF(D25&lt;&gt;"","-6:00","")))</f>
        <v/>
      </c>
      <c r="J25" s="143"/>
      <c r="K25" s="114"/>
    </row>
    <row r="26" spans="1:13" ht="18" customHeight="1" x14ac:dyDescent="0.25">
      <c r="A26" s="113" t="str">
        <f t="shared" si="0"/>
        <v/>
      </c>
      <c r="B26" s="108" t="s">
        <v>87</v>
      </c>
      <c r="C26" s="140">
        <f t="shared" si="2"/>
        <v>46042</v>
      </c>
      <c r="D26" s="107"/>
      <c r="E26" s="141">
        <v>0.3125</v>
      </c>
      <c r="F26" s="141">
        <v>4.1666666666666664E-2</v>
      </c>
      <c r="G26" s="141">
        <v>0.58333333333333337</v>
      </c>
      <c r="H26" s="141">
        <f t="shared" si="3"/>
        <v>0.22916666666666671</v>
      </c>
      <c r="I26" s="141" t="str">
        <f>IF(OR(ISNUMBER(MATCH(D26,Vorgaben!$M$9:$M$17,0)),COUNTIF(E26:G26,"&lt;&gt;")&gt;0),"",IF(ISNUMBER(MATCH(D26,Vorgaben!$M$2:$M$7,0)),"6:00",IF(D26&lt;&gt;"","-6:00","")))</f>
        <v/>
      </c>
      <c r="J26" s="143"/>
      <c r="K26" s="114"/>
    </row>
    <row r="27" spans="1:13" ht="18" customHeight="1" x14ac:dyDescent="0.25">
      <c r="A27" s="113" t="str">
        <f t="shared" si="0"/>
        <v/>
      </c>
      <c r="B27" s="108" t="s">
        <v>88</v>
      </c>
      <c r="C27" s="140">
        <f t="shared" si="2"/>
        <v>46043</v>
      </c>
      <c r="D27" s="107"/>
      <c r="E27" s="141">
        <v>0.32291666666666702</v>
      </c>
      <c r="F27" s="141">
        <v>4.1666666666666664E-2</v>
      </c>
      <c r="G27" s="141">
        <v>0.65625</v>
      </c>
      <c r="H27" s="141">
        <f t="shared" si="3"/>
        <v>0.2916666666666663</v>
      </c>
      <c r="I27" s="141" t="str">
        <f>IF(OR(ISNUMBER(MATCH(D27,Vorgaben!$M$9:$M$17,0)),COUNTIF(E27:G27,"&lt;&gt;")&gt;0),"",IF(ISNUMBER(MATCH(D27,Vorgaben!$M$2:$M$7,0)),"6:00",IF(D27&lt;&gt;"","-6:00","")))</f>
        <v/>
      </c>
      <c r="J27" s="143"/>
      <c r="K27" s="114"/>
    </row>
    <row r="28" spans="1:13" ht="18" customHeight="1" x14ac:dyDescent="0.25">
      <c r="A28" s="113" t="str">
        <f t="shared" si="0"/>
        <v/>
      </c>
      <c r="B28" s="108" t="s">
        <v>89</v>
      </c>
      <c r="C28" s="140">
        <f t="shared" si="2"/>
        <v>46044</v>
      </c>
      <c r="D28" s="107"/>
      <c r="E28" s="141">
        <v>0.29166666666666702</v>
      </c>
      <c r="F28" s="141">
        <v>4.1666666666666664E-2</v>
      </c>
      <c r="G28" s="141">
        <v>0.66666666666666663</v>
      </c>
      <c r="H28" s="141">
        <f t="shared" si="3"/>
        <v>0.33333333333333293</v>
      </c>
      <c r="I28" s="141" t="str">
        <f>IF(OR(ISNUMBER(MATCH(D28,Vorgaben!$M$9:$M$17,0)),COUNTIF(E28:G28,"&lt;&gt;")&gt;0),"",IF(ISNUMBER(MATCH(D28,Vorgaben!$M$2:$M$7,0)),"6:00",IF(D28&lt;&gt;"","-6:00","")))</f>
        <v/>
      </c>
      <c r="J28" s="143"/>
      <c r="K28" s="114"/>
    </row>
    <row r="29" spans="1:13" ht="18" customHeight="1" x14ac:dyDescent="0.25">
      <c r="A29" s="113" t="str">
        <f t="shared" si="0"/>
        <v/>
      </c>
      <c r="B29" s="108" t="s">
        <v>90</v>
      </c>
      <c r="C29" s="140">
        <f t="shared" si="2"/>
        <v>46045</v>
      </c>
      <c r="D29" s="107"/>
      <c r="E29" s="141">
        <v>0.33333333333333298</v>
      </c>
      <c r="F29" s="141">
        <v>4.1666666666666664E-2</v>
      </c>
      <c r="G29" s="141">
        <v>0.60416666666666663</v>
      </c>
      <c r="H29" s="141">
        <f t="shared" si="3"/>
        <v>0.22916666666666699</v>
      </c>
      <c r="I29" s="141" t="str">
        <f>IF(OR(ISNUMBER(MATCH(D29,Vorgaben!$M$9:$M$17,0)),COUNTIF(E29:G29,"&lt;&gt;")&gt;0),"",IF(ISNUMBER(MATCH(D29,Vorgaben!$M$2:$M$7,0)),"6:00",IF(D29&lt;&gt;"","-6:00","")))</f>
        <v/>
      </c>
      <c r="J29" s="143"/>
      <c r="K29" s="114"/>
    </row>
    <row r="30" spans="1:13" ht="18" customHeight="1" x14ac:dyDescent="0.25">
      <c r="A30" s="113" t="str">
        <f t="shared" si="0"/>
        <v/>
      </c>
      <c r="B30" s="108" t="s">
        <v>91</v>
      </c>
      <c r="C30" s="140">
        <f t="shared" si="2"/>
        <v>46046</v>
      </c>
      <c r="D30" s="107"/>
      <c r="E30" s="141">
        <v>0.33333333333333298</v>
      </c>
      <c r="F30" s="141">
        <v>4.1666666666666664E-2</v>
      </c>
      <c r="G30" s="141">
        <v>0.64583333333333337</v>
      </c>
      <c r="H30" s="141">
        <f t="shared" si="3"/>
        <v>0.2708333333333337</v>
      </c>
      <c r="I30" s="141" t="str">
        <f>IF(OR(ISNUMBER(MATCH(D30,Vorgaben!$M$9:$M$17,0)),COUNTIF(E30:G30,"&lt;&gt;")&gt;0),"",IF(ISNUMBER(MATCH(D30,Vorgaben!$M$2:$M$7,0)),"6:00",IF(D30&lt;&gt;"","-6:00","")))</f>
        <v/>
      </c>
      <c r="J30" s="143"/>
      <c r="K30" s="114"/>
    </row>
    <row r="31" spans="1:13" ht="18" customHeight="1" x14ac:dyDescent="0.25">
      <c r="A31" s="113" t="str">
        <f t="shared" si="0"/>
        <v/>
      </c>
      <c r="B31" s="108" t="s">
        <v>64</v>
      </c>
      <c r="C31" s="140">
        <f t="shared" si="2"/>
        <v>46047</v>
      </c>
      <c r="D31" s="107"/>
      <c r="E31" s="141">
        <v>0.33333333333333298</v>
      </c>
      <c r="F31" s="141">
        <v>4.1666666666666664E-2</v>
      </c>
      <c r="G31" s="141">
        <v>0.66666666666666663</v>
      </c>
      <c r="H31" s="141">
        <f t="shared" si="3"/>
        <v>0.29166666666666696</v>
      </c>
      <c r="I31" s="141" t="str">
        <f>IF(OR(ISNUMBER(MATCH(D31,Vorgaben!$M$9:$M$17,0)),COUNTIF(E31:G31,"&lt;&gt;")&gt;0),"",IF(ISNUMBER(MATCH(D31,Vorgaben!$M$2:$M$7,0)),"6:00",IF(D31&lt;&gt;"","-6:00","")))</f>
        <v/>
      </c>
      <c r="J31" s="141">
        <f t="shared" ref="J31:J45" si="4">SUM(H25:H29)+SUM(I25:I29)</f>
        <v>1.3854166666666659</v>
      </c>
      <c r="K31" s="114"/>
    </row>
    <row r="32" spans="1:13" ht="18" customHeight="1" x14ac:dyDescent="0.25">
      <c r="A32" s="113">
        <f t="shared" si="0"/>
        <v>5</v>
      </c>
      <c r="B32" s="108" t="s">
        <v>86</v>
      </c>
      <c r="C32" s="140">
        <f t="shared" si="2"/>
        <v>46048</v>
      </c>
      <c r="D32" s="107"/>
      <c r="E32" s="141">
        <v>0.33333333333333298</v>
      </c>
      <c r="F32" s="141">
        <v>4.1666666666666664E-2</v>
      </c>
      <c r="G32" s="141">
        <v>0.66666666666666663</v>
      </c>
      <c r="H32" s="141"/>
      <c r="I32" s="141" t="str">
        <f>IF(OR(ISNUMBER(MATCH(D32,Vorgaben!$M$9:$M$17,0)),COUNTIF(E32:G32,"&lt;&gt;")&gt;0),"",IF(ISNUMBER(MATCH(D32,Vorgaben!$M$2:$M$7,0)),"6:00",IF(D32&lt;&gt;"","-6:00","")))</f>
        <v/>
      </c>
      <c r="J32" s="143"/>
      <c r="K32" s="114"/>
    </row>
    <row r="33" spans="1:11" ht="18" customHeight="1" x14ac:dyDescent="0.25">
      <c r="A33" s="113" t="str">
        <f t="shared" si="0"/>
        <v/>
      </c>
      <c r="B33" s="108" t="s">
        <v>87</v>
      </c>
      <c r="C33" s="140">
        <f t="shared" si="2"/>
        <v>46049</v>
      </c>
      <c r="D33" s="107"/>
      <c r="E33" s="141">
        <v>0.33333333333333298</v>
      </c>
      <c r="F33" s="141">
        <v>4.1666666666666664E-2</v>
      </c>
      <c r="G33" s="141">
        <v>0.66666666666666663</v>
      </c>
      <c r="H33" s="141"/>
      <c r="I33" s="141" t="str">
        <f>IF(OR(ISNUMBER(MATCH(D33,Vorgaben!$M$9:$M$17,0)),COUNTIF(E33:G33,"&lt;&gt;")&gt;0),"",IF(ISNUMBER(MATCH(D33,Vorgaben!$M$2:$M$7,0)),"6:00",IF(D33&lt;&gt;"","-6:00","")))</f>
        <v/>
      </c>
      <c r="J33" s="143"/>
      <c r="K33" s="114"/>
    </row>
    <row r="34" spans="1:11" ht="18" customHeight="1" x14ac:dyDescent="0.25">
      <c r="A34" s="113" t="str">
        <f t="shared" si="0"/>
        <v/>
      </c>
      <c r="B34" s="108" t="s">
        <v>88</v>
      </c>
      <c r="C34" s="140">
        <f t="shared" si="2"/>
        <v>46050</v>
      </c>
      <c r="D34" s="107"/>
      <c r="E34" s="141">
        <v>0.3125</v>
      </c>
      <c r="F34" s="141">
        <v>4.1666666666666664E-2</v>
      </c>
      <c r="G34" s="141">
        <v>0.625</v>
      </c>
      <c r="H34" s="141"/>
      <c r="I34" s="141" t="str">
        <f>IF(OR(ISNUMBER(MATCH(D34,Vorgaben!$M$9:$M$17,0)),COUNTIF(E34:G34,"&lt;&gt;")&gt;0),"",IF(ISNUMBER(MATCH(D34,Vorgaben!$M$2:$M$7,0)),"6:00",IF(D34&lt;&gt;"","-6:00","")))</f>
        <v/>
      </c>
      <c r="J34" s="143"/>
      <c r="K34" s="114"/>
    </row>
    <row r="35" spans="1:11" ht="18" customHeight="1" x14ac:dyDescent="0.25">
      <c r="A35" s="113" t="str">
        <f t="shared" si="0"/>
        <v/>
      </c>
      <c r="B35" s="108" t="s">
        <v>89</v>
      </c>
      <c r="C35" s="140">
        <f t="shared" si="2"/>
        <v>46051</v>
      </c>
      <c r="D35" s="107"/>
      <c r="E35" s="141">
        <v>0.3125</v>
      </c>
      <c r="F35" s="141">
        <v>4.1666666666666664E-2</v>
      </c>
      <c r="G35" s="141">
        <v>0.60416666666666663</v>
      </c>
      <c r="H35" s="141"/>
      <c r="I35" s="141" t="str">
        <f>IF(OR(ISNUMBER(MATCH(D35,Vorgaben!$M$9:$M$17,0)),COUNTIF(E35:G35,"&lt;&gt;")&gt;0),"",IF(ISNUMBER(MATCH(D35,Vorgaben!$M$2:$M$7,0)),"6:00",IF(D35&lt;&gt;"","-6:00","")))</f>
        <v/>
      </c>
      <c r="J35" s="143"/>
    </row>
    <row r="36" spans="1:11" ht="18" customHeight="1" x14ac:dyDescent="0.25">
      <c r="A36" s="113" t="str">
        <f t="shared" si="0"/>
        <v/>
      </c>
      <c r="B36" s="108" t="s">
        <v>90</v>
      </c>
      <c r="C36" s="140">
        <f t="shared" si="2"/>
        <v>46052</v>
      </c>
      <c r="D36" s="107"/>
      <c r="E36" s="141">
        <v>0.3125</v>
      </c>
      <c r="F36" s="141">
        <v>4.1666666666666664E-2</v>
      </c>
      <c r="G36" s="141">
        <v>0.66666666666666663</v>
      </c>
      <c r="H36" s="141"/>
      <c r="I36" s="141" t="str">
        <f>IF(OR(ISNUMBER(MATCH(D36,Vorgaben!$M$9:$M$17,0)),COUNTIF(E36:G36,"&lt;&gt;")&gt;0),"",IF(ISNUMBER(MATCH(D36,Vorgaben!$M$2:$M$7,0)),"6:00",IF(D36&lt;&gt;"","-6:00","")))</f>
        <v/>
      </c>
      <c r="J36" s="143"/>
    </row>
    <row r="37" spans="1:11" ht="18" customHeight="1" x14ac:dyDescent="0.25">
      <c r="A37" s="113" t="str">
        <f t="shared" si="0"/>
        <v/>
      </c>
      <c r="B37" s="108" t="s">
        <v>91</v>
      </c>
      <c r="C37" s="140">
        <f t="shared" si="2"/>
        <v>46053</v>
      </c>
      <c r="D37" s="107" t="s">
        <v>65</v>
      </c>
      <c r="E37" s="141"/>
      <c r="F37" s="141"/>
      <c r="G37" s="141"/>
      <c r="H37" s="141"/>
      <c r="I37" s="141" t="str">
        <f>IF(OR(ISNUMBER(MATCH(D37,Vorgaben!$M$9:$M$17,0)),COUNTIF(E37:G37,"&lt;&gt;")&gt;0),"",IF(ISNUMBER(MATCH(D37,Vorgaben!$M$2:$M$7,0)),"6:00",IF(D37&lt;&gt;"","-6:00","")))</f>
        <v/>
      </c>
      <c r="J37" s="143"/>
    </row>
    <row r="38" spans="1:11" ht="18" customHeight="1" x14ac:dyDescent="0.25">
      <c r="A38" s="113" t="str">
        <f t="shared" si="0"/>
        <v/>
      </c>
      <c r="B38" s="108" t="s">
        <v>64</v>
      </c>
      <c r="C38" s="140">
        <f t="shared" si="2"/>
        <v>46054</v>
      </c>
      <c r="J38" s="141">
        <f t="shared" si="4"/>
        <v>0</v>
      </c>
    </row>
    <row r="39" spans="1:11" ht="18" customHeight="1" x14ac:dyDescent="0.25">
      <c r="A39" s="113">
        <f t="shared" si="0"/>
        <v>6</v>
      </c>
      <c r="B39" s="108" t="s">
        <v>86</v>
      </c>
      <c r="C39" s="140">
        <f t="shared" si="2"/>
        <v>46055</v>
      </c>
      <c r="J39" s="143"/>
    </row>
    <row r="40" spans="1:11" ht="18" customHeight="1" x14ac:dyDescent="0.25">
      <c r="A40" s="113" t="str">
        <f t="shared" si="0"/>
        <v/>
      </c>
      <c r="B40" s="108" t="s">
        <v>87</v>
      </c>
      <c r="C40" s="140">
        <f t="shared" si="2"/>
        <v>46056</v>
      </c>
      <c r="J40" s="143"/>
    </row>
    <row r="41" spans="1:11" ht="18" customHeight="1" x14ac:dyDescent="0.25">
      <c r="A41" s="113" t="str">
        <f t="shared" si="0"/>
        <v/>
      </c>
      <c r="B41" s="108" t="s">
        <v>88</v>
      </c>
      <c r="C41" s="140">
        <f t="shared" si="2"/>
        <v>46057</v>
      </c>
      <c r="J41" s="143"/>
    </row>
    <row r="42" spans="1:11" ht="18" customHeight="1" x14ac:dyDescent="0.25">
      <c r="A42" s="113" t="str">
        <f t="shared" si="0"/>
        <v/>
      </c>
      <c r="B42" s="108" t="s">
        <v>89</v>
      </c>
      <c r="C42" s="140">
        <f t="shared" si="2"/>
        <v>46058</v>
      </c>
      <c r="J42" s="143"/>
    </row>
    <row r="43" spans="1:11" ht="18" customHeight="1" x14ac:dyDescent="0.25">
      <c r="A43" s="113" t="str">
        <f t="shared" si="0"/>
        <v/>
      </c>
      <c r="B43" s="108" t="s">
        <v>90</v>
      </c>
      <c r="C43" s="140">
        <f t="shared" si="2"/>
        <v>46059</v>
      </c>
      <c r="J43" s="143"/>
    </row>
    <row r="44" spans="1:11" ht="18" customHeight="1" x14ac:dyDescent="0.25">
      <c r="A44" s="113" t="str">
        <f t="shared" si="0"/>
        <v/>
      </c>
      <c r="B44" s="108" t="s">
        <v>91</v>
      </c>
      <c r="C44" s="140">
        <f t="shared" si="2"/>
        <v>46060</v>
      </c>
      <c r="J44" s="143"/>
    </row>
    <row r="45" spans="1:11" ht="18" customHeight="1" x14ac:dyDescent="0.25">
      <c r="A45" s="113" t="str">
        <f t="shared" si="0"/>
        <v/>
      </c>
      <c r="B45" s="108" t="s">
        <v>64</v>
      </c>
      <c r="C45" s="140">
        <f t="shared" si="2"/>
        <v>46061</v>
      </c>
      <c r="J45" s="141">
        <f t="shared" si="4"/>
        <v>0</v>
      </c>
    </row>
  </sheetData>
  <mergeCells count="1">
    <mergeCell ref="H1:I1"/>
  </mergeCells>
  <phoneticPr fontId="35" type="noConversion"/>
  <conditionalFormatting sqref="A7:H15 A16:J45 I4:I15 J7:J15">
    <cfRule type="expression" dxfId="250" priority="17">
      <formula>WEEKDAY($C4,2)=7</formula>
    </cfRule>
  </conditionalFormatting>
  <conditionalFormatting sqref="B4:J45">
    <cfRule type="expression" dxfId="248" priority="7">
      <formula>MONTH($C4)&lt;&gt;$C$1</formula>
    </cfRule>
  </conditionalFormatting>
  <conditionalFormatting sqref="D4:G4 I4:I15 J5:J9 D5:H15 J11:J15 D16:J45">
    <cfRule type="expression" priority="14">
      <formula>MONTH(C4)=$C$1</formula>
    </cfRule>
  </conditionalFormatting>
  <conditionalFormatting sqref="I4:I15 A5:H15 J5:J15 A16:J45 A4:G4">
    <cfRule type="expression" dxfId="246" priority="26">
      <formula>$C4=TODAY()</formula>
    </cfRule>
  </conditionalFormatting>
  <conditionalFormatting sqref="J10">
    <cfRule type="expression" priority="9">
      <formula>MONTH(H10)=$C$1</formula>
    </cfRule>
  </conditionalFormatting>
  <conditionalFormatting sqref="J17">
    <cfRule type="expression" priority="8">
      <formula>MONTH(H17)=$C$1</formula>
    </cfRule>
  </conditionalFormatting>
  <conditionalFormatting sqref="J24">
    <cfRule type="expression" priority="4">
      <formula>MONTH(H24)=$C$1</formula>
    </cfRule>
  </conditionalFormatting>
  <conditionalFormatting sqref="J31">
    <cfRule type="expression" priority="3">
      <formula>MONTH(H31)=$C$1</formula>
    </cfRule>
  </conditionalFormatting>
  <conditionalFormatting sqref="J38">
    <cfRule type="expression" priority="2">
      <formula>MONTH(H38)=$C$1</formula>
    </cfRule>
  </conditionalFormatting>
  <conditionalFormatting sqref="J45">
    <cfRule type="expression" priority="1">
      <formula>MONTH(H45)=$C$1</formula>
    </cfRule>
  </conditionalFormatting>
  <pageMargins left="0.7" right="0.7" top="0.78740157499999996" bottom="0.78740157499999996" header="0.3" footer="0.3"/>
  <pageSetup paperSize="9"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13" id="{BF31B745-721A-4EF3-949F-9AFEB522CE68}">
            <xm:f>COUNTIF(Vorgaben!$D$2:$E$14,C4:D36)&gt;0</xm:f>
            <x14:dxf>
              <fill>
                <patternFill>
                  <bgColor rgb="FFFF0000"/>
                </patternFill>
              </fill>
            </x14:dxf>
          </x14:cfRule>
          <xm:sqref>B4:C45</xm:sqref>
        </x14:conditionalFormatting>
        <x14:conditionalFormatting xmlns:xm="http://schemas.microsoft.com/office/excel/2006/main">
          <x14:cfRule type="expression" priority="15" id="{69C1969E-0A3E-42EA-9649-71B528C2F539}">
            <xm:f>COUNTIF(Vorgaben!$D$2:$E$14,C4:D45)&gt;0</xm:f>
            <x14:dxf>
              <fill>
                <patternFill>
                  <bgColor rgb="FFFF0000"/>
                </patternFill>
              </fill>
            </x14:dxf>
          </x14:cfRule>
          <xm:sqref>C4:C45</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04EDD3BE-469D-4500-9F0A-E02BD0F19EAA}">
          <x14:formula1>
            <xm:f>Vorgaben!$G$2:$G$100</xm:f>
          </x14:formula1>
          <xm:sqref>E7:E37</xm:sqref>
        </x14:dataValidation>
        <x14:dataValidation type="list" allowBlank="1" showInputMessage="1" showErrorMessage="1" xr:uid="{0F4ABA09-D7B8-4F1E-B9DC-89CFE64FC1DD}">
          <x14:formula1>
            <xm:f>Vorgaben!$H$2:$H$100</xm:f>
          </x14:formula1>
          <xm:sqref>J14 G7:G37</xm:sqref>
        </x14:dataValidation>
        <x14:dataValidation type="list" allowBlank="1" showInputMessage="1" showErrorMessage="1" xr:uid="{2852721F-3FEE-43E2-949A-A3D4BD943E60}">
          <x14:formula1>
            <xm:f>Vorgaben!$J$2:$J$10</xm:f>
          </x14:formula1>
          <xm:sqref>F7:F37</xm:sqref>
        </x14:dataValidation>
        <x14:dataValidation type="list" showInputMessage="1" showErrorMessage="1" xr:uid="{255721C2-5821-4583-953F-2DE4726E50CE}">
          <x14:formula1>
            <xm:f>Vorgaben!$M$2:$M$18</xm:f>
          </x14:formula1>
          <xm:sqref>D4:D45</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AD31F6-C281-4CD1-B649-0AD6D96FE93D}">
  <dimension ref="A1:P45"/>
  <sheetViews>
    <sheetView workbookViewId="0">
      <pane xSplit="3" ySplit="3" topLeftCell="D16" activePane="bottomRight" state="frozen"/>
      <selection pane="topRight" activeCell="D1" sqref="D1"/>
      <selection pane="bottomLeft" activeCell="A4" sqref="A4"/>
      <selection pane="bottomRight" activeCell="L16" sqref="L16"/>
    </sheetView>
  </sheetViews>
  <sheetFormatPr baseColWidth="10" defaultRowHeight="15" x14ac:dyDescent="0.25"/>
  <cols>
    <col min="1" max="1" width="3.42578125" customWidth="1"/>
    <col min="2" max="2" width="5.28515625" customWidth="1"/>
    <col min="3" max="3" width="8.140625" customWidth="1"/>
    <col min="4" max="4" width="13.28515625" customWidth="1"/>
    <col min="5" max="8" width="9.7109375" customWidth="1"/>
    <col min="9" max="9" width="12.85546875" customWidth="1"/>
    <col min="10" max="10" width="9.7109375" customWidth="1"/>
    <col min="11" max="11" width="2.5703125" customWidth="1"/>
    <col min="12" max="12" width="10.7109375" customWidth="1"/>
    <col min="13" max="13" width="34.28515625" customWidth="1"/>
    <col min="14" max="14" width="3.7109375" customWidth="1"/>
  </cols>
  <sheetData>
    <row r="1" spans="1:15" ht="15.6" customHeight="1" x14ac:dyDescent="0.25">
      <c r="A1" s="138">
        <f>Kalender!A1</f>
        <v>2026</v>
      </c>
      <c r="B1" s="105"/>
      <c r="C1" s="108">
        <v>2</v>
      </c>
      <c r="D1" s="151"/>
      <c r="E1" s="138" t="s">
        <v>63</v>
      </c>
      <c r="F1" s="105"/>
      <c r="G1" s="87"/>
      <c r="H1" s="179">
        <f ca="1">TODAY()</f>
        <v>46085</v>
      </c>
      <c r="I1" s="179"/>
      <c r="J1" s="113"/>
      <c r="K1" s="87"/>
      <c r="L1" s="146"/>
      <c r="M1" s="113"/>
    </row>
    <row r="2" spans="1:15" x14ac:dyDescent="0.25">
      <c r="A2" s="139"/>
      <c r="B2" s="108"/>
      <c r="C2" s="108"/>
      <c r="D2" s="107"/>
      <c r="E2" s="108"/>
      <c r="F2" s="108"/>
      <c r="G2" s="108"/>
      <c r="H2" s="108"/>
      <c r="I2" s="108"/>
      <c r="J2" s="113"/>
      <c r="K2" s="113"/>
      <c r="L2" s="146"/>
      <c r="M2" s="113"/>
    </row>
    <row r="3" spans="1:15" ht="45" x14ac:dyDescent="0.25">
      <c r="A3" s="165" t="s">
        <v>62</v>
      </c>
      <c r="B3" s="166" t="s">
        <v>43</v>
      </c>
      <c r="C3" s="166" t="s">
        <v>44</v>
      </c>
      <c r="D3" s="166" t="s">
        <v>45</v>
      </c>
      <c r="E3" s="166" t="s">
        <v>46</v>
      </c>
      <c r="F3" s="166" t="s">
        <v>47</v>
      </c>
      <c r="G3" s="166" t="s">
        <v>48</v>
      </c>
      <c r="H3" s="166" t="s">
        <v>105</v>
      </c>
      <c r="I3" s="166" t="s">
        <v>108</v>
      </c>
      <c r="J3" s="166" t="s">
        <v>104</v>
      </c>
      <c r="K3" s="108"/>
      <c r="L3" s="147"/>
      <c r="M3" s="113"/>
    </row>
    <row r="4" spans="1:15" ht="15.6" customHeight="1" x14ac:dyDescent="0.25">
      <c r="A4" s="113">
        <f>IF(TEXT(C4,"TTT")="Mo",IF(WEEKNUM(C4,21)=53,1,WEEKNUM(C4,21)),"")</f>
        <v>5</v>
      </c>
      <c r="B4" s="108" t="str">
        <f>IF(C4&lt;&gt;"",TEXT(C4,"TTT"),"")</f>
        <v>Mo</v>
      </c>
      <c r="C4" s="140">
        <f>DATE($A$1,$C$1,1)-WEEKDAY(DATE($A$1,$C$1,1),2)+1</f>
        <v>46048</v>
      </c>
      <c r="D4" s="107"/>
      <c r="E4" s="108"/>
      <c r="F4" s="108"/>
      <c r="G4" s="108"/>
      <c r="H4" s="154" t="str">
        <f>IF(ISNUMBER(MATCH(D4,Vorgaben!M$2:M$8,0)),6,IF(ISNUMBER(MATCH(D4,Vorgaben!M$9:M$10,0)),-6,IF(AND(I4&lt;&gt;"",F4&lt;&gt;"",G4&lt;&gt;""),I4-F4-G4,"")))</f>
        <v/>
      </c>
      <c r="I4" s="141" t="str">
        <f>IF(OR(ISNUMBER(MATCH(D4,Vorgaben!$M$9:$M$17,0)),COUNTIF(E4:G4,"&lt;&gt;")&gt;0),"",IF(ISNUMBER(MATCH(D4,Vorgaben!$M$2:$M$7,0)),"6:00",IF(D4&lt;&gt;"","-6:00","")))</f>
        <v/>
      </c>
      <c r="J4" s="113"/>
      <c r="K4" s="114"/>
      <c r="L4" s="148"/>
      <c r="M4" s="113"/>
    </row>
    <row r="5" spans="1:15" ht="15.6" customHeight="1" x14ac:dyDescent="0.25">
      <c r="A5" s="113" t="str">
        <f t="shared" ref="A5:A45" si="0">IF(TEXT(C5,"TTT")="Mo",IF(WEEKNUM(C5,21)=53,1,WEEKNUM(C5,21)),"")</f>
        <v/>
      </c>
      <c r="B5" s="108" t="str">
        <f t="shared" ref="B5:B16" si="1">IF(C5&lt;&gt;"",TEXT(C5,"TTT"),"")</f>
        <v>Di</v>
      </c>
      <c r="C5" s="140">
        <f>C4+1</f>
        <v>46049</v>
      </c>
      <c r="D5" s="107"/>
      <c r="E5" s="108"/>
      <c r="F5" s="108"/>
      <c r="G5" s="108"/>
      <c r="H5" s="108"/>
      <c r="I5" s="141" t="str">
        <f>IF(OR(ISNUMBER(MATCH(D5,Vorgaben!$M$9:$M$17,0)),COUNTIF(E5:G5,"&lt;&gt;")&gt;0),"",IF(ISNUMBER(MATCH(D5,Vorgaben!$M$2:$M$7,0)),"6:00",IF(D5&lt;&gt;"","-6:00","")))</f>
        <v/>
      </c>
      <c r="J5" s="113"/>
      <c r="K5" s="114"/>
      <c r="L5" s="148">
        <f>COUNTIF(D4:D45,"Urlaub")</f>
        <v>0</v>
      </c>
      <c r="M5" s="142" t="str">
        <f>Vorgaben!M2</f>
        <v>Urlaub</v>
      </c>
      <c r="N5" s="142"/>
    </row>
    <row r="6" spans="1:15" ht="15.6" customHeight="1" x14ac:dyDescent="0.25">
      <c r="A6" s="113" t="str">
        <f t="shared" si="0"/>
        <v/>
      </c>
      <c r="B6" s="108" t="str">
        <f t="shared" si="1"/>
        <v>Mi</v>
      </c>
      <c r="C6" s="140">
        <f t="shared" ref="C6:C45" si="2">C5+1</f>
        <v>46050</v>
      </c>
      <c r="D6" s="107"/>
      <c r="E6" s="108"/>
      <c r="F6" s="108"/>
      <c r="G6" s="108"/>
      <c r="H6" s="108"/>
      <c r="I6" s="141" t="str">
        <f>IF(OR(ISNUMBER(MATCH(D6,Vorgaben!$M$9:$M$17,0)),COUNTIF(E6:G6,"&lt;&gt;")&gt;0),"",IF(ISNUMBER(MATCH(D6,Vorgaben!$M$2:$M$7,0)),"6:00",IF(D6&lt;&gt;"","-6:00","")))</f>
        <v/>
      </c>
      <c r="J6" s="113"/>
      <c r="K6" s="114"/>
      <c r="L6" s="148">
        <f>COUNTIF(D4:D45,"Krank o.A.")</f>
        <v>0</v>
      </c>
      <c r="M6" s="142" t="str">
        <f>Vorgaben!M3</f>
        <v>Krank o.A.</v>
      </c>
      <c r="N6" s="142"/>
    </row>
    <row r="7" spans="1:15" ht="15.6" customHeight="1" x14ac:dyDescent="0.25">
      <c r="A7" s="113" t="str">
        <f t="shared" si="0"/>
        <v/>
      </c>
      <c r="B7" s="108" t="str">
        <f t="shared" si="1"/>
        <v>Do</v>
      </c>
      <c r="C7" s="140">
        <f t="shared" si="2"/>
        <v>46051</v>
      </c>
      <c r="D7" s="107"/>
      <c r="E7" s="141"/>
      <c r="F7" s="141"/>
      <c r="G7" s="141"/>
      <c r="H7" s="141"/>
      <c r="I7" s="141" t="str">
        <f>IF(OR(ISNUMBER(MATCH(D7,Vorgaben!$M$9:$M$17,0)),COUNTIF(E7:G7,"&lt;&gt;")&gt;0),"",IF(ISNUMBER(MATCH(D7,Vorgaben!$M$2:$M$7,0)),"6:00",IF(D7&lt;&gt;"","-6:00","")))</f>
        <v/>
      </c>
      <c r="J7" s="113"/>
      <c r="K7" s="114"/>
      <c r="L7" s="148">
        <f>COUNTIF(D4:D45,"Krank m.A.")</f>
        <v>0</v>
      </c>
      <c r="M7" s="142" t="str">
        <f>Vorgaben!M4</f>
        <v>Krank m.A.</v>
      </c>
      <c r="N7" s="142"/>
    </row>
    <row r="8" spans="1:15" ht="15.6" customHeight="1" x14ac:dyDescent="0.25">
      <c r="A8" s="113" t="str">
        <f t="shared" si="0"/>
        <v/>
      </c>
      <c r="B8" s="108" t="str">
        <f t="shared" si="1"/>
        <v>Fr</v>
      </c>
      <c r="C8" s="140">
        <f t="shared" si="2"/>
        <v>46052</v>
      </c>
      <c r="D8" s="107"/>
      <c r="E8" s="141"/>
      <c r="F8" s="141"/>
      <c r="G8" s="141"/>
      <c r="H8" s="141"/>
      <c r="I8" s="141" t="str">
        <f>IF(OR(ISNUMBER(MATCH(D8,Vorgaben!$M$9:$M$17,0)),COUNTIF(E8:G8,"&lt;&gt;")&gt;0),"",IF(ISNUMBER(MATCH(D8,Vorgaben!$M$2:$M$7,0)),"6:00",IF(D8&lt;&gt;"","-6:00","")))</f>
        <v/>
      </c>
      <c r="J8" s="113"/>
      <c r="K8" s="114"/>
      <c r="L8" s="148">
        <f>COUNTIF(D4:D45,"Urlaub Vorj.")</f>
        <v>1</v>
      </c>
      <c r="M8" s="142" t="str">
        <f>Vorgaben!M5</f>
        <v>Urlaub Vorj.</v>
      </c>
      <c r="N8" s="142"/>
    </row>
    <row r="9" spans="1:15" ht="15.6" customHeight="1" x14ac:dyDescent="0.25">
      <c r="A9" s="113" t="str">
        <f t="shared" si="0"/>
        <v/>
      </c>
      <c r="B9" s="108" t="str">
        <f t="shared" si="1"/>
        <v>Sa</v>
      </c>
      <c r="C9" s="140">
        <f t="shared" si="2"/>
        <v>46053</v>
      </c>
      <c r="D9" s="107"/>
      <c r="E9" s="141"/>
      <c r="F9" s="141"/>
      <c r="G9" s="141"/>
      <c r="H9" s="141"/>
      <c r="I9" s="141" t="str">
        <f>IF(OR(ISNUMBER(MATCH(D9,Vorgaben!$M$9:$M$17,0)),COUNTIF(E9:G9,"&lt;&gt;")&gt;0),"",IF(ISNUMBER(MATCH(D9,Vorgaben!$M$2:$M$7,0)),"6:00",IF(D9&lt;&gt;"","-6:00","")))</f>
        <v/>
      </c>
      <c r="J9" s="113"/>
      <c r="K9" s="114"/>
      <c r="L9" s="148">
        <f>COUNTIF(D4:D45,"Son.urlaub")</f>
        <v>0</v>
      </c>
      <c r="M9" s="142" t="str">
        <f>Vorgaben!M6</f>
        <v>Son.urlaub</v>
      </c>
      <c r="N9" s="142"/>
    </row>
    <row r="10" spans="1:15" ht="15.6" customHeight="1" x14ac:dyDescent="0.25">
      <c r="A10" s="113" t="str">
        <f t="shared" si="0"/>
        <v/>
      </c>
      <c r="B10" s="108" t="str">
        <f t="shared" si="1"/>
        <v>So</v>
      </c>
      <c r="C10" s="140">
        <f t="shared" si="2"/>
        <v>46054</v>
      </c>
      <c r="D10" s="107"/>
      <c r="E10" s="141"/>
      <c r="F10" s="141"/>
      <c r="G10" s="141"/>
      <c r="H10" s="141"/>
      <c r="I10" s="141" t="str">
        <f>IF(OR(ISNUMBER(MATCH(D10,Vorgaben!$M$9:$M$17,0)),COUNTIF(E10:G10,"&lt;&gt;")&gt;0),"",IF(ISNUMBER(MATCH(D10,Vorgaben!$M$2:$M$7,0)),"6:00",IF(D10&lt;&gt;"","-6:00","")))</f>
        <v/>
      </c>
      <c r="J10" s="141">
        <f>SUM(H4:H10)+SUM(I4:I10)</f>
        <v>0</v>
      </c>
      <c r="K10" s="114"/>
      <c r="L10" s="148">
        <f>COUNTIF(D4:D45,"Kind krank")</f>
        <v>0</v>
      </c>
      <c r="M10" s="142" t="str">
        <f>Vorgaben!M7</f>
        <v>Kind krank</v>
      </c>
      <c r="N10" s="142"/>
    </row>
    <row r="11" spans="1:15" ht="15.6" customHeight="1" x14ac:dyDescent="0.25">
      <c r="A11" s="113">
        <f t="shared" si="0"/>
        <v>6</v>
      </c>
      <c r="B11" s="108" t="str">
        <f t="shared" si="1"/>
        <v>Mo</v>
      </c>
      <c r="C11" s="140">
        <f t="shared" si="2"/>
        <v>46055</v>
      </c>
      <c r="D11" s="107"/>
      <c r="E11" s="141">
        <v>0.33333333333333298</v>
      </c>
      <c r="F11" s="141">
        <v>4.1666666666666664E-2</v>
      </c>
      <c r="G11" s="141">
        <v>0.66666666666666663</v>
      </c>
      <c r="H11" s="141">
        <f>IF(OR(E11="",F11="",G11=""),"",(G11-E11-F11))</f>
        <v>0.29166666666666696</v>
      </c>
      <c r="I11" s="141" t="str">
        <f>IF(OR(ISNUMBER(MATCH(D11,Vorgaben!$M$9:$M$17,0)),COUNTIF(E11:G11,"&lt;&gt;")&gt;0),"",IF(ISNUMBER(MATCH(D11,Vorgaben!$M$2:$M$7,0)),"6:00",IF(D11&lt;&gt;"","-6:00","")))</f>
        <v/>
      </c>
      <c r="J11" s="113"/>
      <c r="K11" s="114"/>
      <c r="L11" s="148">
        <f>COUNTIF(D4:D45,"u. abw")</f>
        <v>0</v>
      </c>
      <c r="M11" s="142" t="str">
        <f>Vorgaben!M9</f>
        <v>unent. abw</v>
      </c>
      <c r="N11" s="142"/>
    </row>
    <row r="12" spans="1:15" ht="15.6" customHeight="1" x14ac:dyDescent="0.25">
      <c r="A12" s="113" t="str">
        <f t="shared" si="0"/>
        <v/>
      </c>
      <c r="B12" s="108" t="str">
        <f t="shared" si="1"/>
        <v>Di</v>
      </c>
      <c r="C12" s="140">
        <f t="shared" si="2"/>
        <v>46056</v>
      </c>
      <c r="D12" s="107"/>
      <c r="E12" s="141">
        <v>0.33333333333333298</v>
      </c>
      <c r="F12" s="141">
        <v>4.1666666666666664E-2</v>
      </c>
      <c r="G12" s="141">
        <v>0.66666666666666663</v>
      </c>
      <c r="H12" s="141">
        <f>IF(OR(E12="",F12="",G12=""),"",(G12-E12-F12))</f>
        <v>0.29166666666666696</v>
      </c>
      <c r="I12" s="141" t="str">
        <f>IF(OR(ISNUMBER(MATCH(D12,Vorgaben!$M$9:$M$17,0)),COUNTIF(E12:G12,"&lt;&gt;")&gt;0),"",IF(ISNUMBER(MATCH(D12,Vorgaben!$M$2:$M$7,0)),"6:00",IF(D12&lt;&gt;"","-6:00","")))</f>
        <v/>
      </c>
      <c r="J12" s="113"/>
      <c r="K12" s="114"/>
      <c r="L12" s="148"/>
      <c r="M12" s="113"/>
      <c r="N12" s="113"/>
      <c r="O12" s="170" t="s">
        <v>113</v>
      </c>
    </row>
    <row r="13" spans="1:15" ht="15.6" customHeight="1" x14ac:dyDescent="0.25">
      <c r="A13" s="113" t="str">
        <f t="shared" si="0"/>
        <v/>
      </c>
      <c r="B13" s="108" t="str">
        <f t="shared" si="1"/>
        <v>Mi</v>
      </c>
      <c r="C13" s="140">
        <f t="shared" si="2"/>
        <v>46057</v>
      </c>
      <c r="D13" s="107"/>
      <c r="E13" s="141">
        <v>0.33333333333333298</v>
      </c>
      <c r="F13" s="141">
        <v>4.1666666666666664E-2</v>
      </c>
      <c r="G13" s="141">
        <v>0.66666666666666663</v>
      </c>
      <c r="H13" s="141">
        <f t="shared" ref="H13:H15" si="3">IF(OR(E13="",F13="",G13=""),"",(G13-E13-F13))</f>
        <v>0.29166666666666696</v>
      </c>
      <c r="I13" s="141" t="str">
        <f>IF(OR(ISNUMBER(MATCH(D13,Vorgaben!$M$9:$M$17,0)),COUNTIF(E13:G13,"&lt;&gt;")&gt;0),"",IF(ISNUMBER(MATCH(D13,Vorgaben!$M$2:$M$7,0)),"6:00",IF(D13&lt;&gt;"","-6:00","")))</f>
        <v/>
      </c>
      <c r="J13" s="113"/>
      <c r="K13" s="114"/>
      <c r="L13" s="148">
        <f>Kalender!H35</f>
        <v>20</v>
      </c>
      <c r="M13" s="142" t="s">
        <v>102</v>
      </c>
      <c r="N13" s="142"/>
    </row>
    <row r="14" spans="1:15" ht="15.6" customHeight="1" x14ac:dyDescent="0.25">
      <c r="A14" s="113" t="str">
        <f t="shared" si="0"/>
        <v/>
      </c>
      <c r="B14" s="108" t="str">
        <f t="shared" si="1"/>
        <v>Do</v>
      </c>
      <c r="C14" s="140">
        <f t="shared" si="2"/>
        <v>46058</v>
      </c>
      <c r="D14" s="152"/>
      <c r="E14" s="141">
        <v>0.33333333333333298</v>
      </c>
      <c r="F14" s="141">
        <v>2.0833333333333332E-2</v>
      </c>
      <c r="G14" s="141">
        <v>0.625</v>
      </c>
      <c r="H14" s="141">
        <f t="shared" si="3"/>
        <v>0.2708333333333337</v>
      </c>
      <c r="I14" s="141" t="str">
        <f>IF(OR(ISNUMBER(MATCH(D14,Vorgaben!$M$9:$M$17,0)),COUNTIF(E14:G14,"&lt;&gt;")&gt;0),"",IF(ISNUMBER(MATCH(D14,Vorgaben!$M$2:$M$7,0)),"6:00",IF(D14&lt;&gt;"","-6:00","")))</f>
        <v/>
      </c>
      <c r="J14" s="141"/>
      <c r="K14" s="114"/>
      <c r="L14" s="149">
        <f>SUM(H4:H45)+SUM(I4:I45)</f>
        <v>4.0416666666666687</v>
      </c>
      <c r="M14" s="142" t="s">
        <v>41</v>
      </c>
      <c r="N14" s="142" t="s">
        <v>122</v>
      </c>
      <c r="O14" t="s">
        <v>110</v>
      </c>
    </row>
    <row r="15" spans="1:15" ht="15.6" customHeight="1" x14ac:dyDescent="0.25">
      <c r="A15" s="113" t="str">
        <f t="shared" si="0"/>
        <v/>
      </c>
      <c r="B15" s="108" t="str">
        <f t="shared" si="1"/>
        <v>Fr</v>
      </c>
      <c r="C15" s="140">
        <f t="shared" si="2"/>
        <v>46059</v>
      </c>
      <c r="D15" s="152"/>
      <c r="E15" s="141">
        <v>0.33333333333333298</v>
      </c>
      <c r="F15" s="141">
        <v>4.1666666666666664E-2</v>
      </c>
      <c r="G15" s="141">
        <v>0.60416666666666663</v>
      </c>
      <c r="H15" s="141">
        <f t="shared" si="3"/>
        <v>0.22916666666666699</v>
      </c>
      <c r="I15" s="141" t="str">
        <f>IF(OR(ISNUMBER(MATCH(D15,Vorgaben!$M$9:$M$17,0)),COUNTIF(E15:G15,"&lt;&gt;")&gt;0),"",IF(ISNUMBER(MATCH(D15,Vorgaben!$M$2:$M$7,0)),"6:00",IF(D15&lt;&gt;"","-6:00","")))</f>
        <v/>
      </c>
      <c r="J15" s="113"/>
      <c r="K15" s="114"/>
      <c r="L15" s="149">
        <f>L13*Vorgaben!B3</f>
        <v>5</v>
      </c>
      <c r="M15" s="142" t="s">
        <v>100</v>
      </c>
      <c r="N15" s="142"/>
    </row>
    <row r="16" spans="1:15" ht="15.6" customHeight="1" x14ac:dyDescent="0.25">
      <c r="A16" s="113" t="str">
        <f t="shared" si="0"/>
        <v/>
      </c>
      <c r="B16" s="108" t="str">
        <f t="shared" si="1"/>
        <v>Sa</v>
      </c>
      <c r="C16" s="140">
        <f t="shared" si="2"/>
        <v>46060</v>
      </c>
      <c r="D16" s="107"/>
      <c r="E16" s="141">
        <v>0.33333333333333298</v>
      </c>
      <c r="F16" s="141">
        <v>4.1666666666666664E-2</v>
      </c>
      <c r="G16" s="141">
        <v>0.6875</v>
      </c>
      <c r="H16" s="141">
        <f t="shared" ref="H16:H45" si="4">IF(OR(E16="",F16="",G16=""),"",(G16-E16-F16))</f>
        <v>0.31250000000000033</v>
      </c>
      <c r="I16" s="141" t="str">
        <f>IF(OR(ISNUMBER(MATCH(D16,Vorgaben!$M$9:$M$17,0)),COUNTIF(E16:G16,"&lt;&gt;")&gt;0),"",IF(ISNUMBER(MATCH(D16,Vorgaben!$M$2:$M$7,0)),"6:00",IF(D16&lt;&gt;"","-6:00","")))</f>
        <v/>
      </c>
      <c r="J16" s="113"/>
      <c r="K16" s="114"/>
      <c r="L16" s="149">
        <f>L14-L15</f>
        <v>-0.95833333333333126</v>
      </c>
      <c r="M16" s="142" t="s">
        <v>101</v>
      </c>
      <c r="N16" s="142" t="s">
        <v>122</v>
      </c>
      <c r="O16" t="s">
        <v>121</v>
      </c>
    </row>
    <row r="17" spans="1:16" ht="15.6" customHeight="1" x14ac:dyDescent="0.25">
      <c r="A17" s="113" t="str">
        <f t="shared" si="0"/>
        <v/>
      </c>
      <c r="B17" s="108" t="s">
        <v>64</v>
      </c>
      <c r="C17" s="140">
        <f t="shared" si="2"/>
        <v>46061</v>
      </c>
      <c r="D17" s="107"/>
      <c r="E17" s="141">
        <v>0.33333333333333298</v>
      </c>
      <c r="F17" s="141">
        <v>4.1666666666666664E-2</v>
      </c>
      <c r="G17" s="141">
        <v>0.58333333333333337</v>
      </c>
      <c r="H17" s="141">
        <f t="shared" si="4"/>
        <v>0.20833333333333373</v>
      </c>
      <c r="I17" s="141" t="str">
        <f>IF(OR(ISNUMBER(MATCH(D17,Vorgaben!$M$9:$M$17,0)),COUNTIF(E17:G17,"&lt;&gt;")&gt;0),"",IF(ISNUMBER(MATCH(D17,Vorgaben!$M$2:$M$7,0)),"6:00",IF(D17&lt;&gt;"","-6:00","")))</f>
        <v/>
      </c>
      <c r="J17" s="141">
        <f>SUM(H11:H15)</f>
        <v>1.3750000000000016</v>
      </c>
      <c r="K17" s="114"/>
      <c r="L17" s="149">
        <f>SUM(H9:H10)+SUM(H16:H17)+SUM(H23:H24)+SUM(H30:H31)+SUM(H37:H38)+SUM(H44:H45)</f>
        <v>1.041666666666667</v>
      </c>
      <c r="M17" s="167" t="s">
        <v>109</v>
      </c>
    </row>
    <row r="18" spans="1:16" ht="15.6" customHeight="1" x14ac:dyDescent="0.25">
      <c r="A18" s="113">
        <f t="shared" si="0"/>
        <v>7</v>
      </c>
      <c r="B18" s="108" t="s">
        <v>86</v>
      </c>
      <c r="C18" s="140">
        <f t="shared" si="2"/>
        <v>46062</v>
      </c>
      <c r="D18" s="107"/>
      <c r="E18" s="141">
        <v>0.35416666666666602</v>
      </c>
      <c r="F18" s="141">
        <v>4.1666666666666664E-2</v>
      </c>
      <c r="G18" s="141">
        <v>0.66666666666666663</v>
      </c>
      <c r="H18" s="141">
        <f t="shared" si="4"/>
        <v>0.27083333333333393</v>
      </c>
      <c r="I18" s="141" t="str">
        <f>IF(OR(ISNUMBER(MATCH(D18,Vorgaben!$M$9:$M$17,0)),COUNTIF(E18:G18,"&lt;&gt;")&gt;0),"",IF(ISNUMBER(MATCH(D18,Vorgaben!$M$2:$M$7,0)),"6:00",IF(D18&lt;&gt;"","-6:00","")))</f>
        <v/>
      </c>
      <c r="J18" s="113"/>
      <c r="K18" s="114"/>
      <c r="M18" s="143"/>
    </row>
    <row r="19" spans="1:16" ht="15.6" customHeight="1" x14ac:dyDescent="0.25">
      <c r="A19" s="113" t="str">
        <f t="shared" si="0"/>
        <v/>
      </c>
      <c r="B19" s="108" t="s">
        <v>87</v>
      </c>
      <c r="C19" s="140">
        <f t="shared" si="2"/>
        <v>46063</v>
      </c>
      <c r="D19" s="107" t="s">
        <v>65</v>
      </c>
      <c r="E19" s="141"/>
      <c r="F19" s="141"/>
      <c r="G19" s="141"/>
      <c r="H19" s="141"/>
      <c r="I19" s="141" t="str">
        <f>IF(OR(ISNUMBER(MATCH(D19,Vorgaben!$M$9:$M$17,0)),COUNTIF(E19:G19,"&lt;&gt;")&gt;0),"",IF(ISNUMBER(MATCH(D19,Vorgaben!$M$2:$M$7,0)),"6:00",IF(D19&lt;&gt;"","-6:00","")))</f>
        <v/>
      </c>
      <c r="J19" s="113"/>
      <c r="K19" s="114"/>
      <c r="L19" s="146"/>
      <c r="M19" s="113"/>
      <c r="O19" t="s">
        <v>123</v>
      </c>
    </row>
    <row r="20" spans="1:16" ht="15.6" customHeight="1" x14ac:dyDescent="0.25">
      <c r="A20" s="113" t="str">
        <f t="shared" si="0"/>
        <v/>
      </c>
      <c r="B20" s="108" t="s">
        <v>88</v>
      </c>
      <c r="C20" s="140">
        <f t="shared" si="2"/>
        <v>46064</v>
      </c>
      <c r="D20" s="107"/>
      <c r="E20" s="141">
        <v>0.33333333333333298</v>
      </c>
      <c r="F20" s="141">
        <v>4.1666666666666664E-2</v>
      </c>
      <c r="G20" s="141">
        <v>0.625</v>
      </c>
      <c r="H20" s="141">
        <f t="shared" si="4"/>
        <v>0.25000000000000033</v>
      </c>
      <c r="I20" s="141" t="str">
        <f>IF(OR(ISNUMBER(MATCH(D20,Vorgaben!$M$9:$M$17,0)),COUNTIF(E20:G20,"&lt;&gt;")&gt;0),"",IF(ISNUMBER(MATCH(D20,Vorgaben!$M$2:$M$7,0)),"6:00",IF(D20&lt;&gt;"","-6:00","")))</f>
        <v/>
      </c>
      <c r="J20" s="113"/>
      <c r="K20" s="114"/>
      <c r="L20" s="146"/>
      <c r="M20" s="113"/>
      <c r="O20" t="s">
        <v>124</v>
      </c>
    </row>
    <row r="21" spans="1:16" ht="15.6" customHeight="1" x14ac:dyDescent="0.25">
      <c r="A21" s="113" t="str">
        <f t="shared" si="0"/>
        <v/>
      </c>
      <c r="B21" s="108" t="s">
        <v>89</v>
      </c>
      <c r="C21" s="140">
        <f t="shared" si="2"/>
        <v>46065</v>
      </c>
      <c r="D21" s="107"/>
      <c r="E21" s="141">
        <v>0.29166666666666702</v>
      </c>
      <c r="F21" s="141">
        <v>4.1666666666666664E-2</v>
      </c>
      <c r="G21" s="141">
        <v>0.66666666666666663</v>
      </c>
      <c r="H21" s="141">
        <f t="shared" si="4"/>
        <v>0.33333333333333293</v>
      </c>
      <c r="I21" s="141" t="str">
        <f>IF(OR(ISNUMBER(MATCH(D21,Vorgaben!$M$9:$M$17,0)),COUNTIF(E21:G21,"&lt;&gt;")&gt;0),"",IF(ISNUMBER(MATCH(D21,Vorgaben!$M$2:$M$7,0)),"6:00",IF(D21&lt;&gt;"","-6:00","")))</f>
        <v/>
      </c>
      <c r="J21" s="113"/>
      <c r="K21" s="114"/>
      <c r="L21" s="146"/>
      <c r="M21" s="113"/>
      <c r="O21" t="s">
        <v>111</v>
      </c>
    </row>
    <row r="22" spans="1:16" ht="15.6" customHeight="1" x14ac:dyDescent="0.25">
      <c r="A22" s="113" t="str">
        <f t="shared" si="0"/>
        <v/>
      </c>
      <c r="B22" s="108" t="s">
        <v>90</v>
      </c>
      <c r="C22" s="140">
        <f t="shared" si="2"/>
        <v>46066</v>
      </c>
      <c r="D22" s="107"/>
      <c r="E22" s="141">
        <v>0.29166666666666702</v>
      </c>
      <c r="F22" s="141">
        <v>4.1666666666666664E-2</v>
      </c>
      <c r="G22" s="141">
        <v>0.625</v>
      </c>
      <c r="H22" s="141">
        <f t="shared" si="4"/>
        <v>0.2916666666666663</v>
      </c>
      <c r="I22" s="141" t="str">
        <f>IF(OR(ISNUMBER(MATCH(D22,Vorgaben!$M$9:$M$17,0)),COUNTIF(E22:G22,"&lt;&gt;")&gt;0),"",IF(ISNUMBER(MATCH(D22,Vorgaben!$M$2:$M$7,0)),"6:00",IF(D22&lt;&gt;"","-6:00","")))</f>
        <v/>
      </c>
      <c r="J22" s="113"/>
      <c r="K22" s="114"/>
      <c r="L22" s="146"/>
      <c r="M22" s="113"/>
      <c r="O22" t="s">
        <v>125</v>
      </c>
    </row>
    <row r="23" spans="1:16" ht="15.6" customHeight="1" x14ac:dyDescent="0.25">
      <c r="A23" s="113" t="str">
        <f t="shared" si="0"/>
        <v/>
      </c>
      <c r="B23" s="108" t="s">
        <v>91</v>
      </c>
      <c r="C23" s="140">
        <f t="shared" si="2"/>
        <v>46067</v>
      </c>
      <c r="D23" s="107"/>
      <c r="E23" s="141">
        <v>0.3125</v>
      </c>
      <c r="F23" s="141">
        <v>4.1666666666666664E-2</v>
      </c>
      <c r="G23" s="141">
        <v>0.58333333333333337</v>
      </c>
      <c r="H23" s="141">
        <f t="shared" si="4"/>
        <v>0.22916666666666671</v>
      </c>
      <c r="I23" s="141" t="str">
        <f>IF(OR(ISNUMBER(MATCH(D23,Vorgaben!$M$9:$M$17,0)),COUNTIF(E23:G23,"&lt;&gt;")&gt;0),"",IF(ISNUMBER(MATCH(D23,Vorgaben!$M$2:$M$7,0)),"6:00",IF(D23&lt;&gt;"","-6:00","")))</f>
        <v/>
      </c>
      <c r="J23" s="113"/>
      <c r="K23" s="114"/>
      <c r="L23" s="150"/>
      <c r="M23" s="113"/>
    </row>
    <row r="24" spans="1:16" ht="15.6" customHeight="1" x14ac:dyDescent="0.25">
      <c r="A24" s="113" t="str">
        <f t="shared" si="0"/>
        <v/>
      </c>
      <c r="B24" s="108" t="s">
        <v>64</v>
      </c>
      <c r="C24" s="140">
        <f t="shared" si="2"/>
        <v>46068</v>
      </c>
      <c r="D24" s="107"/>
      <c r="E24" s="141">
        <v>0.29166666666666702</v>
      </c>
      <c r="F24" s="141">
        <v>4.1666666666666664E-2</v>
      </c>
      <c r="G24" s="141">
        <v>0.625</v>
      </c>
      <c r="H24" s="141">
        <f t="shared" si="4"/>
        <v>0.2916666666666663</v>
      </c>
      <c r="I24" s="141" t="str">
        <f>IF(OR(ISNUMBER(MATCH(D24,Vorgaben!$M$9:$M$17,0)),COUNTIF(E24:G24,"&lt;&gt;")&gt;0),"",IF(ISNUMBER(MATCH(D24,Vorgaben!$M$2:$M$7,0)),"6:00",IF(D24&lt;&gt;"","-6:00","")))</f>
        <v/>
      </c>
      <c r="J24" s="141">
        <f>SUM(H18:H22)+SUM(I18:I22)</f>
        <v>1.1458333333333335</v>
      </c>
      <c r="K24" s="114"/>
      <c r="L24" s="150"/>
      <c r="M24" s="113"/>
      <c r="N24" s="113"/>
      <c r="O24" s="113"/>
      <c r="P24" s="113"/>
    </row>
    <row r="25" spans="1:16" ht="15.6" customHeight="1" x14ac:dyDescent="0.25">
      <c r="A25" s="113">
        <f t="shared" si="0"/>
        <v>8</v>
      </c>
      <c r="B25" s="108" t="s">
        <v>86</v>
      </c>
      <c r="C25" s="140">
        <f t="shared" si="2"/>
        <v>46069</v>
      </c>
      <c r="D25" s="107"/>
      <c r="E25" s="141">
        <v>0.29166666666666702</v>
      </c>
      <c r="F25" s="141">
        <v>4.1666666666666664E-2</v>
      </c>
      <c r="G25" s="141">
        <v>0.58333333333333337</v>
      </c>
      <c r="H25" s="141">
        <f t="shared" ref="H25" si="5">IF(OR(E25="",F25="",G25=""),"",(G25-E25-F25))</f>
        <v>0.24999999999999969</v>
      </c>
      <c r="I25" s="141" t="str">
        <f>IF(OR(ISNUMBER(MATCH(D25,Vorgaben!$M$9:$M$17,0)),COUNTIF(E25:G25,"&lt;&gt;")&gt;0),"",IF(ISNUMBER(MATCH(D25,Vorgaben!$M$2:$M$7,0)),"6:00",IF(D25&lt;&gt;"","-6:00","")))</f>
        <v/>
      </c>
      <c r="J25" s="113"/>
      <c r="K25" s="114"/>
      <c r="L25" s="146"/>
      <c r="M25" s="113"/>
    </row>
    <row r="26" spans="1:16" ht="15.6" customHeight="1" x14ac:dyDescent="0.25">
      <c r="A26" s="113" t="str">
        <f t="shared" si="0"/>
        <v/>
      </c>
      <c r="B26" s="108" t="s">
        <v>87</v>
      </c>
      <c r="C26" s="140">
        <f t="shared" si="2"/>
        <v>46070</v>
      </c>
      <c r="D26" s="107"/>
      <c r="E26" s="141">
        <v>0.3125</v>
      </c>
      <c r="F26" s="141">
        <v>4.1666666666666664E-2</v>
      </c>
      <c r="G26" s="141">
        <v>0.58333333333333337</v>
      </c>
      <c r="H26" s="141">
        <f t="shared" si="4"/>
        <v>0.22916666666666671</v>
      </c>
      <c r="I26" s="141" t="str">
        <f>IF(OR(ISNUMBER(MATCH(D26,Vorgaben!$M$9:$M$17,0)),COUNTIF(E26:G26,"&lt;&gt;")&gt;0),"",IF(ISNUMBER(MATCH(D26,Vorgaben!$M$2:$M$7,0)),"6:00",IF(D26&lt;&gt;"","-6:00","")))</f>
        <v/>
      </c>
      <c r="J26" s="113"/>
      <c r="K26" s="114"/>
      <c r="L26" s="146"/>
      <c r="M26" s="113"/>
    </row>
    <row r="27" spans="1:16" ht="15.6" customHeight="1" x14ac:dyDescent="0.25">
      <c r="A27" s="113" t="str">
        <f t="shared" si="0"/>
        <v/>
      </c>
      <c r="B27" s="108" t="s">
        <v>88</v>
      </c>
      <c r="C27" s="140">
        <f t="shared" si="2"/>
        <v>46071</v>
      </c>
      <c r="D27" s="107" t="s">
        <v>78</v>
      </c>
      <c r="E27" s="141"/>
      <c r="F27" s="141"/>
      <c r="G27" s="141"/>
      <c r="H27" s="141" t="str">
        <f t="shared" si="4"/>
        <v/>
      </c>
      <c r="I27" s="141" t="str">
        <f>IF(OR(ISNUMBER(MATCH(D27,Vorgaben!$M$9:$M$17,0)),COUNTIF(E27:G27,"&lt;&gt;")&gt;0),"",IF(ISNUMBER(MATCH(D27,Vorgaben!$M$2:$M$7,0)),"6:00",IF(D27&lt;&gt;"","-6:00","")))</f>
        <v>6:00</v>
      </c>
      <c r="J27" s="113"/>
      <c r="K27" s="114"/>
      <c r="L27" s="146"/>
      <c r="M27" s="113"/>
    </row>
    <row r="28" spans="1:16" ht="15.6" customHeight="1" x14ac:dyDescent="0.25">
      <c r="A28" s="113" t="str">
        <f t="shared" si="0"/>
        <v/>
      </c>
      <c r="B28" s="108" t="s">
        <v>89</v>
      </c>
      <c r="C28" s="140">
        <f t="shared" si="2"/>
        <v>46072</v>
      </c>
      <c r="D28" s="107"/>
      <c r="E28" s="141"/>
      <c r="F28" s="141"/>
      <c r="G28" s="141"/>
      <c r="H28" s="141" t="str">
        <f t="shared" si="4"/>
        <v/>
      </c>
      <c r="I28" s="141" t="str">
        <f>IF(OR(ISNUMBER(MATCH(D28,Vorgaben!$M$9:$M$17,0)),COUNTIF(E28:G28,"&lt;&gt;")&gt;0),"",IF(ISNUMBER(MATCH(D28,Vorgaben!$M$2:$M$7,0)),"6:00",IF(D28&lt;&gt;"","-6:00","")))</f>
        <v/>
      </c>
      <c r="J28" s="113"/>
      <c r="K28" s="114"/>
      <c r="L28" s="146"/>
      <c r="M28" s="113"/>
    </row>
    <row r="29" spans="1:16" ht="15.6" customHeight="1" x14ac:dyDescent="0.25">
      <c r="A29" s="113" t="str">
        <f t="shared" si="0"/>
        <v/>
      </c>
      <c r="B29" s="108" t="s">
        <v>90</v>
      </c>
      <c r="C29" s="140">
        <f t="shared" si="2"/>
        <v>46073</v>
      </c>
      <c r="D29" s="107"/>
      <c r="E29" s="141"/>
      <c r="F29" s="141"/>
      <c r="G29" s="141"/>
      <c r="H29" s="141" t="str">
        <f t="shared" si="4"/>
        <v/>
      </c>
      <c r="I29" s="141" t="str">
        <f>IF(OR(ISNUMBER(MATCH(D29,Vorgaben!$M$9:$M$17,0)),COUNTIF(E29:G29,"&lt;&gt;")&gt;0),"",IF(ISNUMBER(MATCH(D29,Vorgaben!$M$2:$M$7,0)),"6:00",IF(D29&lt;&gt;"","-6:00","")))</f>
        <v/>
      </c>
      <c r="J29" s="113"/>
      <c r="K29" s="114"/>
      <c r="L29" s="146"/>
      <c r="M29" s="113"/>
    </row>
    <row r="30" spans="1:16" ht="15.6" customHeight="1" x14ac:dyDescent="0.25">
      <c r="A30" s="113" t="str">
        <f t="shared" si="0"/>
        <v/>
      </c>
      <c r="B30" s="108" t="s">
        <v>91</v>
      </c>
      <c r="C30" s="140">
        <f t="shared" si="2"/>
        <v>46074</v>
      </c>
      <c r="D30" s="107"/>
      <c r="E30" s="141"/>
      <c r="F30" s="141"/>
      <c r="G30" s="141"/>
      <c r="H30" s="141" t="str">
        <f t="shared" si="4"/>
        <v/>
      </c>
      <c r="I30" s="141" t="str">
        <f>IF(OR(ISNUMBER(MATCH(D30,Vorgaben!$M$9:$M$17,0)),COUNTIF(E30:G30,"&lt;&gt;")&gt;0),"",IF(ISNUMBER(MATCH(D30,Vorgaben!$M$2:$M$7,0)),"6:00",IF(D30&lt;&gt;"","-6:00","")))</f>
        <v/>
      </c>
      <c r="J30" s="113"/>
      <c r="K30" s="114"/>
      <c r="L30" s="146"/>
      <c r="M30" s="113"/>
    </row>
    <row r="31" spans="1:16" ht="15.6" customHeight="1" x14ac:dyDescent="0.25">
      <c r="A31" s="113" t="str">
        <f t="shared" si="0"/>
        <v/>
      </c>
      <c r="B31" s="108" t="s">
        <v>64</v>
      </c>
      <c r="C31" s="140">
        <f t="shared" si="2"/>
        <v>46075</v>
      </c>
      <c r="D31" s="107"/>
      <c r="E31" s="141"/>
      <c r="F31" s="141"/>
      <c r="G31" s="141"/>
      <c r="H31" s="141" t="str">
        <f t="shared" si="4"/>
        <v/>
      </c>
      <c r="I31" s="141" t="str">
        <f>IF(OR(ISNUMBER(MATCH(D31,Vorgaben!$M$9:$M$17,0)),COUNTIF(E31:G31,"&lt;&gt;")&gt;0),"",IF(ISNUMBER(MATCH(D31,Vorgaben!$M$2:$M$7,0)),"6:00",IF(D31&lt;&gt;"","-6:00","")))</f>
        <v/>
      </c>
      <c r="J31" s="141">
        <f>SUM(H25:H29)+SUM(I25:I29)</f>
        <v>0.47916666666666641</v>
      </c>
      <c r="K31" s="114"/>
      <c r="L31" s="146"/>
      <c r="M31" s="113"/>
    </row>
    <row r="32" spans="1:16" ht="15.6" customHeight="1" x14ac:dyDescent="0.25">
      <c r="A32" s="113">
        <f t="shared" si="0"/>
        <v>9</v>
      </c>
      <c r="B32" s="108" t="s">
        <v>86</v>
      </c>
      <c r="C32" s="140">
        <f t="shared" si="2"/>
        <v>46076</v>
      </c>
      <c r="D32" s="107"/>
      <c r="E32" s="141"/>
      <c r="F32" s="141"/>
      <c r="G32" s="141"/>
      <c r="H32" s="141" t="str">
        <f t="shared" si="4"/>
        <v/>
      </c>
      <c r="I32" s="141" t="str">
        <f>IF(OR(ISNUMBER(MATCH(D32,Vorgaben!$M$9:$M$17,0)),COUNTIF(E32:G32,"&lt;&gt;")&gt;0),"",IF(ISNUMBER(MATCH(D32,Vorgaben!$M$2:$M$7,0)),"6:00",IF(D32&lt;&gt;"","-6:00","")))</f>
        <v/>
      </c>
      <c r="J32" s="141"/>
      <c r="K32" s="114"/>
      <c r="L32" s="146"/>
      <c r="M32" s="113"/>
      <c r="O32" t="s">
        <v>119</v>
      </c>
    </row>
    <row r="33" spans="1:13" ht="15.6" customHeight="1" x14ac:dyDescent="0.25">
      <c r="A33" s="113" t="str">
        <f t="shared" si="0"/>
        <v/>
      </c>
      <c r="B33" s="108" t="s">
        <v>87</v>
      </c>
      <c r="C33" s="140">
        <f t="shared" si="2"/>
        <v>46077</v>
      </c>
      <c r="D33" s="107"/>
      <c r="E33" s="141"/>
      <c r="F33" s="141"/>
      <c r="G33" s="141"/>
      <c r="H33" s="141" t="str">
        <f t="shared" si="4"/>
        <v/>
      </c>
      <c r="I33" s="141" t="str">
        <f>IF(OR(ISNUMBER(MATCH(D33,Vorgaben!$M$9:$M$17,0)),COUNTIF(E33:G33,"&lt;&gt;")&gt;0),"",IF(ISNUMBER(MATCH(D33,Vorgaben!$M$2:$M$7,0)),"6:00",IF(D33&lt;&gt;"","-6:00","")))</f>
        <v/>
      </c>
      <c r="J33" s="141"/>
      <c r="K33" s="114"/>
      <c r="L33" s="146"/>
      <c r="M33" s="113"/>
    </row>
    <row r="34" spans="1:13" ht="15.6" customHeight="1" x14ac:dyDescent="0.25">
      <c r="A34" s="113" t="str">
        <f t="shared" si="0"/>
        <v/>
      </c>
      <c r="B34" s="108" t="s">
        <v>88</v>
      </c>
      <c r="C34" s="140">
        <f t="shared" si="2"/>
        <v>46078</v>
      </c>
      <c r="D34" s="107"/>
      <c r="E34" s="141"/>
      <c r="F34" s="141"/>
      <c r="G34" s="141"/>
      <c r="H34" s="141" t="str">
        <f t="shared" si="4"/>
        <v/>
      </c>
      <c r="I34" s="141" t="str">
        <f>IF(OR(ISNUMBER(MATCH(D34,Vorgaben!$M$9:$M$17,0)),COUNTIF(E34:G34,"&lt;&gt;")&gt;0),"",IF(ISNUMBER(MATCH(D34,Vorgaben!$M$2:$M$7,0)),"6:00",IF(D34&lt;&gt;"","-6:00","")))</f>
        <v/>
      </c>
      <c r="J34" s="141"/>
      <c r="K34" s="114"/>
      <c r="L34" s="146"/>
      <c r="M34" s="113"/>
    </row>
    <row r="35" spans="1:13" ht="15.6" customHeight="1" x14ac:dyDescent="0.25">
      <c r="A35" s="113" t="str">
        <f t="shared" si="0"/>
        <v/>
      </c>
      <c r="B35" s="108" t="s">
        <v>89</v>
      </c>
      <c r="C35" s="140">
        <f t="shared" si="2"/>
        <v>46079</v>
      </c>
      <c r="D35" s="107"/>
      <c r="E35" s="141"/>
      <c r="F35" s="141"/>
      <c r="G35" s="141"/>
      <c r="H35" s="141" t="str">
        <f t="shared" si="4"/>
        <v/>
      </c>
      <c r="I35" s="141" t="str">
        <f>IF(OR(ISNUMBER(MATCH(D35,Vorgaben!$M$9:$M$17,0)),COUNTIF(E35:G35,"&lt;&gt;")&gt;0),"",IF(ISNUMBER(MATCH(D35,Vorgaben!$M$2:$M$7,0)),"6:00",IF(D35&lt;&gt;"","-6:00","")))</f>
        <v/>
      </c>
      <c r="J35" s="141"/>
      <c r="K35" s="113"/>
      <c r="L35" s="146"/>
      <c r="M35" s="113"/>
    </row>
    <row r="36" spans="1:13" ht="15.6" customHeight="1" x14ac:dyDescent="0.25">
      <c r="A36" s="113" t="str">
        <f t="shared" si="0"/>
        <v/>
      </c>
      <c r="B36" s="108" t="s">
        <v>90</v>
      </c>
      <c r="C36" s="140">
        <f t="shared" si="2"/>
        <v>46080</v>
      </c>
      <c r="D36" s="107"/>
      <c r="E36" s="141"/>
      <c r="F36" s="141"/>
      <c r="G36" s="141"/>
      <c r="H36" s="141" t="str">
        <f t="shared" si="4"/>
        <v/>
      </c>
      <c r="I36" s="141" t="str">
        <f>IF(OR(ISNUMBER(MATCH(D36,Vorgaben!$M$9:$M$17,0)),COUNTIF(E36:G36,"&lt;&gt;")&gt;0),"",IF(ISNUMBER(MATCH(D36,Vorgaben!$M$2:$M$7,0)),"6:00",IF(D36&lt;&gt;"","-6:00","")))</f>
        <v/>
      </c>
      <c r="J36" s="141"/>
      <c r="K36" s="113"/>
      <c r="L36" s="146"/>
      <c r="M36" s="113"/>
    </row>
    <row r="37" spans="1:13" ht="15.6" customHeight="1" x14ac:dyDescent="0.25">
      <c r="A37" s="113" t="str">
        <f t="shared" si="0"/>
        <v/>
      </c>
      <c r="B37" s="108" t="s">
        <v>91</v>
      </c>
      <c r="C37" s="140">
        <f t="shared" si="2"/>
        <v>46081</v>
      </c>
      <c r="D37" s="107"/>
      <c r="E37" s="141"/>
      <c r="F37" s="141"/>
      <c r="G37" s="141"/>
      <c r="H37" s="141" t="str">
        <f t="shared" si="4"/>
        <v/>
      </c>
      <c r="I37" s="141" t="str">
        <f>IF(OR(ISNUMBER(MATCH(D37,Vorgaben!$M$9:$M$17,0)),COUNTIF(E37:G37,"&lt;&gt;")&gt;0),"",IF(ISNUMBER(MATCH(D37,Vorgaben!$M$2:$M$7,0)),"6:00",IF(D37&lt;&gt;"","-6:00","")))</f>
        <v/>
      </c>
      <c r="J37" s="141"/>
      <c r="K37" s="113"/>
      <c r="L37" s="146"/>
      <c r="M37" s="113"/>
    </row>
    <row r="38" spans="1:13" ht="15.6" customHeight="1" x14ac:dyDescent="0.25">
      <c r="A38" s="113" t="str">
        <f t="shared" si="0"/>
        <v/>
      </c>
      <c r="B38" s="108" t="s">
        <v>64</v>
      </c>
      <c r="C38" s="140">
        <f t="shared" si="2"/>
        <v>46082</v>
      </c>
      <c r="D38" s="153"/>
      <c r="E38" s="113"/>
      <c r="F38" s="113"/>
      <c r="G38" s="113"/>
      <c r="H38" s="141" t="str">
        <f t="shared" si="4"/>
        <v/>
      </c>
      <c r="I38" s="141" t="str">
        <f>IF(OR(ISNUMBER(MATCH(D38,Vorgaben!$M$9:$M$17,0)),COUNTIF(E38:G38,"&lt;&gt;")&gt;0),"",IF(ISNUMBER(MATCH(D38,Vorgaben!$M$2:$M$7,0)),"6:00",IF(D38&lt;&gt;"","-6:00","")))</f>
        <v/>
      </c>
      <c r="J38" s="141">
        <f t="shared" ref="J38" si="6">SUM(H32:H36)+SUM(I32:I36)</f>
        <v>0</v>
      </c>
      <c r="K38" s="113"/>
      <c r="L38" s="146"/>
      <c r="M38" s="113"/>
    </row>
    <row r="39" spans="1:13" ht="15.6" customHeight="1" x14ac:dyDescent="0.25">
      <c r="A39" s="113">
        <f t="shared" si="0"/>
        <v>10</v>
      </c>
      <c r="B39" s="108" t="s">
        <v>86</v>
      </c>
      <c r="C39" s="140">
        <f t="shared" si="2"/>
        <v>46083</v>
      </c>
      <c r="D39" s="153"/>
      <c r="E39" s="113"/>
      <c r="F39" s="113"/>
      <c r="G39" s="113"/>
      <c r="H39" s="141" t="str">
        <f t="shared" si="4"/>
        <v/>
      </c>
      <c r="I39" s="141" t="str">
        <f>IF(OR(ISNUMBER(MATCH(D39,Vorgaben!$M$9:$M$17,0)),COUNTIF(E39:G39,"&lt;&gt;")&gt;0),"",IF(ISNUMBER(MATCH(D39,Vorgaben!$M$2:$M$7,0)),"6:00",IF(D39&lt;&gt;"","-6:00","")))</f>
        <v/>
      </c>
      <c r="J39" s="113"/>
      <c r="K39" s="113"/>
      <c r="L39" s="146"/>
      <c r="M39" s="113"/>
    </row>
    <row r="40" spans="1:13" ht="15.6" customHeight="1" x14ac:dyDescent="0.25">
      <c r="A40" s="113" t="str">
        <f t="shared" si="0"/>
        <v/>
      </c>
      <c r="B40" s="108" t="s">
        <v>87</v>
      </c>
      <c r="C40" s="140">
        <f t="shared" si="2"/>
        <v>46084</v>
      </c>
      <c r="D40" s="153"/>
      <c r="E40" s="113"/>
      <c r="F40" s="113"/>
      <c r="G40" s="113"/>
      <c r="H40" s="141" t="str">
        <f t="shared" si="4"/>
        <v/>
      </c>
      <c r="I40" s="141" t="str">
        <f>IF(OR(ISNUMBER(MATCH(D40,Vorgaben!$M$9:$M$17,0)),COUNTIF(E40:G40,"&lt;&gt;")&gt;0),"",IF(ISNUMBER(MATCH(D40,Vorgaben!$M$2:$M$7,0)),"6:00",IF(D40&lt;&gt;"","-6:00","")))</f>
        <v/>
      </c>
      <c r="J40" s="113"/>
      <c r="K40" s="113"/>
      <c r="L40" s="146"/>
      <c r="M40" s="113"/>
    </row>
    <row r="41" spans="1:13" ht="15.6" customHeight="1" x14ac:dyDescent="0.25">
      <c r="A41" s="113" t="str">
        <f t="shared" si="0"/>
        <v/>
      </c>
      <c r="B41" s="108" t="s">
        <v>88</v>
      </c>
      <c r="C41" s="140">
        <f t="shared" si="2"/>
        <v>46085</v>
      </c>
      <c r="D41" s="153"/>
      <c r="E41" s="113"/>
      <c r="F41" s="113"/>
      <c r="G41" s="113"/>
      <c r="H41" s="141" t="str">
        <f t="shared" si="4"/>
        <v/>
      </c>
      <c r="I41" s="141" t="str">
        <f>IF(OR(ISNUMBER(MATCH(D41,Vorgaben!$M$9:$M$17,0)),COUNTIF(E41:G41,"&lt;&gt;")&gt;0),"",IF(ISNUMBER(MATCH(D41,Vorgaben!$M$2:$M$7,0)),"6:00",IF(D41&lt;&gt;"","-6:00","")))</f>
        <v/>
      </c>
      <c r="J41" s="113"/>
      <c r="K41" s="113"/>
      <c r="L41" s="146"/>
      <c r="M41" s="113"/>
    </row>
    <row r="42" spans="1:13" ht="15.6" customHeight="1" x14ac:dyDescent="0.25">
      <c r="A42" s="113" t="str">
        <f t="shared" si="0"/>
        <v/>
      </c>
      <c r="B42" s="108" t="s">
        <v>89</v>
      </c>
      <c r="C42" s="140">
        <f t="shared" si="2"/>
        <v>46086</v>
      </c>
      <c r="D42" s="153"/>
      <c r="E42" s="113"/>
      <c r="F42" s="113"/>
      <c r="G42" s="113"/>
      <c r="H42" s="141" t="str">
        <f t="shared" si="4"/>
        <v/>
      </c>
      <c r="I42" s="141" t="str">
        <f>IF(OR(ISNUMBER(MATCH(D42,Vorgaben!$M$9:$M$17,0)),COUNTIF(E42:G42,"&lt;&gt;")&gt;0),"",IF(ISNUMBER(MATCH(D42,Vorgaben!$M$2:$M$7,0)),"6:00",IF(D42&lt;&gt;"","-6:00","")))</f>
        <v/>
      </c>
      <c r="J42" s="113"/>
      <c r="K42" s="113"/>
      <c r="L42" s="146"/>
      <c r="M42" s="113"/>
    </row>
    <row r="43" spans="1:13" ht="15.6" customHeight="1" x14ac:dyDescent="0.25">
      <c r="A43" s="113" t="str">
        <f t="shared" si="0"/>
        <v/>
      </c>
      <c r="B43" s="108" t="s">
        <v>90</v>
      </c>
      <c r="C43" s="140">
        <f t="shared" si="2"/>
        <v>46087</v>
      </c>
      <c r="D43" s="153"/>
      <c r="E43" s="113"/>
      <c r="F43" s="113"/>
      <c r="G43" s="113"/>
      <c r="H43" s="141" t="str">
        <f t="shared" si="4"/>
        <v/>
      </c>
      <c r="I43" s="141" t="str">
        <f>IF(OR(ISNUMBER(MATCH(D43,Vorgaben!$M$9:$M$17,0)),COUNTIF(E43:G43,"&lt;&gt;")&gt;0),"",IF(ISNUMBER(MATCH(D43,Vorgaben!$M$2:$M$7,0)),"6:00",IF(D43&lt;&gt;"","-6:00","")))</f>
        <v/>
      </c>
      <c r="J43" s="113"/>
      <c r="K43" s="113"/>
      <c r="L43" s="146"/>
      <c r="M43" s="113"/>
    </row>
    <row r="44" spans="1:13" ht="15.6" customHeight="1" x14ac:dyDescent="0.25">
      <c r="A44" s="113" t="str">
        <f t="shared" si="0"/>
        <v/>
      </c>
      <c r="B44" s="108" t="s">
        <v>91</v>
      </c>
      <c r="C44" s="140">
        <f t="shared" si="2"/>
        <v>46088</v>
      </c>
      <c r="D44" s="153"/>
      <c r="E44" s="113"/>
      <c r="F44" s="113"/>
      <c r="G44" s="113"/>
      <c r="H44" s="141" t="str">
        <f t="shared" si="4"/>
        <v/>
      </c>
      <c r="I44" s="141" t="str">
        <f>IF(OR(ISNUMBER(MATCH(D44,Vorgaben!$M$9:$M$17,0)),COUNTIF(E44:G44,"&lt;&gt;")&gt;0),"",IF(ISNUMBER(MATCH(D44,Vorgaben!$M$2:$M$7,0)),"6:00",IF(D44&lt;&gt;"","-6:00","")))</f>
        <v/>
      </c>
      <c r="J44" s="113"/>
      <c r="K44" s="113"/>
      <c r="L44" s="146"/>
      <c r="M44" s="113"/>
    </row>
    <row r="45" spans="1:13" ht="15.6" customHeight="1" x14ac:dyDescent="0.25">
      <c r="A45" s="113" t="str">
        <f t="shared" si="0"/>
        <v/>
      </c>
      <c r="B45" s="108" t="s">
        <v>64</v>
      </c>
      <c r="C45" s="140">
        <f t="shared" si="2"/>
        <v>46089</v>
      </c>
      <c r="D45" s="153"/>
      <c r="E45" s="113"/>
      <c r="F45" s="113"/>
      <c r="G45" s="113"/>
      <c r="H45" s="141" t="str">
        <f t="shared" si="4"/>
        <v/>
      </c>
      <c r="I45" s="141" t="str">
        <f>IF(OR(ISNUMBER(MATCH(D45,Vorgaben!$M$9:$M$17,0)),COUNTIF(E45:G45,"&lt;&gt;")&gt;0),"",IF(ISNUMBER(MATCH(D45,Vorgaben!$M$2:$M$7,0)),"6:00",IF(D45&lt;&gt;"","-6:00","")))</f>
        <v/>
      </c>
      <c r="J45" s="141">
        <f t="shared" ref="J45" si="7">SUM(H39:H43)+SUM(I39:I43)</f>
        <v>0</v>
      </c>
      <c r="K45" s="113"/>
      <c r="L45" s="146"/>
      <c r="M45" s="113"/>
    </row>
  </sheetData>
  <mergeCells count="1">
    <mergeCell ref="H1:I1"/>
  </mergeCells>
  <conditionalFormatting sqref="A7:H15 A16:J45 I4:I45 J7:J15">
    <cfRule type="expression" dxfId="245" priority="33">
      <formula>WEEKDAY($C4,2)=7</formula>
    </cfRule>
  </conditionalFormatting>
  <conditionalFormatting sqref="B4:J45">
    <cfRule type="expression" dxfId="243" priority="27">
      <formula>MONTH($C4)&lt;&gt;$C$1</formula>
    </cfRule>
  </conditionalFormatting>
  <conditionalFormatting sqref="D4:G4 I4:I45 D5:H15 J5:J15 D16:J45">
    <cfRule type="expression" priority="31">
      <formula>MONTH(C4)=$C$1</formula>
    </cfRule>
  </conditionalFormatting>
  <conditionalFormatting sqref="I4:I45 A5:H15 J5:J15 A16:J45 A4:G4">
    <cfRule type="expression" dxfId="241" priority="34">
      <formula>$C4=TODAY()</formula>
    </cfRule>
  </conditionalFormatting>
  <conditionalFormatting sqref="I31">
    <cfRule type="expression" priority="17">
      <formula>MONTH(G31)=$C$1</formula>
    </cfRule>
  </conditionalFormatting>
  <conditionalFormatting sqref="I38">
    <cfRule type="expression" priority="13">
      <formula>MONTH(G38)=$C$1</formula>
    </cfRule>
  </conditionalFormatting>
  <conditionalFormatting sqref="I10:J10">
    <cfRule type="expression" priority="20">
      <formula>MONTH(G10)=$C$1</formula>
    </cfRule>
  </conditionalFormatting>
  <conditionalFormatting sqref="I17:J17">
    <cfRule type="expression" priority="28">
      <formula>MONTH(G17)=$C$1</formula>
    </cfRule>
  </conditionalFormatting>
  <conditionalFormatting sqref="I24:J24">
    <cfRule type="expression" priority="19">
      <formula>MONTH(G24)=$C$1</formula>
    </cfRule>
  </conditionalFormatting>
  <conditionalFormatting sqref="I45:J45">
    <cfRule type="expression" priority="1">
      <formula>MONTH(G45)=$C$1</formula>
    </cfRule>
  </conditionalFormatting>
  <conditionalFormatting sqref="J31:J38">
    <cfRule type="expression" priority="24">
      <formula>MONTH(H31)=$C$1</formula>
    </cfRule>
  </conditionalFormatting>
  <pageMargins left="0.7" right="0.7" top="0.78740157499999996" bottom="0.78740157499999996" header="0.3" footer="0.3"/>
  <legacyDrawing r:id="rId1"/>
  <extLst>
    <ext xmlns:x14="http://schemas.microsoft.com/office/spreadsheetml/2009/9/main" uri="{78C0D931-6437-407d-A8EE-F0AAD7539E65}">
      <x14:conditionalFormattings>
        <x14:conditionalFormatting xmlns:xm="http://schemas.microsoft.com/office/excel/2006/main">
          <x14:cfRule type="expression" priority="30" id="{7C39C5DB-4B9A-410B-A46A-766C9BFFE462}">
            <xm:f>COUNTIF(Vorgaben!$D$2:$E$14,C4:D36)&gt;0</xm:f>
            <x14:dxf>
              <fill>
                <patternFill>
                  <bgColor rgb="FFFF0000"/>
                </patternFill>
              </fill>
            </x14:dxf>
          </x14:cfRule>
          <xm:sqref>B4:C45</xm:sqref>
        </x14:conditionalFormatting>
        <x14:conditionalFormatting xmlns:xm="http://schemas.microsoft.com/office/excel/2006/main">
          <x14:cfRule type="expression" priority="32" id="{21EB4F8A-7A3C-4439-9307-00DBA4CCC252}">
            <xm:f>COUNTIF(Vorgaben!$D$2:$E$14,C4:D45)&gt;0</xm:f>
            <x14:dxf>
              <fill>
                <patternFill>
                  <bgColor rgb="FFFF0000"/>
                </patternFill>
              </fill>
            </x14:dxf>
          </x14:cfRule>
          <xm:sqref>C4:C45</xm:sqref>
        </x14:conditionalFormatting>
      </x14:conditionalFormattings>
    </ext>
    <ext xmlns:x14="http://schemas.microsoft.com/office/spreadsheetml/2009/9/main" uri="{CCE6A557-97BC-4b89-ADB6-D9C93CAAB3DF}">
      <x14:dataValidations xmlns:xm="http://schemas.microsoft.com/office/excel/2006/main" count="4">
        <x14:dataValidation type="list" showInputMessage="1" showErrorMessage="1" xr:uid="{5B637D6E-C677-4F11-8970-37040FCCC8BF}">
          <x14:formula1>
            <xm:f>Vorgaben!$M$2:$M$18</xm:f>
          </x14:formula1>
          <xm:sqref>D4:D45</xm:sqref>
        </x14:dataValidation>
        <x14:dataValidation type="list" allowBlank="1" showInputMessage="1" showErrorMessage="1" xr:uid="{9B377783-AA4E-4319-B23A-25714CFFCC06}">
          <x14:formula1>
            <xm:f>Vorgaben!$J$2:$J$10</xm:f>
          </x14:formula1>
          <xm:sqref>F7:F37</xm:sqref>
        </x14:dataValidation>
        <x14:dataValidation type="list" allowBlank="1" showInputMessage="1" showErrorMessage="1" xr:uid="{919568A6-F1EE-4293-8AC7-842BC4BE2C12}">
          <x14:formula1>
            <xm:f>Vorgaben!$H$2:$H$100</xm:f>
          </x14:formula1>
          <xm:sqref>J14 G7:G37</xm:sqref>
        </x14:dataValidation>
        <x14:dataValidation type="list" allowBlank="1" showInputMessage="1" showErrorMessage="1" xr:uid="{EE0604A7-10D1-4FD1-A873-F1508BB84439}">
          <x14:formula1>
            <xm:f>Vorgaben!$G$2:$G$100</xm:f>
          </x14:formula1>
          <xm:sqref>E7:E37</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0941B6-2774-4DA2-9C0D-7E4E8DCF7763}">
  <dimension ref="A1:M45"/>
  <sheetViews>
    <sheetView workbookViewId="0">
      <pane xSplit="3" ySplit="3" topLeftCell="D9" activePane="bottomRight" state="frozen"/>
      <selection pane="topRight" activeCell="D1" sqref="D1"/>
      <selection pane="bottomLeft" activeCell="A4" sqref="A4"/>
      <selection pane="bottomRight" activeCell="L16" sqref="L16"/>
    </sheetView>
  </sheetViews>
  <sheetFormatPr baseColWidth="10" defaultRowHeight="15" x14ac:dyDescent="0.25"/>
  <cols>
    <col min="1" max="1" width="3.42578125" customWidth="1"/>
    <col min="2" max="2" width="5.28515625" customWidth="1"/>
    <col min="3" max="3" width="8.140625" customWidth="1"/>
    <col min="4" max="4" width="13.28515625" customWidth="1"/>
    <col min="5" max="8" width="9.7109375" customWidth="1"/>
    <col min="9" max="9" width="12.85546875" customWidth="1"/>
    <col min="10" max="10" width="9.7109375" customWidth="1"/>
    <col min="11" max="11" width="2.5703125" customWidth="1"/>
    <col min="12" max="12" width="9.5703125" bestFit="1" customWidth="1"/>
    <col min="13" max="13" width="34.28515625" customWidth="1"/>
  </cols>
  <sheetData>
    <row r="1" spans="1:13" ht="15.6" customHeight="1" x14ac:dyDescent="0.25">
      <c r="A1" s="138">
        <f>Kalender!A1</f>
        <v>2026</v>
      </c>
      <c r="B1" s="105"/>
      <c r="C1" s="108">
        <v>3</v>
      </c>
      <c r="D1" s="151"/>
      <c r="E1" s="138" t="s">
        <v>63</v>
      </c>
      <c r="F1" s="105"/>
      <c r="G1" s="87"/>
      <c r="H1" s="179">
        <f ca="1">TODAY()</f>
        <v>46085</v>
      </c>
      <c r="I1" s="179"/>
      <c r="J1" s="113"/>
      <c r="K1" s="87"/>
      <c r="L1" s="146"/>
      <c r="M1" s="113"/>
    </row>
    <row r="2" spans="1:13" x14ac:dyDescent="0.25">
      <c r="A2" s="139"/>
      <c r="B2" s="108"/>
      <c r="C2" s="108"/>
      <c r="D2" s="107"/>
      <c r="E2" s="108"/>
      <c r="F2" s="108"/>
      <c r="G2" s="108"/>
      <c r="H2" s="108"/>
      <c r="I2" s="108"/>
      <c r="J2" s="113"/>
      <c r="K2" s="113"/>
      <c r="L2" s="146"/>
      <c r="M2" s="113"/>
    </row>
    <row r="3" spans="1:13" ht="45" x14ac:dyDescent="0.25">
      <c r="A3" s="165" t="s">
        <v>62</v>
      </c>
      <c r="B3" s="166" t="s">
        <v>43</v>
      </c>
      <c r="C3" s="166" t="s">
        <v>44</v>
      </c>
      <c r="D3" s="166" t="s">
        <v>45</v>
      </c>
      <c r="E3" s="166" t="s">
        <v>46</v>
      </c>
      <c r="F3" s="166" t="s">
        <v>47</v>
      </c>
      <c r="G3" s="166" t="s">
        <v>48</v>
      </c>
      <c r="H3" s="166" t="s">
        <v>105</v>
      </c>
      <c r="I3" s="166" t="s">
        <v>108</v>
      </c>
      <c r="J3" s="166" t="s">
        <v>104</v>
      </c>
      <c r="K3" s="108"/>
      <c r="L3" s="147"/>
      <c r="M3" s="113"/>
    </row>
    <row r="4" spans="1:13" ht="15.6" customHeight="1" x14ac:dyDescent="0.25">
      <c r="A4" s="113">
        <f>IF(TEXT(C4,"TTT")="Mo",IF(WEEKNUM(C4,21)=53,1,WEEKNUM(C4,21)),"")</f>
        <v>9</v>
      </c>
      <c r="B4" s="108" t="str">
        <f>IF(C4&lt;&gt;"",TEXT(C4,"TTT"),"")</f>
        <v>Mo</v>
      </c>
      <c r="C4" s="140">
        <f>DATE($A$1,$C$1,1)-WEEKDAY(DATE($A$1,$C$1,1),2)+1</f>
        <v>46076</v>
      </c>
      <c r="D4" s="107"/>
      <c r="E4" s="108"/>
      <c r="F4" s="108"/>
      <c r="G4" s="108"/>
      <c r="H4" s="168" t="str">
        <f>IF(OR(E4="",F4="",G4=""),"",(G4-E4-F4))</f>
        <v/>
      </c>
      <c r="I4" s="141" t="str">
        <f>IF(OR(ISNUMBER(MATCH(D4,Vorgaben!$M$9:$M$17,0)),COUNTIF(E4:G4,"&lt;&gt;")&gt;0),"",IF(ISNUMBER(MATCH(D4,Vorgaben!$M$2:$M$7,0)),"6:00",IF(D4&lt;&gt;"","-6:00","")))</f>
        <v/>
      </c>
      <c r="J4" s="167"/>
      <c r="K4" s="114"/>
      <c r="L4" s="148"/>
      <c r="M4" s="113"/>
    </row>
    <row r="5" spans="1:13" ht="15.6" customHeight="1" x14ac:dyDescent="0.25">
      <c r="A5" s="113" t="str">
        <f t="shared" ref="A5:A45" si="0">IF(TEXT(C5,"TTT")="Mo",IF(WEEKNUM(C5,21)=53,1,WEEKNUM(C5,21)),"")</f>
        <v/>
      </c>
      <c r="B5" s="108" t="str">
        <f t="shared" ref="B5:B16" si="1">IF(C5&lt;&gt;"",TEXT(C5,"TTT"),"")</f>
        <v>Di</v>
      </c>
      <c r="C5" s="140">
        <f>C4+1</f>
        <v>46077</v>
      </c>
      <c r="D5" s="107"/>
      <c r="E5" s="108"/>
      <c r="F5" s="108"/>
      <c r="G5" s="108"/>
      <c r="H5" s="168" t="str">
        <f t="shared" ref="H5:H45" si="2">IF(OR(E5="",F5="",G5=""),"",(G5-E5-F5))</f>
        <v/>
      </c>
      <c r="I5" s="141" t="str">
        <f>IF(OR(ISNUMBER(MATCH(D5,Vorgaben!$M$9:$M$17,0)),COUNTIF(E5:G5,"&lt;&gt;")&gt;0),"",IF(ISNUMBER(MATCH(D5,Vorgaben!$M$2:$M$7,0)),"6:00",IF(D5&lt;&gt;"","-6:00","")))</f>
        <v/>
      </c>
      <c r="J5" s="167"/>
      <c r="K5" s="114"/>
      <c r="L5" s="148">
        <f>COUNTIF(D4:D45,"Urlaub")</f>
        <v>1</v>
      </c>
      <c r="M5" s="142" t="str">
        <f>Vorgaben!M2</f>
        <v>Urlaub</v>
      </c>
    </row>
    <row r="6" spans="1:13" ht="15.6" customHeight="1" x14ac:dyDescent="0.25">
      <c r="A6" s="113" t="str">
        <f t="shared" si="0"/>
        <v/>
      </c>
      <c r="B6" s="108" t="str">
        <f t="shared" si="1"/>
        <v>Mi</v>
      </c>
      <c r="C6" s="140">
        <f t="shared" ref="C6:C45" si="3">C5+1</f>
        <v>46078</v>
      </c>
      <c r="D6" s="107"/>
      <c r="E6" s="108"/>
      <c r="F6" s="108"/>
      <c r="G6" s="108"/>
      <c r="H6" s="168" t="str">
        <f t="shared" si="2"/>
        <v/>
      </c>
      <c r="I6" s="141" t="str">
        <f>IF(OR(ISNUMBER(MATCH(D6,Vorgaben!$M$9:$M$17,0)),COUNTIF(E6:G6,"&lt;&gt;")&gt;0),"",IF(ISNUMBER(MATCH(D6,Vorgaben!$M$2:$M$7,0)),"6:00",IF(D6&lt;&gt;"","-6:00","")))</f>
        <v/>
      </c>
      <c r="J6" s="167"/>
      <c r="K6" s="114"/>
      <c r="L6" s="148">
        <f>COUNTIF(D4:D45,"Krank o.A.")</f>
        <v>0</v>
      </c>
      <c r="M6" s="142" t="str">
        <f>Vorgaben!M3</f>
        <v>Krank o.A.</v>
      </c>
    </row>
    <row r="7" spans="1:13" ht="15.6" customHeight="1" x14ac:dyDescent="0.25">
      <c r="A7" s="113" t="str">
        <f t="shared" si="0"/>
        <v/>
      </c>
      <c r="B7" s="108" t="str">
        <f t="shared" si="1"/>
        <v>Do</v>
      </c>
      <c r="C7" s="140">
        <f t="shared" si="3"/>
        <v>46079</v>
      </c>
      <c r="D7" s="107"/>
      <c r="E7" s="141"/>
      <c r="F7" s="141"/>
      <c r="G7" s="141"/>
      <c r="H7" s="168" t="str">
        <f t="shared" si="2"/>
        <v/>
      </c>
      <c r="I7" s="141" t="str">
        <f>IF(OR(ISNUMBER(MATCH(D7,Vorgaben!$M$9:$M$17,0)),COUNTIF(E7:G7,"&lt;&gt;")&gt;0),"",IF(ISNUMBER(MATCH(D7,Vorgaben!$M$2:$M$7,0)),"6:00",IF(D7&lt;&gt;"","-6:00","")))</f>
        <v/>
      </c>
      <c r="J7" s="167"/>
      <c r="K7" s="114"/>
      <c r="L7" s="148">
        <f>COUNTIF(D4:D45,"Krank m.A.")</f>
        <v>1</v>
      </c>
      <c r="M7" s="142" t="str">
        <f>Vorgaben!M4</f>
        <v>Krank m.A.</v>
      </c>
    </row>
    <row r="8" spans="1:13" ht="15.6" customHeight="1" x14ac:dyDescent="0.25">
      <c r="A8" s="113" t="str">
        <f t="shared" si="0"/>
        <v/>
      </c>
      <c r="B8" s="108" t="str">
        <f t="shared" si="1"/>
        <v>Fr</v>
      </c>
      <c r="C8" s="140">
        <f t="shared" si="3"/>
        <v>46080</v>
      </c>
      <c r="D8" s="107"/>
      <c r="E8" s="141"/>
      <c r="F8" s="141"/>
      <c r="G8" s="141"/>
      <c r="H8" s="168" t="str">
        <f t="shared" si="2"/>
        <v/>
      </c>
      <c r="I8" s="141" t="str">
        <f>IF(OR(ISNUMBER(MATCH(D8,Vorgaben!$M$9:$M$17,0)),COUNTIF(E8:G8,"&lt;&gt;")&gt;0),"",IF(ISNUMBER(MATCH(D8,Vorgaben!$M$2:$M$7,0)),"6:00",IF(D8&lt;&gt;"","-6:00","")))</f>
        <v/>
      </c>
      <c r="J8" s="167"/>
      <c r="K8" s="114"/>
      <c r="L8" s="148">
        <f>COUNTIF(D4:D45,"Urlaub Vorj.")</f>
        <v>0</v>
      </c>
      <c r="M8" s="142" t="str">
        <f>Vorgaben!M5</f>
        <v>Urlaub Vorj.</v>
      </c>
    </row>
    <row r="9" spans="1:13" ht="15.6" customHeight="1" x14ac:dyDescent="0.25">
      <c r="A9" s="113" t="str">
        <f t="shared" si="0"/>
        <v/>
      </c>
      <c r="B9" s="108" t="str">
        <f t="shared" si="1"/>
        <v>Sa</v>
      </c>
      <c r="C9" s="140">
        <f t="shared" si="3"/>
        <v>46081</v>
      </c>
      <c r="D9" s="107"/>
      <c r="E9" s="141"/>
      <c r="F9" s="141"/>
      <c r="G9" s="141"/>
      <c r="H9" s="168" t="str">
        <f t="shared" si="2"/>
        <v/>
      </c>
      <c r="I9" s="141" t="str">
        <f>IF(OR(ISNUMBER(MATCH(D9,Vorgaben!$M$9:$M$17,0)),COUNTIF(E9:G9,"&lt;&gt;")&gt;0),"",IF(ISNUMBER(MATCH(D9,Vorgaben!$M$2:$M$7,0)),"6:00",IF(D9&lt;&gt;"","-6:00","")))</f>
        <v/>
      </c>
      <c r="J9" s="167"/>
      <c r="K9" s="114"/>
      <c r="L9" s="148">
        <f>COUNTIF(D4:D45,"Son.urlaub")</f>
        <v>0</v>
      </c>
      <c r="M9" s="142" t="str">
        <f>Vorgaben!M6</f>
        <v>Son.urlaub</v>
      </c>
    </row>
    <row r="10" spans="1:13" ht="15.6" customHeight="1" x14ac:dyDescent="0.25">
      <c r="A10" s="113" t="str">
        <f t="shared" si="0"/>
        <v/>
      </c>
      <c r="B10" s="108" t="str">
        <f t="shared" si="1"/>
        <v>So</v>
      </c>
      <c r="C10" s="140">
        <f t="shared" si="3"/>
        <v>46082</v>
      </c>
      <c r="D10" s="107"/>
      <c r="E10" s="141"/>
      <c r="F10" s="141"/>
      <c r="G10" s="141"/>
      <c r="H10" s="168" t="str">
        <f t="shared" si="2"/>
        <v/>
      </c>
      <c r="I10" s="141" t="str">
        <f>IF(OR(ISNUMBER(MATCH(D10,Vorgaben!$M$9:$M$17,0)),COUNTIF(E10:G10,"&lt;&gt;")&gt;0),"",IF(ISNUMBER(MATCH(D10,Vorgaben!$M$2:$M$7,0)),"6:00",IF(D10&lt;&gt;"","-6:00","")))</f>
        <v/>
      </c>
      <c r="J10" s="141">
        <f>SUM(H4:H10)+SUM(I4:I10)</f>
        <v>0</v>
      </c>
      <c r="K10" s="114"/>
      <c r="L10" s="148">
        <f>COUNTIF(D4:D45,"Kind krank")</f>
        <v>0</v>
      </c>
      <c r="M10" s="142" t="str">
        <f>Vorgaben!M7</f>
        <v>Kind krank</v>
      </c>
    </row>
    <row r="11" spans="1:13" ht="15.6" customHeight="1" x14ac:dyDescent="0.25">
      <c r="A11" s="113">
        <f t="shared" si="0"/>
        <v>10</v>
      </c>
      <c r="B11" s="108" t="str">
        <f t="shared" si="1"/>
        <v>Mo</v>
      </c>
      <c r="C11" s="140">
        <f t="shared" si="3"/>
        <v>46083</v>
      </c>
      <c r="D11" s="107"/>
      <c r="E11" s="141"/>
      <c r="F11" s="141"/>
      <c r="G11" s="141"/>
      <c r="H11" s="168" t="str">
        <f t="shared" si="2"/>
        <v/>
      </c>
      <c r="I11" s="141" t="str">
        <f>IF(OR(ISNUMBER(MATCH(D11,Vorgaben!$M$9:$M$17,0)),COUNTIF(E11:G11,"&lt;&gt;")&gt;0),"",IF(ISNUMBER(MATCH(D11,Vorgaben!$M$2:$M$7,0)),"6:00",IF(D11&lt;&gt;"","-6:00","")))</f>
        <v/>
      </c>
      <c r="J11" s="167"/>
      <c r="K11" s="114"/>
      <c r="L11" s="148">
        <f>COUNTIF(D4:D45,"u. abw")</f>
        <v>0</v>
      </c>
      <c r="M11" s="142" t="str">
        <f>Vorgaben!M9</f>
        <v>unent. abw</v>
      </c>
    </row>
    <row r="12" spans="1:13" ht="15.6" customHeight="1" x14ac:dyDescent="0.25">
      <c r="A12" s="113" t="str">
        <f t="shared" si="0"/>
        <v/>
      </c>
      <c r="B12" s="108" t="str">
        <f t="shared" si="1"/>
        <v>Di</v>
      </c>
      <c r="C12" s="140">
        <f t="shared" si="3"/>
        <v>46084</v>
      </c>
      <c r="D12" s="107" t="s">
        <v>75</v>
      </c>
      <c r="E12" s="141"/>
      <c r="F12" s="141"/>
      <c r="G12" s="141"/>
      <c r="H12" s="168" t="str">
        <f t="shared" si="2"/>
        <v/>
      </c>
      <c r="I12" s="141" t="str">
        <f>IF(OR(ISNUMBER(MATCH(D12,Vorgaben!$M$9:$M$17,0)),COUNTIF(E12:G12,"&lt;&gt;")&gt;0),"",IF(ISNUMBER(MATCH(D12,Vorgaben!$M$2:$M$7,0)),"6:00",IF(D12&lt;&gt;"","-6:00","")))</f>
        <v>6:00</v>
      </c>
      <c r="J12" s="167"/>
      <c r="K12" s="114"/>
      <c r="L12" s="148"/>
      <c r="M12" s="113"/>
    </row>
    <row r="13" spans="1:13" ht="15.6" customHeight="1" x14ac:dyDescent="0.25">
      <c r="A13" s="113" t="str">
        <f t="shared" si="0"/>
        <v/>
      </c>
      <c r="B13" s="108" t="str">
        <f t="shared" si="1"/>
        <v>Mi</v>
      </c>
      <c r="C13" s="140">
        <f t="shared" si="3"/>
        <v>46085</v>
      </c>
      <c r="D13" s="107" t="s">
        <v>53</v>
      </c>
      <c r="E13" s="141"/>
      <c r="F13" s="141"/>
      <c r="G13" s="141"/>
      <c r="H13" s="168" t="str">
        <f t="shared" si="2"/>
        <v/>
      </c>
      <c r="I13" s="141" t="str">
        <f>IF(OR(ISNUMBER(MATCH(D13,Vorgaben!$M$9:$M$17,0)),COUNTIF(E13:G13,"&lt;&gt;")&gt;0),"",IF(ISNUMBER(MATCH(D13,Vorgaben!$M$2:$M$7,0)),"6:00",IF(D13&lt;&gt;"","-6:00","")))</f>
        <v>6:00</v>
      </c>
      <c r="J13" s="167"/>
      <c r="K13" s="114"/>
      <c r="L13" s="169">
        <f>Kalender!M35</f>
        <v>22</v>
      </c>
      <c r="M13" s="142" t="s">
        <v>102</v>
      </c>
    </row>
    <row r="14" spans="1:13" ht="15.6" customHeight="1" x14ac:dyDescent="0.25">
      <c r="A14" s="113" t="str">
        <f t="shared" si="0"/>
        <v/>
      </c>
      <c r="B14" s="108" t="str">
        <f t="shared" si="1"/>
        <v>Do</v>
      </c>
      <c r="C14" s="140">
        <f t="shared" si="3"/>
        <v>46086</v>
      </c>
      <c r="D14" s="152"/>
      <c r="E14" s="141">
        <v>0.437499999999999</v>
      </c>
      <c r="F14" s="141">
        <v>1.0416666666666666E-2</v>
      </c>
      <c r="G14" s="141">
        <v>0.79166666666666663</v>
      </c>
      <c r="H14" s="168">
        <f t="shared" si="2"/>
        <v>0.34375000000000094</v>
      </c>
      <c r="I14" s="141" t="str">
        <f>IF(OR(ISNUMBER(MATCH(D14,Vorgaben!$M$9:$M$17,0)),COUNTIF(E14:G14,"&lt;&gt;")&gt;0),"",IF(ISNUMBER(MATCH(D14,Vorgaben!$M$2:$M$7,0)),"6:00",IF(D14&lt;&gt;"","-6:00","")))</f>
        <v/>
      </c>
      <c r="J14" s="141"/>
      <c r="K14" s="114"/>
      <c r="L14" s="149">
        <f>SUM(H4:I45)</f>
        <v>0.34375000000000094</v>
      </c>
      <c r="M14" s="142" t="s">
        <v>41</v>
      </c>
    </row>
    <row r="15" spans="1:13" ht="15.6" customHeight="1" x14ac:dyDescent="0.25">
      <c r="A15" s="113" t="str">
        <f t="shared" si="0"/>
        <v/>
      </c>
      <c r="B15" s="108" t="str">
        <f t="shared" si="1"/>
        <v>Fr</v>
      </c>
      <c r="C15" s="140">
        <f t="shared" si="3"/>
        <v>46087</v>
      </c>
      <c r="D15" s="152"/>
      <c r="E15" s="141"/>
      <c r="F15" s="141"/>
      <c r="G15" s="141"/>
      <c r="H15" s="168" t="str">
        <f t="shared" si="2"/>
        <v/>
      </c>
      <c r="I15" s="141" t="str">
        <f>IF(OR(ISNUMBER(MATCH(D15,Vorgaben!$M$9:$M$17,0)),COUNTIF(E15:G15,"&lt;&gt;")&gt;0),"",IF(ISNUMBER(MATCH(D15,Vorgaben!$M$2:$M$7,0)),"6:00",IF(D15&lt;&gt;"","-6:00","")))</f>
        <v/>
      </c>
      <c r="J15" s="167"/>
      <c r="K15" s="114"/>
      <c r="L15" s="149">
        <f>L13*Vorgaben!B3</f>
        <v>5.5</v>
      </c>
      <c r="M15" s="142" t="s">
        <v>100</v>
      </c>
    </row>
    <row r="16" spans="1:13" ht="15.6" customHeight="1" x14ac:dyDescent="0.25">
      <c r="A16" s="113" t="str">
        <f t="shared" si="0"/>
        <v/>
      </c>
      <c r="B16" s="108" t="str">
        <f t="shared" si="1"/>
        <v>Sa</v>
      </c>
      <c r="C16" s="140">
        <f t="shared" si="3"/>
        <v>46088</v>
      </c>
      <c r="D16" s="107"/>
      <c r="E16" s="141"/>
      <c r="F16" s="141"/>
      <c r="G16" s="141"/>
      <c r="H16" s="168" t="str">
        <f t="shared" si="2"/>
        <v/>
      </c>
      <c r="I16" s="141" t="str">
        <f>IF(OR(ISNUMBER(MATCH(D16,Vorgaben!$M$9:$M$17,0)),COUNTIF(E16:G16,"&lt;&gt;")&gt;0),"",IF(ISNUMBER(MATCH(D16,Vorgaben!$M$2:$M$7,0)),"6:00",IF(D16&lt;&gt;"","-6:00","")))</f>
        <v/>
      </c>
      <c r="J16" s="167"/>
      <c r="K16" s="114"/>
      <c r="L16" s="149">
        <f>L14-L15</f>
        <v>-5.1562499999999991</v>
      </c>
      <c r="M16" s="142" t="s">
        <v>101</v>
      </c>
    </row>
    <row r="17" spans="1:13" ht="15.6" customHeight="1" x14ac:dyDescent="0.25">
      <c r="A17" s="113" t="str">
        <f t="shared" si="0"/>
        <v/>
      </c>
      <c r="B17" s="108" t="s">
        <v>64</v>
      </c>
      <c r="C17" s="140">
        <f t="shared" si="3"/>
        <v>46089</v>
      </c>
      <c r="D17" s="107"/>
      <c r="E17" s="141"/>
      <c r="F17" s="141"/>
      <c r="G17" s="141"/>
      <c r="H17" s="168" t="str">
        <f t="shared" si="2"/>
        <v/>
      </c>
      <c r="I17" s="141" t="str">
        <f>IF(OR(ISNUMBER(MATCH(D17,Vorgaben!$M$9:$M$17,0)),COUNTIF(E17:G17,"&lt;&gt;")&gt;0),"",IF(ISNUMBER(MATCH(D17,Vorgaben!$M$2:$M$7,0)),"6:00",IF(D17&lt;&gt;"","-6:00","")))</f>
        <v/>
      </c>
      <c r="J17" s="141">
        <f>SUM(H11:H15)+SUM(I11:I15)</f>
        <v>0.34375000000000094</v>
      </c>
      <c r="K17" s="114"/>
      <c r="L17" s="149">
        <f>SUM(H9:H10)+SUM(H16:H17)+SUM(H23:H24)+SUM(H30:H31)+SUM(H37:H38)+SUM(H44:H45)</f>
        <v>0</v>
      </c>
      <c r="M17" s="167" t="s">
        <v>109</v>
      </c>
    </row>
    <row r="18" spans="1:13" ht="15.6" customHeight="1" x14ac:dyDescent="0.25">
      <c r="A18" s="113">
        <f t="shared" si="0"/>
        <v>11</v>
      </c>
      <c r="B18" s="108" t="s">
        <v>86</v>
      </c>
      <c r="C18" s="140">
        <f t="shared" si="3"/>
        <v>46090</v>
      </c>
      <c r="D18" s="107"/>
      <c r="E18" s="141"/>
      <c r="F18" s="141"/>
      <c r="G18" s="141"/>
      <c r="H18" s="168" t="str">
        <f t="shared" si="2"/>
        <v/>
      </c>
      <c r="I18" s="141" t="str">
        <f>IF(OR(ISNUMBER(MATCH(D18,Vorgaben!$M$9:$M$17,0)),COUNTIF(E18:G18,"&lt;&gt;")&gt;0),"",IF(ISNUMBER(MATCH(D18,Vorgaben!$M$2:$M$7,0)),"6:00",IF(D18&lt;&gt;"","-6:00","")))</f>
        <v/>
      </c>
      <c r="J18" s="167"/>
      <c r="K18" s="114"/>
      <c r="L18" s="146"/>
      <c r="M18" s="143"/>
    </row>
    <row r="19" spans="1:13" ht="15.6" customHeight="1" x14ac:dyDescent="0.25">
      <c r="A19" s="113" t="str">
        <f t="shared" si="0"/>
        <v/>
      </c>
      <c r="B19" s="108" t="s">
        <v>87</v>
      </c>
      <c r="C19" s="140">
        <f t="shared" si="3"/>
        <v>46091</v>
      </c>
      <c r="D19" s="107"/>
      <c r="E19" s="141"/>
      <c r="F19" s="141"/>
      <c r="G19" s="141"/>
      <c r="H19" s="168" t="str">
        <f t="shared" si="2"/>
        <v/>
      </c>
      <c r="I19" s="141" t="str">
        <f>IF(OR(ISNUMBER(MATCH(D19,Vorgaben!$M$9:$M$17,0)),COUNTIF(E19:G19,"&lt;&gt;")&gt;0),"",IF(ISNUMBER(MATCH(D19,Vorgaben!$M$2:$M$7,0)),"6:00",IF(D19&lt;&gt;"","-6:00","")))</f>
        <v/>
      </c>
      <c r="J19" s="167"/>
      <c r="K19" s="114"/>
      <c r="L19" s="146"/>
      <c r="M19" s="113"/>
    </row>
    <row r="20" spans="1:13" ht="15.6" customHeight="1" x14ac:dyDescent="0.25">
      <c r="A20" s="113" t="str">
        <f t="shared" si="0"/>
        <v/>
      </c>
      <c r="B20" s="108" t="s">
        <v>88</v>
      </c>
      <c r="C20" s="140">
        <f t="shared" si="3"/>
        <v>46092</v>
      </c>
      <c r="D20" s="107"/>
      <c r="E20" s="141"/>
      <c r="F20" s="141"/>
      <c r="G20" s="141"/>
      <c r="H20" s="168" t="str">
        <f t="shared" si="2"/>
        <v/>
      </c>
      <c r="I20" s="141" t="str">
        <f>IF(OR(ISNUMBER(MATCH(D20,Vorgaben!$M$9:$M$17,0)),COUNTIF(E20:G20,"&lt;&gt;")&gt;0),"",IF(ISNUMBER(MATCH(D20,Vorgaben!$M$2:$M$7,0)),"6:00",IF(D20&lt;&gt;"","-6:00","")))</f>
        <v/>
      </c>
      <c r="J20" s="167"/>
      <c r="K20" s="114"/>
      <c r="L20" s="146"/>
      <c r="M20" s="113"/>
    </row>
    <row r="21" spans="1:13" ht="15.6" customHeight="1" x14ac:dyDescent="0.25">
      <c r="A21" s="113" t="str">
        <f t="shared" si="0"/>
        <v/>
      </c>
      <c r="B21" s="108" t="s">
        <v>89</v>
      </c>
      <c r="C21" s="140">
        <f t="shared" si="3"/>
        <v>46093</v>
      </c>
      <c r="D21" s="107"/>
      <c r="E21" s="141"/>
      <c r="F21" s="141"/>
      <c r="G21" s="141"/>
      <c r="H21" s="168" t="str">
        <f t="shared" si="2"/>
        <v/>
      </c>
      <c r="I21" s="141" t="str">
        <f>IF(OR(ISNUMBER(MATCH(D21,Vorgaben!$M$9:$M$17,0)),COUNTIF(E21:G21,"&lt;&gt;")&gt;0),"",IF(ISNUMBER(MATCH(D21,Vorgaben!$M$2:$M$7,0)),"6:00",IF(D21&lt;&gt;"","-6:00","")))</f>
        <v/>
      </c>
      <c r="J21" s="167"/>
      <c r="K21" s="114"/>
      <c r="L21" s="146"/>
      <c r="M21" s="113"/>
    </row>
    <row r="22" spans="1:13" ht="15.6" customHeight="1" x14ac:dyDescent="0.25">
      <c r="A22" s="113" t="str">
        <f t="shared" si="0"/>
        <v/>
      </c>
      <c r="B22" s="108" t="s">
        <v>90</v>
      </c>
      <c r="C22" s="140">
        <f t="shared" si="3"/>
        <v>46094</v>
      </c>
      <c r="D22" s="107"/>
      <c r="E22" s="141"/>
      <c r="F22" s="141"/>
      <c r="G22" s="141"/>
      <c r="H22" s="168" t="str">
        <f t="shared" si="2"/>
        <v/>
      </c>
      <c r="I22" s="141" t="str">
        <f>IF(OR(ISNUMBER(MATCH(D22,Vorgaben!$M$9:$M$17,0)),COUNTIF(E22:G22,"&lt;&gt;")&gt;0),"",IF(ISNUMBER(MATCH(D22,Vorgaben!$M$2:$M$7,0)),"6:00",IF(D22&lt;&gt;"","-6:00","")))</f>
        <v/>
      </c>
      <c r="J22" s="167"/>
      <c r="K22" s="114"/>
      <c r="L22" s="146"/>
      <c r="M22" s="113"/>
    </row>
    <row r="23" spans="1:13" ht="15.6" customHeight="1" x14ac:dyDescent="0.25">
      <c r="A23" s="113" t="str">
        <f t="shared" si="0"/>
        <v/>
      </c>
      <c r="B23" s="108" t="s">
        <v>91</v>
      </c>
      <c r="C23" s="140">
        <f t="shared" si="3"/>
        <v>46095</v>
      </c>
      <c r="D23" s="107"/>
      <c r="E23" s="141"/>
      <c r="F23" s="141"/>
      <c r="G23" s="141"/>
      <c r="H23" s="168" t="str">
        <f t="shared" si="2"/>
        <v/>
      </c>
      <c r="I23" s="141" t="str">
        <f>IF(OR(ISNUMBER(MATCH(D23,Vorgaben!$M$9:$M$17,0)),COUNTIF(E23:G23,"&lt;&gt;")&gt;0),"",IF(ISNUMBER(MATCH(D23,Vorgaben!$M$2:$M$7,0)),"6:00",IF(D23&lt;&gt;"","-6:00","")))</f>
        <v/>
      </c>
      <c r="J23" s="167"/>
      <c r="K23" s="114"/>
      <c r="L23" s="150"/>
      <c r="M23" s="113"/>
    </row>
    <row r="24" spans="1:13" ht="15.6" customHeight="1" x14ac:dyDescent="0.25">
      <c r="A24" s="113" t="str">
        <f t="shared" si="0"/>
        <v/>
      </c>
      <c r="B24" s="108" t="s">
        <v>64</v>
      </c>
      <c r="C24" s="140">
        <f t="shared" si="3"/>
        <v>46096</v>
      </c>
      <c r="D24" s="107"/>
      <c r="E24" s="141"/>
      <c r="F24" s="141"/>
      <c r="G24" s="141"/>
      <c r="H24" s="168" t="str">
        <f t="shared" si="2"/>
        <v/>
      </c>
      <c r="I24" s="141" t="str">
        <f>IF(OR(ISNUMBER(MATCH(D24,Vorgaben!$M$9:$M$17,0)),COUNTIF(E24:G24,"&lt;&gt;")&gt;0),"",IF(ISNUMBER(MATCH(D24,Vorgaben!$M$2:$M$7,0)),"6:00",IF(D24&lt;&gt;"","-6:00","")))</f>
        <v/>
      </c>
      <c r="J24" s="141">
        <f>SUM(H18:H22)+SUM(I18:I22)</f>
        <v>0</v>
      </c>
      <c r="K24" s="114"/>
      <c r="L24" s="150"/>
      <c r="M24" s="113"/>
    </row>
    <row r="25" spans="1:13" ht="15.6" customHeight="1" x14ac:dyDescent="0.25">
      <c r="A25" s="113">
        <f t="shared" si="0"/>
        <v>12</v>
      </c>
      <c r="B25" s="108" t="s">
        <v>86</v>
      </c>
      <c r="C25" s="140">
        <f t="shared" si="3"/>
        <v>46097</v>
      </c>
      <c r="D25" s="107"/>
      <c r="E25" s="141"/>
      <c r="F25" s="141"/>
      <c r="G25" s="141"/>
      <c r="H25" s="168" t="str">
        <f t="shared" si="2"/>
        <v/>
      </c>
      <c r="I25" s="141" t="str">
        <f>IF(OR(ISNUMBER(MATCH(D25,Vorgaben!$M$9:$M$17,0)),COUNTIF(E25:G25,"&lt;&gt;")&gt;0),"",IF(ISNUMBER(MATCH(D25,Vorgaben!$M$2:$M$7,0)),"6:00",IF(D25&lt;&gt;"","-6:00","")))</f>
        <v/>
      </c>
      <c r="J25" s="167"/>
      <c r="K25" s="114"/>
      <c r="L25" s="146"/>
      <c r="M25" s="113"/>
    </row>
    <row r="26" spans="1:13" ht="15.6" customHeight="1" x14ac:dyDescent="0.25">
      <c r="A26" s="113" t="str">
        <f t="shared" si="0"/>
        <v/>
      </c>
      <c r="B26" s="108" t="s">
        <v>87</v>
      </c>
      <c r="C26" s="140">
        <f t="shared" si="3"/>
        <v>46098</v>
      </c>
      <c r="D26" s="107"/>
      <c r="E26" s="141"/>
      <c r="F26" s="141"/>
      <c r="G26" s="141"/>
      <c r="H26" s="168" t="str">
        <f t="shared" si="2"/>
        <v/>
      </c>
      <c r="I26" s="141" t="str">
        <f>IF(OR(ISNUMBER(MATCH(D26,Vorgaben!$M$9:$M$17,0)),COUNTIF(E26:G26,"&lt;&gt;")&gt;0),"",IF(ISNUMBER(MATCH(D26,Vorgaben!$M$2:$M$7,0)),"6:00",IF(D26&lt;&gt;"","-6:00","")))</f>
        <v/>
      </c>
      <c r="J26" s="167"/>
      <c r="K26" s="114"/>
      <c r="L26" s="146"/>
      <c r="M26" s="113"/>
    </row>
    <row r="27" spans="1:13" ht="15.6" customHeight="1" x14ac:dyDescent="0.25">
      <c r="A27" s="113" t="str">
        <f t="shared" si="0"/>
        <v/>
      </c>
      <c r="B27" s="108" t="s">
        <v>88</v>
      </c>
      <c r="C27" s="140">
        <f t="shared" si="3"/>
        <v>46099</v>
      </c>
      <c r="D27" s="107"/>
      <c r="E27" s="141"/>
      <c r="F27" s="141"/>
      <c r="G27" s="141"/>
      <c r="H27" s="168" t="str">
        <f t="shared" si="2"/>
        <v/>
      </c>
      <c r="I27" s="141" t="str">
        <f>IF(OR(ISNUMBER(MATCH(D27,Vorgaben!$M$9:$M$17,0)),COUNTIF(E27:G27,"&lt;&gt;")&gt;0),"",IF(ISNUMBER(MATCH(D27,Vorgaben!$M$2:$M$7,0)),"6:00",IF(D27&lt;&gt;"","-6:00","")))</f>
        <v/>
      </c>
      <c r="J27" s="167"/>
      <c r="K27" s="114"/>
      <c r="L27" s="146"/>
      <c r="M27" s="113"/>
    </row>
    <row r="28" spans="1:13" ht="15.6" customHeight="1" x14ac:dyDescent="0.25">
      <c r="A28" s="113" t="str">
        <f t="shared" si="0"/>
        <v/>
      </c>
      <c r="B28" s="108" t="s">
        <v>89</v>
      </c>
      <c r="C28" s="140">
        <f t="shared" si="3"/>
        <v>46100</v>
      </c>
      <c r="D28" s="107"/>
      <c r="E28" s="141"/>
      <c r="F28" s="141"/>
      <c r="G28" s="141"/>
      <c r="H28" s="168" t="str">
        <f t="shared" si="2"/>
        <v/>
      </c>
      <c r="I28" s="141" t="str">
        <f>IF(OR(ISNUMBER(MATCH(D28,Vorgaben!$M$9:$M$17,0)),COUNTIF(E28:G28,"&lt;&gt;")&gt;0),"",IF(ISNUMBER(MATCH(D28,Vorgaben!$M$2:$M$7,0)),"6:00",IF(D28&lt;&gt;"","-6:00","")))</f>
        <v/>
      </c>
      <c r="J28" s="167"/>
      <c r="K28" s="114"/>
      <c r="L28" s="146"/>
      <c r="M28" s="113"/>
    </row>
    <row r="29" spans="1:13" ht="15.6" customHeight="1" x14ac:dyDescent="0.25">
      <c r="A29" s="113" t="str">
        <f t="shared" si="0"/>
        <v/>
      </c>
      <c r="B29" s="108" t="s">
        <v>90</v>
      </c>
      <c r="C29" s="140">
        <f t="shared" si="3"/>
        <v>46101</v>
      </c>
      <c r="D29" s="107"/>
      <c r="E29" s="141"/>
      <c r="F29" s="141"/>
      <c r="G29" s="141"/>
      <c r="H29" s="168" t="str">
        <f t="shared" si="2"/>
        <v/>
      </c>
      <c r="I29" s="141" t="str">
        <f>IF(OR(ISNUMBER(MATCH(D29,Vorgaben!$M$9:$M$17,0)),COUNTIF(E29:G29,"&lt;&gt;")&gt;0),"",IF(ISNUMBER(MATCH(D29,Vorgaben!$M$2:$M$7,0)),"6:00",IF(D29&lt;&gt;"","-6:00","")))</f>
        <v/>
      </c>
      <c r="J29" s="167"/>
      <c r="K29" s="114"/>
      <c r="L29" s="146"/>
      <c r="M29" s="113"/>
    </row>
    <row r="30" spans="1:13" ht="15.6" customHeight="1" x14ac:dyDescent="0.25">
      <c r="A30" s="113" t="str">
        <f t="shared" si="0"/>
        <v/>
      </c>
      <c r="B30" s="108" t="s">
        <v>91</v>
      </c>
      <c r="C30" s="140">
        <f t="shared" si="3"/>
        <v>46102</v>
      </c>
      <c r="D30" s="107"/>
      <c r="E30" s="141"/>
      <c r="F30" s="141"/>
      <c r="G30" s="141"/>
      <c r="H30" s="168" t="str">
        <f t="shared" si="2"/>
        <v/>
      </c>
      <c r="I30" s="141" t="str">
        <f>IF(OR(ISNUMBER(MATCH(D30,Vorgaben!$M$9:$M$17,0)),COUNTIF(E30:G30,"&lt;&gt;")&gt;0),"",IF(ISNUMBER(MATCH(D30,Vorgaben!$M$2:$M$7,0)),"6:00",IF(D30&lt;&gt;"","-6:00","")))</f>
        <v/>
      </c>
      <c r="J30" s="167"/>
      <c r="K30" s="114"/>
      <c r="L30" s="146"/>
      <c r="M30" s="113"/>
    </row>
    <row r="31" spans="1:13" ht="15.6" customHeight="1" x14ac:dyDescent="0.25">
      <c r="A31" s="113" t="str">
        <f t="shared" si="0"/>
        <v/>
      </c>
      <c r="B31" s="108" t="s">
        <v>64</v>
      </c>
      <c r="C31" s="140">
        <f t="shared" si="3"/>
        <v>46103</v>
      </c>
      <c r="D31" s="107"/>
      <c r="E31" s="141"/>
      <c r="F31" s="141"/>
      <c r="G31" s="141"/>
      <c r="H31" s="168" t="str">
        <f t="shared" si="2"/>
        <v/>
      </c>
      <c r="I31" s="141" t="str">
        <f>IF(OR(ISNUMBER(MATCH(D31,Vorgaben!$M$9:$M$17,0)),COUNTIF(E31:G31,"&lt;&gt;")&gt;0),"",IF(ISNUMBER(MATCH(D31,Vorgaben!$M$2:$M$7,0)),"6:00",IF(D31&lt;&gt;"","-6:00","")))</f>
        <v/>
      </c>
      <c r="J31" s="141">
        <f>SUM(H25:H29)+SUM(I25:I29)</f>
        <v>0</v>
      </c>
      <c r="K31" s="114"/>
      <c r="L31" s="146"/>
      <c r="M31" s="113"/>
    </row>
    <row r="32" spans="1:13" ht="15.6" customHeight="1" x14ac:dyDescent="0.25">
      <c r="A32" s="113">
        <f t="shared" si="0"/>
        <v>13</v>
      </c>
      <c r="B32" s="108" t="s">
        <v>86</v>
      </c>
      <c r="C32" s="140">
        <f t="shared" si="3"/>
        <v>46104</v>
      </c>
      <c r="D32" s="107"/>
      <c r="E32" s="141"/>
      <c r="F32" s="141"/>
      <c r="G32" s="141"/>
      <c r="H32" s="168" t="str">
        <f t="shared" si="2"/>
        <v/>
      </c>
      <c r="I32" s="141" t="str">
        <f>IF(OR(ISNUMBER(MATCH(D32,Vorgaben!$M$9:$M$17,0)),COUNTIF(E32:G32,"&lt;&gt;")&gt;0),"",IF(ISNUMBER(MATCH(D32,Vorgaben!$M$2:$M$7,0)),"6:00",IF(D32&lt;&gt;"","-6:00","")))</f>
        <v/>
      </c>
      <c r="J32" s="141"/>
      <c r="K32" s="114"/>
      <c r="L32" s="146"/>
      <c r="M32" s="113"/>
    </row>
    <row r="33" spans="1:13" ht="15.6" customHeight="1" x14ac:dyDescent="0.25">
      <c r="A33" s="113" t="str">
        <f t="shared" si="0"/>
        <v/>
      </c>
      <c r="B33" s="108" t="s">
        <v>87</v>
      </c>
      <c r="C33" s="140">
        <f t="shared" si="3"/>
        <v>46105</v>
      </c>
      <c r="D33" s="107"/>
      <c r="E33" s="141"/>
      <c r="F33" s="141"/>
      <c r="G33" s="141"/>
      <c r="H33" s="168" t="str">
        <f t="shared" si="2"/>
        <v/>
      </c>
      <c r="I33" s="141" t="str">
        <f>IF(OR(ISNUMBER(MATCH(D33,Vorgaben!$M$9:$M$17,0)),COUNTIF(E33:G33,"&lt;&gt;")&gt;0),"",IF(ISNUMBER(MATCH(D33,Vorgaben!$M$2:$M$7,0)),"6:00",IF(D33&lt;&gt;"","-6:00","")))</f>
        <v/>
      </c>
      <c r="J33" s="141"/>
      <c r="K33" s="114"/>
      <c r="L33" s="146"/>
      <c r="M33" s="113"/>
    </row>
    <row r="34" spans="1:13" ht="15.6" customHeight="1" x14ac:dyDescent="0.25">
      <c r="A34" s="113" t="str">
        <f t="shared" si="0"/>
        <v/>
      </c>
      <c r="B34" s="108" t="s">
        <v>88</v>
      </c>
      <c r="C34" s="140">
        <f t="shared" si="3"/>
        <v>46106</v>
      </c>
      <c r="D34" s="107"/>
      <c r="E34" s="141"/>
      <c r="F34" s="141"/>
      <c r="G34" s="141"/>
      <c r="H34" s="168" t="str">
        <f t="shared" si="2"/>
        <v/>
      </c>
      <c r="I34" s="141" t="str">
        <f>IF(OR(ISNUMBER(MATCH(D34,Vorgaben!$M$9:$M$17,0)),COUNTIF(E34:G34,"&lt;&gt;")&gt;0),"",IF(ISNUMBER(MATCH(D34,Vorgaben!$M$2:$M$7,0)),"6:00",IF(D34&lt;&gt;"","-6:00","")))</f>
        <v/>
      </c>
      <c r="J34" s="141"/>
      <c r="K34" s="114"/>
      <c r="L34" s="146"/>
      <c r="M34" s="113"/>
    </row>
    <row r="35" spans="1:13" ht="15.6" customHeight="1" x14ac:dyDescent="0.25">
      <c r="A35" s="113" t="str">
        <f t="shared" si="0"/>
        <v/>
      </c>
      <c r="B35" s="108" t="s">
        <v>89</v>
      </c>
      <c r="C35" s="140">
        <f t="shared" si="3"/>
        <v>46107</v>
      </c>
      <c r="D35" s="107"/>
      <c r="E35" s="141"/>
      <c r="F35" s="141"/>
      <c r="G35" s="141"/>
      <c r="H35" s="168" t="str">
        <f t="shared" si="2"/>
        <v/>
      </c>
      <c r="I35" s="141" t="str">
        <f>IF(OR(ISNUMBER(MATCH(D35,Vorgaben!$M$9:$M$17,0)),COUNTIF(E35:G35,"&lt;&gt;")&gt;0),"",IF(ISNUMBER(MATCH(D35,Vorgaben!$M$2:$M$7,0)),"6:00",IF(D35&lt;&gt;"","-6:00","")))</f>
        <v/>
      </c>
      <c r="J35" s="141"/>
      <c r="K35" s="113"/>
      <c r="L35" s="146"/>
      <c r="M35" s="113"/>
    </row>
    <row r="36" spans="1:13" ht="15.6" customHeight="1" x14ac:dyDescent="0.25">
      <c r="A36" s="113" t="str">
        <f t="shared" si="0"/>
        <v/>
      </c>
      <c r="B36" s="108" t="s">
        <v>90</v>
      </c>
      <c r="C36" s="140">
        <f t="shared" si="3"/>
        <v>46108</v>
      </c>
      <c r="D36" s="107"/>
      <c r="E36" s="141"/>
      <c r="F36" s="141"/>
      <c r="G36" s="141"/>
      <c r="H36" s="168" t="str">
        <f t="shared" si="2"/>
        <v/>
      </c>
      <c r="I36" s="141" t="str">
        <f>IF(OR(ISNUMBER(MATCH(D36,Vorgaben!$M$9:$M$17,0)),COUNTIF(E36:G36,"&lt;&gt;")&gt;0),"",IF(ISNUMBER(MATCH(D36,Vorgaben!$M$2:$M$7,0)),"6:00",IF(D36&lt;&gt;"","-6:00","")))</f>
        <v/>
      </c>
      <c r="J36" s="141"/>
      <c r="K36" s="113"/>
      <c r="L36" s="146"/>
      <c r="M36" s="113"/>
    </row>
    <row r="37" spans="1:13" ht="15.6" customHeight="1" x14ac:dyDescent="0.25">
      <c r="A37" s="113" t="str">
        <f t="shared" si="0"/>
        <v/>
      </c>
      <c r="B37" s="108" t="s">
        <v>91</v>
      </c>
      <c r="C37" s="140">
        <f t="shared" si="3"/>
        <v>46109</v>
      </c>
      <c r="D37" s="107"/>
      <c r="E37" s="141"/>
      <c r="F37" s="141"/>
      <c r="G37" s="141"/>
      <c r="H37" s="168" t="str">
        <f t="shared" si="2"/>
        <v/>
      </c>
      <c r="I37" s="141" t="str">
        <f>IF(OR(ISNUMBER(MATCH(D37,Vorgaben!$M$9:$M$17,0)),COUNTIF(E37:G37,"&lt;&gt;")&gt;0),"",IF(ISNUMBER(MATCH(D37,Vorgaben!$M$2:$M$7,0)),"6:00",IF(D37&lt;&gt;"","-6:00","")))</f>
        <v/>
      </c>
      <c r="J37" s="141"/>
      <c r="K37" s="113"/>
      <c r="L37" s="146"/>
      <c r="M37" s="113"/>
    </row>
    <row r="38" spans="1:13" ht="15.6" customHeight="1" x14ac:dyDescent="0.25">
      <c r="A38" s="113" t="str">
        <f t="shared" si="0"/>
        <v/>
      </c>
      <c r="B38" s="108" t="s">
        <v>64</v>
      </c>
      <c r="C38" s="140">
        <f t="shared" si="3"/>
        <v>46110</v>
      </c>
      <c r="D38" s="153"/>
      <c r="E38" s="113"/>
      <c r="F38" s="113"/>
      <c r="G38" s="113"/>
      <c r="H38" s="168" t="str">
        <f t="shared" si="2"/>
        <v/>
      </c>
      <c r="I38" s="141" t="str">
        <f>IF(OR(ISNUMBER(MATCH(D38,Vorgaben!$M$9:$M$17,0)),COUNTIF(E38:G38,"&lt;&gt;")&gt;0),"",IF(ISNUMBER(MATCH(D38,Vorgaben!$M$2:$M$7,0)),"6:00",IF(D38&lt;&gt;"","-6:00","")))</f>
        <v/>
      </c>
      <c r="J38" s="141">
        <f>SUM(H32:H36)+SUM(I32:I36)</f>
        <v>0</v>
      </c>
      <c r="K38" s="113"/>
      <c r="L38" s="146"/>
      <c r="M38" s="113"/>
    </row>
    <row r="39" spans="1:13" ht="15.6" customHeight="1" x14ac:dyDescent="0.25">
      <c r="A39" s="113">
        <f t="shared" si="0"/>
        <v>14</v>
      </c>
      <c r="B39" s="108" t="s">
        <v>86</v>
      </c>
      <c r="C39" s="140">
        <f t="shared" si="3"/>
        <v>46111</v>
      </c>
      <c r="D39" s="153"/>
      <c r="E39" s="113"/>
      <c r="F39" s="113"/>
      <c r="G39" s="113"/>
      <c r="H39" s="168" t="str">
        <f t="shared" si="2"/>
        <v/>
      </c>
      <c r="I39" s="141" t="str">
        <f>IF(OR(ISNUMBER(MATCH(D39,Vorgaben!$M$9:$M$17,0)),COUNTIF(E39:G39,"&lt;&gt;")&gt;0),"",IF(ISNUMBER(MATCH(D39,Vorgaben!$M$2:$M$7,0)),"6:00",IF(D39&lt;&gt;"","-6:00","")))</f>
        <v/>
      </c>
      <c r="J39" s="167"/>
      <c r="K39" s="113"/>
      <c r="L39" s="146"/>
      <c r="M39" s="113"/>
    </row>
    <row r="40" spans="1:13" ht="15.6" customHeight="1" x14ac:dyDescent="0.25">
      <c r="A40" s="113" t="str">
        <f t="shared" si="0"/>
        <v/>
      </c>
      <c r="B40" s="108" t="s">
        <v>87</v>
      </c>
      <c r="C40" s="140">
        <f t="shared" si="3"/>
        <v>46112</v>
      </c>
      <c r="D40" s="153"/>
      <c r="E40" s="113"/>
      <c r="F40" s="113"/>
      <c r="G40" s="113"/>
      <c r="H40" s="168" t="str">
        <f t="shared" si="2"/>
        <v/>
      </c>
      <c r="I40" s="141" t="str">
        <f>IF(OR(ISNUMBER(MATCH(D40,Vorgaben!$M$9:$M$17,0)),COUNTIF(E40:G40,"&lt;&gt;")&gt;0),"",IF(ISNUMBER(MATCH(D40,Vorgaben!$M$2:$M$7,0)),"6:00",IF(D40&lt;&gt;"","-6:00","")))</f>
        <v/>
      </c>
      <c r="J40" s="167"/>
      <c r="K40" s="113"/>
      <c r="L40" s="146"/>
      <c r="M40" s="113"/>
    </row>
    <row r="41" spans="1:13" ht="15.6" customHeight="1" x14ac:dyDescent="0.25">
      <c r="A41" s="113" t="str">
        <f t="shared" si="0"/>
        <v/>
      </c>
      <c r="B41" s="108" t="s">
        <v>88</v>
      </c>
      <c r="C41" s="140">
        <f t="shared" si="3"/>
        <v>46113</v>
      </c>
      <c r="D41" s="153"/>
      <c r="E41" s="113"/>
      <c r="F41" s="113"/>
      <c r="G41" s="113"/>
      <c r="H41" s="168" t="str">
        <f t="shared" si="2"/>
        <v/>
      </c>
      <c r="I41" s="141" t="str">
        <f>IF(OR(ISNUMBER(MATCH(D41,Vorgaben!$M$9:$M$17,0)),COUNTIF(E41:G41,"&lt;&gt;")&gt;0),"",IF(ISNUMBER(MATCH(D41,Vorgaben!$M$2:$M$7,0)),"6:00",IF(D41&lt;&gt;"","-6:00","")))</f>
        <v/>
      </c>
      <c r="J41" s="167"/>
      <c r="K41" s="113"/>
      <c r="L41" s="146"/>
      <c r="M41" s="113"/>
    </row>
    <row r="42" spans="1:13" ht="15.6" customHeight="1" x14ac:dyDescent="0.25">
      <c r="A42" s="113" t="str">
        <f t="shared" si="0"/>
        <v/>
      </c>
      <c r="B42" s="108" t="s">
        <v>89</v>
      </c>
      <c r="C42" s="140">
        <f t="shared" si="3"/>
        <v>46114</v>
      </c>
      <c r="D42" s="153"/>
      <c r="E42" s="113"/>
      <c r="F42" s="113"/>
      <c r="G42" s="113"/>
      <c r="H42" s="168" t="str">
        <f t="shared" si="2"/>
        <v/>
      </c>
      <c r="I42" s="141" t="str">
        <f>IF(OR(ISNUMBER(MATCH(D42,Vorgaben!$M$9:$M$17,0)),COUNTIF(E42:G42,"&lt;&gt;")&gt;0),"",IF(ISNUMBER(MATCH(D42,Vorgaben!$M$2:$M$7,0)),"6:00",IF(D42&lt;&gt;"","-6:00","")))</f>
        <v/>
      </c>
      <c r="J42" s="167"/>
      <c r="K42" s="113"/>
      <c r="L42" s="146"/>
      <c r="M42" s="113"/>
    </row>
    <row r="43" spans="1:13" ht="15.6" customHeight="1" x14ac:dyDescent="0.25">
      <c r="A43" s="113" t="str">
        <f t="shared" si="0"/>
        <v/>
      </c>
      <c r="B43" s="108" t="s">
        <v>90</v>
      </c>
      <c r="C43" s="140">
        <f t="shared" si="3"/>
        <v>46115</v>
      </c>
      <c r="D43" s="153"/>
      <c r="E43" s="113"/>
      <c r="F43" s="113"/>
      <c r="G43" s="113"/>
      <c r="H43" s="168" t="str">
        <f t="shared" si="2"/>
        <v/>
      </c>
      <c r="I43" s="141" t="str">
        <f>IF(OR(ISNUMBER(MATCH(D43,Vorgaben!$M$9:$M$17,0)),COUNTIF(E43:G43,"&lt;&gt;")&gt;0),"",IF(ISNUMBER(MATCH(D43,Vorgaben!$M$2:$M$7,0)),"6:00",IF(D43&lt;&gt;"","-6:00","")))</f>
        <v/>
      </c>
      <c r="J43" s="167"/>
      <c r="K43" s="113"/>
      <c r="L43" s="146"/>
      <c r="M43" s="113"/>
    </row>
    <row r="44" spans="1:13" ht="15.6" customHeight="1" x14ac:dyDescent="0.25">
      <c r="A44" s="113" t="str">
        <f t="shared" si="0"/>
        <v/>
      </c>
      <c r="B44" s="108" t="s">
        <v>91</v>
      </c>
      <c r="C44" s="140">
        <f t="shared" si="3"/>
        <v>46116</v>
      </c>
      <c r="D44" s="153"/>
      <c r="E44" s="113"/>
      <c r="F44" s="113"/>
      <c r="G44" s="113"/>
      <c r="H44" s="168" t="str">
        <f t="shared" si="2"/>
        <v/>
      </c>
      <c r="I44" s="141" t="str">
        <f>IF(OR(ISNUMBER(MATCH(D44,Vorgaben!$M$9:$M$17,0)),COUNTIF(E44:G44,"&lt;&gt;")&gt;0),"",IF(ISNUMBER(MATCH(D44,Vorgaben!$M$2:$M$7,0)),"6:00",IF(D44&lt;&gt;"","-6:00","")))</f>
        <v/>
      </c>
      <c r="J44" s="167"/>
      <c r="K44" s="113"/>
      <c r="L44" s="146"/>
      <c r="M44" s="113"/>
    </row>
    <row r="45" spans="1:13" ht="15.6" customHeight="1" x14ac:dyDescent="0.25">
      <c r="A45" s="113" t="str">
        <f t="shared" si="0"/>
        <v/>
      </c>
      <c r="B45" s="108" t="s">
        <v>64</v>
      </c>
      <c r="C45" s="140">
        <f t="shared" si="3"/>
        <v>46117</v>
      </c>
      <c r="D45" s="153"/>
      <c r="E45" s="113"/>
      <c r="F45" s="113"/>
      <c r="G45" s="113"/>
      <c r="H45" s="168" t="str">
        <f t="shared" si="2"/>
        <v/>
      </c>
      <c r="I45" s="141" t="str">
        <f>IF(OR(ISNUMBER(MATCH(D45,Vorgaben!$M$9:$M$17,0)),COUNTIF(E45:G45,"&lt;&gt;")&gt;0),"",IF(ISNUMBER(MATCH(D45,Vorgaben!$M$2:$M$7,0)),"6:00",IF(D45&lt;&gt;"","-6:00","")))</f>
        <v/>
      </c>
      <c r="J45" s="141">
        <f>SUM(H39:H45)+SUM(I39:I45)</f>
        <v>0</v>
      </c>
      <c r="K45" s="113"/>
      <c r="L45" s="146"/>
      <c r="M45" s="113"/>
    </row>
  </sheetData>
  <mergeCells count="1">
    <mergeCell ref="H1:I1"/>
  </mergeCells>
  <conditionalFormatting sqref="A7:H15 A16:J45 I4:I15 J7:J15">
    <cfRule type="expression" dxfId="240" priority="11">
      <formula>WEEKDAY($C4,2)=7</formula>
    </cfRule>
  </conditionalFormatting>
  <conditionalFormatting sqref="B4:J45">
    <cfRule type="expression" dxfId="238" priority="6">
      <formula>MONTH($C4)&lt;&gt;$C$1</formula>
    </cfRule>
  </conditionalFormatting>
  <conditionalFormatting sqref="D4:G4 I4:I15 D5:H15 J5:J15 D16:J45">
    <cfRule type="expression" priority="9">
      <formula>MONTH(C4)=$C$1</formula>
    </cfRule>
  </conditionalFormatting>
  <conditionalFormatting sqref="I4:I15 A5:H15 J5:J15 A16:J45 A4:G4">
    <cfRule type="expression" dxfId="236" priority="12">
      <formula>$C4=TODAY()</formula>
    </cfRule>
  </conditionalFormatting>
  <conditionalFormatting sqref="J10">
    <cfRule type="expression" priority="1">
      <formula>MONTH(H10)=$C$1</formula>
    </cfRule>
  </conditionalFormatting>
  <conditionalFormatting sqref="J17">
    <cfRule type="expression" priority="7">
      <formula>MONTH(H17)=$C$1</formula>
    </cfRule>
  </conditionalFormatting>
  <conditionalFormatting sqref="J24">
    <cfRule type="expression" priority="5">
      <formula>MONTH(H24)=$C$1</formula>
    </cfRule>
  </conditionalFormatting>
  <conditionalFormatting sqref="J31:J38">
    <cfRule type="expression" priority="3">
      <formula>MONTH(H31)=$C$1</formula>
    </cfRule>
  </conditionalFormatting>
  <conditionalFormatting sqref="J45">
    <cfRule type="expression" priority="2">
      <formula>MONTH(H45)=$C$1</formula>
    </cfRule>
  </conditionalFormatting>
  <pageMargins left="0.7" right="0.7" top="0.78740157499999996" bottom="0.78740157499999996" header="0.3" footer="0.3"/>
  <legacyDrawing r:id="rId1"/>
  <extLst>
    <ext xmlns:x14="http://schemas.microsoft.com/office/spreadsheetml/2009/9/main" uri="{78C0D931-6437-407d-A8EE-F0AAD7539E65}">
      <x14:conditionalFormattings>
        <x14:conditionalFormatting xmlns:xm="http://schemas.microsoft.com/office/excel/2006/main">
          <x14:cfRule type="expression" priority="8" id="{11B30097-A730-461D-9F22-68FEB83D5C0B}">
            <xm:f>COUNTIF(Vorgaben!$D$2:$E$14,C4:D36)&gt;0</xm:f>
            <x14:dxf>
              <fill>
                <patternFill>
                  <bgColor rgb="FFFF0000"/>
                </patternFill>
              </fill>
            </x14:dxf>
          </x14:cfRule>
          <xm:sqref>B4:C45</xm:sqref>
        </x14:conditionalFormatting>
        <x14:conditionalFormatting xmlns:xm="http://schemas.microsoft.com/office/excel/2006/main">
          <x14:cfRule type="expression" priority="10" id="{7915402F-AEBE-4A23-B2A7-85CF9A38FE88}">
            <xm:f>COUNTIF(Vorgaben!$D$2:$E$14,C4:D45)&gt;0</xm:f>
            <x14:dxf>
              <fill>
                <patternFill>
                  <bgColor rgb="FFFF0000"/>
                </patternFill>
              </fill>
            </x14:dxf>
          </x14:cfRule>
          <xm:sqref>C4:C45</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7831277F-01F9-46EC-AAFD-DA88843665B2}">
          <x14:formula1>
            <xm:f>Vorgaben!$G$2:$G$100</xm:f>
          </x14:formula1>
          <xm:sqref>E7:E37</xm:sqref>
        </x14:dataValidation>
        <x14:dataValidation type="list" allowBlank="1" showInputMessage="1" showErrorMessage="1" xr:uid="{0D9A63DE-C2FF-4EFC-8CEE-9F57813EF3FB}">
          <x14:formula1>
            <xm:f>Vorgaben!$H$2:$H$100</xm:f>
          </x14:formula1>
          <xm:sqref>J14 G7:G37</xm:sqref>
        </x14:dataValidation>
        <x14:dataValidation type="list" allowBlank="1" showInputMessage="1" showErrorMessage="1" xr:uid="{6C30045D-D781-4B25-B1BF-777A90865F42}">
          <x14:formula1>
            <xm:f>Vorgaben!$J$2:$J$10</xm:f>
          </x14:formula1>
          <xm:sqref>F7:F37</xm:sqref>
        </x14:dataValidation>
        <x14:dataValidation type="list" showInputMessage="1" showErrorMessage="1" xr:uid="{DF8BA851-5126-4303-95E5-6686D118388B}">
          <x14:formula1>
            <xm:f>Vorgaben!$M$2:$M$18</xm:f>
          </x14:formula1>
          <xm:sqref>D4:D45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A54F41-8688-4C5D-B551-7DC0A33B0566}">
  <dimension ref="A1"/>
  <sheetViews>
    <sheetView topLeftCell="A4" workbookViewId="0"/>
  </sheetViews>
  <sheetFormatPr baseColWidth="10" defaultRowHeight="15" x14ac:dyDescent="0.25"/>
  <sheetData/>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7F6E2A-A31D-422E-83D6-07970A9B4E5C}">
  <dimension ref="A1"/>
  <sheetViews>
    <sheetView workbookViewId="0">
      <selection activeCell="I18" sqref="I18"/>
    </sheetView>
  </sheetViews>
  <sheetFormatPr baseColWidth="10" defaultRowHeight="15" x14ac:dyDescent="0.25"/>
  <sheetData/>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5B4CBA-3D7F-439D-B0AF-6EBB6C0CDE8F}">
  <dimension ref="A1"/>
  <sheetViews>
    <sheetView workbookViewId="0"/>
  </sheetViews>
  <sheetFormatPr baseColWidth="10" defaultRowHeight="15" x14ac:dyDescent="0.25"/>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DocSecurity>0</DocSecurity>
  <ScaleCrop>false</ScaleCrop>
  <HeadingPairs>
    <vt:vector size="4" baseType="variant">
      <vt:variant>
        <vt:lpstr>Arbeitsblätter</vt:lpstr>
      </vt:variant>
      <vt:variant>
        <vt:i4>16</vt:i4>
      </vt:variant>
      <vt:variant>
        <vt:lpstr>Benannte Bereiche</vt:lpstr>
      </vt:variant>
      <vt:variant>
        <vt:i4>4</vt:i4>
      </vt:variant>
    </vt:vector>
  </HeadingPairs>
  <TitlesOfParts>
    <vt:vector size="20" baseType="lpstr">
      <vt:lpstr>Kalender</vt:lpstr>
      <vt:lpstr>Vorgaben</vt:lpstr>
      <vt:lpstr>01_Muster</vt:lpstr>
      <vt:lpstr>Januar</vt:lpstr>
      <vt:lpstr>Februar</vt:lpstr>
      <vt:lpstr>März</vt:lpstr>
      <vt:lpstr>April</vt:lpstr>
      <vt:lpstr>Mai</vt:lpstr>
      <vt:lpstr>Juni</vt:lpstr>
      <vt:lpstr>Juli</vt:lpstr>
      <vt:lpstr>August</vt:lpstr>
      <vt:lpstr>September</vt:lpstr>
      <vt:lpstr>Oktober</vt:lpstr>
      <vt:lpstr>November</vt:lpstr>
      <vt:lpstr>Dezember</vt:lpstr>
      <vt:lpstr>Dez_2025</vt:lpstr>
      <vt:lpstr>Monate12</vt:lpstr>
      <vt:lpstr>MonateKomplett</vt:lpstr>
      <vt:lpstr>Monatstext</vt:lpstr>
      <vt:lpstr>StatusListe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2025-12-25T13:52:09Z</dcterms:created>
  <dcterms:modified xsi:type="dcterms:W3CDTF">2026-03-04T15:16:02Z</dcterms:modified>
</cp:coreProperties>
</file>