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wele\Downloads\"/>
    </mc:Choice>
  </mc:AlternateContent>
  <xr:revisionPtr revIDLastSave="0" documentId="13_ncr:1_{39E12FD9-DC04-4774-BA13-7E914E7FBD51}" xr6:coauthVersionLast="47" xr6:coauthVersionMax="47" xr10:uidLastSave="{00000000-0000-0000-0000-000000000000}"/>
  <bookViews>
    <workbookView xWindow="-120" yWindow="-120" windowWidth="19440" windowHeight="14880" tabRatio="836"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KwSerie">_xlfn.LAMBDA(_xlpm.Jahr,_xlpm.Monat,_xlfn.LET(_xlpm.xA,DATE(_xlpm.Jahr,_xlpm.Monat,1),_xlpm.xB,EOMONTH(_xlpm.xA,0),_xlpm.xC,_xlpm.xA-WEEKDAY(_xlpm.xA,2)+1,_xlpm.xD,_xlpm.xB+(7-WEEKDAY(_xlpm.xB,2)),_xlpm.xE,_xlfn.SEQUENCE(_xlpm.xD-_xlpm.xC+1,1,_xlpm.xC,1),_xlpm.xF,IF(WEEKDAY(_xlpm.xE,2)=1,_xlfn.ISOWEEKNUM(_xlpm.xE),""),_xlfn.HSTACK(_xlpm.xF,_xlpm.xE,_xlpm.xE)))</definedName>
    <definedName name="StatusListe">Vorgaben!$D$2:$D$14</definedName>
    <definedName name="SummeAZ">_xlfn.LAMBDA(_xlpm.Datum,_xlpm.SummeA,_xlpm.SummeB,_xlfn.LET(_xlpm.xA, WEEKDAY(_xlpm.Datum,2),_xlpm.xB,_xlfn._xlws.FILTER(_xlfn.SEQUENCE(ROWS(_xlpm.Datum)),_xlpm.xA=7),_xlpm.xC,_xlfn.MAP(_xlfn.SEQUENCE(ROWS(_xlpm.Datum)),_xlfn.LAMBDA(_xlpm.z,IF(INDEX(_xlpm.xA,_xlpm.z)&lt;&gt;7,"",_xlfn.LET(_xlpm.xD,MAX(_xlfn._xlws.FILTER(_xlpm.xB,_xlpm.xB&lt;_xlpm.z,0)),_xlpm.xE,_xlpm.xD+1,_xlpm.xF,_xlpm.z-1,SUM(IF((WEEKDAY(INDEX(_xlpm.Datum,_xlfn.SEQUENCE(_xlpm.xF-_xlpm.xE+1,1,_xlpm.xE)),2)&lt;=5),INDEX(_xlpm.SummeA,_xlfn.SEQUENCE(_xlpm.xF-_xlpm.xE+1,1,_xlpm.xE))))+SUM(IF((WEEKDAY(INDEX(_xlpm.Datum,_xlfn.SEQUENCE(_xlpm.xF-_xlpm.xE+1,1,_xlpm.xE)),2)&lt;=5),INDEX(_xlpm.SummeB,_xlfn.SEQUENCE(_xlpm.xF-_xlpm.xE+1,1,_xlpm.xE)))))))),IFERROR(_xlpm.x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 i="1" l="1" a="1"/>
  <c r="B3" i="1" s="1"/>
  <c r="A1" i="12" l="1"/>
  <c r="L13" i="12" s="1" a="1"/>
  <c r="L13" i="12" s="1"/>
  <c r="H12" i="11"/>
  <c r="H13" i="11"/>
  <c r="H14" i="11"/>
  <c r="H15" i="11"/>
  <c r="H16" i="11"/>
  <c r="H17" i="11"/>
  <c r="I12" i="11"/>
  <c r="I13" i="11"/>
  <c r="I14" i="11"/>
  <c r="I15" i="11"/>
  <c r="I16" i="11"/>
  <c r="H10" i="10"/>
  <c r="H11" i="10"/>
  <c r="H12" i="10"/>
  <c r="H13" i="10"/>
  <c r="H14" i="10"/>
  <c r="H15" i="10"/>
  <c r="H16" i="10"/>
  <c r="H17" i="10"/>
  <c r="H18" i="10"/>
  <c r="I10" i="9"/>
  <c r="I11" i="9"/>
  <c r="I12" i="9"/>
  <c r="I13" i="9"/>
  <c r="I14" i="9"/>
  <c r="I15" i="9"/>
  <c r="I16" i="9"/>
  <c r="I17" i="9"/>
  <c r="I18" i="9"/>
  <c r="H11" i="9"/>
  <c r="H12" i="9"/>
  <c r="H13" i="9"/>
  <c r="H14" i="9"/>
  <c r="H15" i="9"/>
  <c r="H16" i="9"/>
  <c r="H5" i="9"/>
  <c r="H6" i="9"/>
  <c r="H7" i="9"/>
  <c r="H8" i="9"/>
  <c r="H9" i="9"/>
  <c r="H10" i="9"/>
  <c r="H17" i="9"/>
  <c r="H18" i="9"/>
  <c r="H19" i="9"/>
  <c r="H20" i="9"/>
  <c r="H21" i="9"/>
  <c r="H22" i="9"/>
  <c r="H23" i="9"/>
  <c r="H24" i="9"/>
  <c r="H25" i="9"/>
  <c r="H26" i="9"/>
  <c r="H27" i="9"/>
  <c r="H28" i="9"/>
  <c r="H29" i="9"/>
  <c r="H30" i="9"/>
  <c r="H31" i="9"/>
  <c r="L17" i="9" s="1"/>
  <c r="H32" i="9"/>
  <c r="H33" i="9"/>
  <c r="H34" i="9"/>
  <c r="H35" i="9"/>
  <c r="H36" i="9"/>
  <c r="H37" i="9"/>
  <c r="H38" i="9"/>
  <c r="H39" i="9"/>
  <c r="H40" i="9"/>
  <c r="H41" i="9"/>
  <c r="H42" i="9"/>
  <c r="H43" i="9"/>
  <c r="H44" i="9"/>
  <c r="H45" i="9"/>
  <c r="H12" i="12"/>
  <c r="H13" i="12"/>
  <c r="H14" i="12"/>
  <c r="H12" i="13"/>
  <c r="H13" i="13"/>
  <c r="H14" i="13"/>
  <c r="I45" i="16"/>
  <c r="H45" i="16"/>
  <c r="I44" i="16"/>
  <c r="H44" i="16"/>
  <c r="I43" i="16"/>
  <c r="H43" i="16"/>
  <c r="I42" i="16"/>
  <c r="H42" i="16"/>
  <c r="I41" i="16"/>
  <c r="H41" i="16"/>
  <c r="I40" i="16"/>
  <c r="H40" i="16"/>
  <c r="I39" i="16"/>
  <c r="H39" i="16"/>
  <c r="I38" i="16"/>
  <c r="H38" i="16"/>
  <c r="I37" i="16"/>
  <c r="H37" i="16"/>
  <c r="I36" i="16"/>
  <c r="H36" i="16"/>
  <c r="I35" i="16"/>
  <c r="H35" i="16"/>
  <c r="I34" i="16"/>
  <c r="H34" i="16"/>
  <c r="I33" i="16"/>
  <c r="H33" i="16"/>
  <c r="I32" i="16"/>
  <c r="H32" i="16"/>
  <c r="I31" i="16"/>
  <c r="H31" i="16"/>
  <c r="I30" i="16"/>
  <c r="H30" i="16"/>
  <c r="I29" i="16"/>
  <c r="H29" i="16"/>
  <c r="I28" i="16"/>
  <c r="H28" i="16"/>
  <c r="I27" i="16"/>
  <c r="H27" i="16"/>
  <c r="I26" i="16"/>
  <c r="H26" i="16"/>
  <c r="I25" i="16"/>
  <c r="H25" i="16"/>
  <c r="I24" i="16"/>
  <c r="H24" i="16"/>
  <c r="I23" i="16"/>
  <c r="H23" i="16"/>
  <c r="I22" i="16"/>
  <c r="H22" i="16"/>
  <c r="I21" i="16"/>
  <c r="H21" i="16"/>
  <c r="I20" i="16"/>
  <c r="H20" i="16"/>
  <c r="I19" i="16"/>
  <c r="H19" i="16"/>
  <c r="I18" i="16"/>
  <c r="H18" i="16"/>
  <c r="I17" i="16"/>
  <c r="H17" i="16"/>
  <c r="I16" i="16"/>
  <c r="H16" i="16"/>
  <c r="I15" i="16"/>
  <c r="H15" i="16"/>
  <c r="I14" i="16"/>
  <c r="H14" i="16"/>
  <c r="I13" i="16"/>
  <c r="H13" i="16"/>
  <c r="I12" i="16"/>
  <c r="H12" i="16"/>
  <c r="M11" i="16"/>
  <c r="L11" i="16"/>
  <c r="I11" i="16"/>
  <c r="H11" i="16"/>
  <c r="M10" i="16"/>
  <c r="L10" i="16"/>
  <c r="I10" i="16"/>
  <c r="H10" i="16"/>
  <c r="M9" i="16"/>
  <c r="L9" i="16"/>
  <c r="I9" i="16"/>
  <c r="H9" i="16"/>
  <c r="L17" i="16" s="1"/>
  <c r="M8" i="16"/>
  <c r="L8" i="16"/>
  <c r="I8" i="16"/>
  <c r="H8" i="16"/>
  <c r="M7" i="16"/>
  <c r="L7" i="16"/>
  <c r="I7" i="16"/>
  <c r="H7" i="16"/>
  <c r="M6" i="16"/>
  <c r="L6" i="16"/>
  <c r="I6" i="16"/>
  <c r="H6" i="16"/>
  <c r="M5" i="16"/>
  <c r="L5" i="16"/>
  <c r="I5" i="16"/>
  <c r="H5" i="16"/>
  <c r="I4" i="16"/>
  <c r="H4" i="16"/>
  <c r="H1" i="16"/>
  <c r="A1" i="16"/>
  <c r="A4" i="16" s="1" a="1"/>
  <c r="I45" i="15"/>
  <c r="H45" i="15"/>
  <c r="I44" i="15"/>
  <c r="H44" i="15"/>
  <c r="I43" i="15"/>
  <c r="H43" i="15"/>
  <c r="I42" i="15"/>
  <c r="H42" i="15"/>
  <c r="I41" i="15"/>
  <c r="H41" i="15"/>
  <c r="I40" i="15"/>
  <c r="H40" i="15"/>
  <c r="I39" i="15"/>
  <c r="H39" i="15"/>
  <c r="I38" i="15"/>
  <c r="H38" i="15"/>
  <c r="I37" i="15"/>
  <c r="H37" i="15"/>
  <c r="I36" i="15"/>
  <c r="H36" i="15"/>
  <c r="I35" i="15"/>
  <c r="H35" i="15"/>
  <c r="I34" i="15"/>
  <c r="H34" i="15"/>
  <c r="I33" i="15"/>
  <c r="H33" i="15"/>
  <c r="I32" i="15"/>
  <c r="H32" i="15"/>
  <c r="I31" i="15"/>
  <c r="H31" i="15"/>
  <c r="I30" i="15"/>
  <c r="H30" i="15"/>
  <c r="I29" i="15"/>
  <c r="H29" i="15"/>
  <c r="I28" i="15"/>
  <c r="H28" i="15"/>
  <c r="I27" i="15"/>
  <c r="H27" i="15"/>
  <c r="I26" i="15"/>
  <c r="H26" i="15"/>
  <c r="I25" i="15"/>
  <c r="H25" i="15"/>
  <c r="I24" i="15"/>
  <c r="H24" i="15"/>
  <c r="I23" i="15"/>
  <c r="H23" i="15"/>
  <c r="I22" i="15"/>
  <c r="H22" i="15"/>
  <c r="I21" i="15"/>
  <c r="H21" i="15"/>
  <c r="I20" i="15"/>
  <c r="H20" i="15"/>
  <c r="I19" i="15"/>
  <c r="H19" i="15"/>
  <c r="I18" i="15"/>
  <c r="H18" i="15"/>
  <c r="I17" i="15"/>
  <c r="H17" i="15"/>
  <c r="I16" i="15"/>
  <c r="H16" i="15"/>
  <c r="I15" i="15"/>
  <c r="H15" i="15"/>
  <c r="I14" i="15"/>
  <c r="H14" i="15"/>
  <c r="I13" i="15"/>
  <c r="H13" i="15"/>
  <c r="I12" i="15"/>
  <c r="H12" i="15"/>
  <c r="M11" i="15"/>
  <c r="L11" i="15"/>
  <c r="I11" i="15"/>
  <c r="H11" i="15"/>
  <c r="M10" i="15"/>
  <c r="L10" i="15"/>
  <c r="I10" i="15"/>
  <c r="H10" i="15"/>
  <c r="M9" i="15"/>
  <c r="L9" i="15"/>
  <c r="I9" i="15"/>
  <c r="H9" i="15"/>
  <c r="L17" i="15" s="1"/>
  <c r="M8" i="15"/>
  <c r="L8" i="15"/>
  <c r="I8" i="15"/>
  <c r="H8" i="15"/>
  <c r="M7" i="15"/>
  <c r="L7" i="15"/>
  <c r="I7" i="15"/>
  <c r="H7" i="15"/>
  <c r="M6" i="15"/>
  <c r="L6" i="15"/>
  <c r="I6" i="15"/>
  <c r="H6" i="15"/>
  <c r="M5" i="15"/>
  <c r="L5" i="15"/>
  <c r="I5" i="15"/>
  <c r="H5" i="15"/>
  <c r="I4" i="15"/>
  <c r="H4" i="15"/>
  <c r="H1" i="15"/>
  <c r="A1" i="15"/>
  <c r="A4" i="15" s="1" a="1"/>
  <c r="I45" i="14"/>
  <c r="H45" i="14"/>
  <c r="I44" i="14"/>
  <c r="H44" i="14"/>
  <c r="I43" i="14"/>
  <c r="H43" i="14"/>
  <c r="I42" i="14"/>
  <c r="H42" i="14"/>
  <c r="I41" i="14"/>
  <c r="H41" i="14"/>
  <c r="I40" i="14"/>
  <c r="H40" i="14"/>
  <c r="I39" i="14"/>
  <c r="H39" i="14"/>
  <c r="I38" i="14"/>
  <c r="H38" i="14"/>
  <c r="I37" i="14"/>
  <c r="H37" i="14"/>
  <c r="I36" i="14"/>
  <c r="H36" i="14"/>
  <c r="I35" i="14"/>
  <c r="H35" i="14"/>
  <c r="I34" i="14"/>
  <c r="H34" i="14"/>
  <c r="I33" i="14"/>
  <c r="H33" i="14"/>
  <c r="I32" i="14"/>
  <c r="H32" i="14"/>
  <c r="I31" i="14"/>
  <c r="H31" i="14"/>
  <c r="I30" i="14"/>
  <c r="H30" i="14"/>
  <c r="I29" i="14"/>
  <c r="H29" i="14"/>
  <c r="I28" i="14"/>
  <c r="H28" i="14"/>
  <c r="I27" i="14"/>
  <c r="H27" i="14"/>
  <c r="I26" i="14"/>
  <c r="H26" i="14"/>
  <c r="I25" i="14"/>
  <c r="H25" i="14"/>
  <c r="I24" i="14"/>
  <c r="H24" i="14"/>
  <c r="I23" i="14"/>
  <c r="H23" i="14"/>
  <c r="I22" i="14"/>
  <c r="H22" i="14"/>
  <c r="I21" i="14"/>
  <c r="H21" i="14"/>
  <c r="I20" i="14"/>
  <c r="H20" i="14"/>
  <c r="I19" i="14"/>
  <c r="H19" i="14"/>
  <c r="I18" i="14"/>
  <c r="H18" i="14"/>
  <c r="I17" i="14"/>
  <c r="H17" i="14"/>
  <c r="I16" i="14"/>
  <c r="H16" i="14"/>
  <c r="I15" i="14"/>
  <c r="H15" i="14"/>
  <c r="I14" i="14"/>
  <c r="H14" i="14"/>
  <c r="I13" i="14"/>
  <c r="H13" i="14"/>
  <c r="I12" i="14"/>
  <c r="H12" i="14"/>
  <c r="M11" i="14"/>
  <c r="L11" i="14"/>
  <c r="I11" i="14"/>
  <c r="H11" i="14"/>
  <c r="M10" i="14"/>
  <c r="L10" i="14"/>
  <c r="I10" i="14"/>
  <c r="H10" i="14"/>
  <c r="M9" i="14"/>
  <c r="L9" i="14"/>
  <c r="I9" i="14"/>
  <c r="H9" i="14"/>
  <c r="L17" i="14" s="1"/>
  <c r="M8" i="14"/>
  <c r="L8" i="14"/>
  <c r="I8" i="14"/>
  <c r="H8" i="14"/>
  <c r="M7" i="14"/>
  <c r="L7" i="14"/>
  <c r="I7" i="14"/>
  <c r="H7" i="14"/>
  <c r="M6" i="14"/>
  <c r="L6" i="14"/>
  <c r="I6" i="14"/>
  <c r="H6" i="14"/>
  <c r="M5" i="14"/>
  <c r="L5" i="14"/>
  <c r="I5" i="14"/>
  <c r="H5" i="14"/>
  <c r="I4" i="14"/>
  <c r="H4" i="14"/>
  <c r="H1" i="14"/>
  <c r="A1" i="14"/>
  <c r="A4" i="14" s="1" a="1"/>
  <c r="I45" i="13"/>
  <c r="H45" i="13"/>
  <c r="I44" i="13"/>
  <c r="H44" i="13"/>
  <c r="I43" i="13"/>
  <c r="H43" i="13"/>
  <c r="I42" i="13"/>
  <c r="H42" i="13"/>
  <c r="I41" i="13"/>
  <c r="H41" i="13"/>
  <c r="I40" i="13"/>
  <c r="H40" i="13"/>
  <c r="I39" i="13"/>
  <c r="H39" i="13"/>
  <c r="I38" i="13"/>
  <c r="H38" i="13"/>
  <c r="I37" i="13"/>
  <c r="H37" i="13"/>
  <c r="I36" i="13"/>
  <c r="H36" i="13"/>
  <c r="I35" i="13"/>
  <c r="H35" i="13"/>
  <c r="I34" i="13"/>
  <c r="H34" i="13"/>
  <c r="I33" i="13"/>
  <c r="H33" i="13"/>
  <c r="I32" i="13"/>
  <c r="H32" i="13"/>
  <c r="I31" i="13"/>
  <c r="H31" i="13"/>
  <c r="I30" i="13"/>
  <c r="H30" i="13"/>
  <c r="I29" i="13"/>
  <c r="H29" i="13"/>
  <c r="I28" i="13"/>
  <c r="H28" i="13"/>
  <c r="I27" i="13"/>
  <c r="H27" i="13"/>
  <c r="I26" i="13"/>
  <c r="H26" i="13"/>
  <c r="I25" i="13"/>
  <c r="H25" i="13"/>
  <c r="I24" i="13"/>
  <c r="H24" i="13"/>
  <c r="I23" i="13"/>
  <c r="H23" i="13"/>
  <c r="I22" i="13"/>
  <c r="H22" i="13"/>
  <c r="I21" i="13"/>
  <c r="H21" i="13"/>
  <c r="I20" i="13"/>
  <c r="H20" i="13"/>
  <c r="I19" i="13"/>
  <c r="H19" i="13"/>
  <c r="I18" i="13"/>
  <c r="H18" i="13"/>
  <c r="I17" i="13"/>
  <c r="H17" i="13"/>
  <c r="I16" i="13"/>
  <c r="H16" i="13"/>
  <c r="I15" i="13"/>
  <c r="H15" i="13"/>
  <c r="I14" i="13"/>
  <c r="I13" i="13"/>
  <c r="I12" i="13"/>
  <c r="M11" i="13"/>
  <c r="L11" i="13"/>
  <c r="I11" i="13"/>
  <c r="H11" i="13"/>
  <c r="M10" i="13"/>
  <c r="L10" i="13"/>
  <c r="I10" i="13"/>
  <c r="H10" i="13"/>
  <c r="M9" i="13"/>
  <c r="L9" i="13"/>
  <c r="I9" i="13"/>
  <c r="H9" i="13"/>
  <c r="L17" i="13" s="1"/>
  <c r="M8" i="13"/>
  <c r="L8" i="13"/>
  <c r="I8" i="13"/>
  <c r="H8" i="13"/>
  <c r="M7" i="13"/>
  <c r="L7" i="13"/>
  <c r="I7" i="13"/>
  <c r="H7" i="13"/>
  <c r="M6" i="13"/>
  <c r="L6" i="13"/>
  <c r="I6" i="13"/>
  <c r="H6" i="13"/>
  <c r="M5" i="13"/>
  <c r="L5" i="13"/>
  <c r="I5" i="13"/>
  <c r="H5" i="13"/>
  <c r="I4" i="13"/>
  <c r="H4" i="13"/>
  <c r="H1" i="13"/>
  <c r="A1" i="13"/>
  <c r="A4" i="13" s="1" a="1"/>
  <c r="I45" i="12"/>
  <c r="H45" i="12"/>
  <c r="I44" i="12"/>
  <c r="H44" i="12"/>
  <c r="I43" i="12"/>
  <c r="H43" i="12"/>
  <c r="I42" i="12"/>
  <c r="H42" i="12"/>
  <c r="I41" i="12"/>
  <c r="H41" i="12"/>
  <c r="I40" i="12"/>
  <c r="H40" i="12"/>
  <c r="I39" i="12"/>
  <c r="H39" i="12"/>
  <c r="I38" i="12"/>
  <c r="H38" i="12"/>
  <c r="I37" i="12"/>
  <c r="H37" i="12"/>
  <c r="I36" i="12"/>
  <c r="H36" i="12"/>
  <c r="I35" i="12"/>
  <c r="H35" i="12"/>
  <c r="I34" i="12"/>
  <c r="H34" i="12"/>
  <c r="I33" i="12"/>
  <c r="H33" i="12"/>
  <c r="I32" i="12"/>
  <c r="H32" i="12"/>
  <c r="I31" i="12"/>
  <c r="H31" i="12"/>
  <c r="I30" i="12"/>
  <c r="H30" i="12"/>
  <c r="I29" i="12"/>
  <c r="H29" i="12"/>
  <c r="I28" i="12"/>
  <c r="H28" i="12"/>
  <c r="I27" i="12"/>
  <c r="H27" i="12"/>
  <c r="I26" i="12"/>
  <c r="H26" i="12"/>
  <c r="I25" i="12"/>
  <c r="H25" i="12"/>
  <c r="I24" i="12"/>
  <c r="H24" i="12"/>
  <c r="I23" i="12"/>
  <c r="H23" i="12"/>
  <c r="I22" i="12"/>
  <c r="H22" i="12"/>
  <c r="I21" i="12"/>
  <c r="H21" i="12"/>
  <c r="I20" i="12"/>
  <c r="H20" i="12"/>
  <c r="I19" i="12"/>
  <c r="H19" i="12"/>
  <c r="I18" i="12"/>
  <c r="H18" i="12"/>
  <c r="I17" i="12"/>
  <c r="H17" i="12"/>
  <c r="I16" i="12"/>
  <c r="H16" i="12"/>
  <c r="I15" i="12"/>
  <c r="H15" i="12"/>
  <c r="I14" i="12"/>
  <c r="I13" i="12"/>
  <c r="I12" i="12"/>
  <c r="M11" i="12"/>
  <c r="L11" i="12"/>
  <c r="I11" i="12"/>
  <c r="H11" i="12"/>
  <c r="M10" i="12"/>
  <c r="L10" i="12"/>
  <c r="I10" i="12"/>
  <c r="H10" i="12"/>
  <c r="M9" i="12"/>
  <c r="L9" i="12"/>
  <c r="I9" i="12"/>
  <c r="H9" i="12"/>
  <c r="L17" i="12" s="1"/>
  <c r="M8" i="12"/>
  <c r="L8" i="12"/>
  <c r="I8" i="12"/>
  <c r="H8" i="12"/>
  <c r="M7" i="12"/>
  <c r="L7" i="12"/>
  <c r="I7" i="12"/>
  <c r="H7" i="12"/>
  <c r="M6" i="12"/>
  <c r="L6" i="12"/>
  <c r="I6" i="12"/>
  <c r="H6" i="12"/>
  <c r="M5" i="12"/>
  <c r="L5" i="12"/>
  <c r="I5" i="12"/>
  <c r="H5" i="12"/>
  <c r="I4" i="12"/>
  <c r="H4" i="12"/>
  <c r="H1" i="12"/>
  <c r="I45" i="11"/>
  <c r="H45" i="11"/>
  <c r="I44" i="11"/>
  <c r="H44" i="11"/>
  <c r="I43" i="11"/>
  <c r="H43" i="11"/>
  <c r="I42" i="11"/>
  <c r="H42" i="11"/>
  <c r="I41" i="11"/>
  <c r="H41" i="11"/>
  <c r="I40" i="11"/>
  <c r="H40" i="11"/>
  <c r="I39" i="11"/>
  <c r="H39" i="11"/>
  <c r="I38" i="11"/>
  <c r="H38" i="11"/>
  <c r="I37" i="11"/>
  <c r="H37" i="11"/>
  <c r="I36" i="11"/>
  <c r="H36" i="11"/>
  <c r="I35" i="11"/>
  <c r="H35" i="11"/>
  <c r="I34" i="11"/>
  <c r="H34" i="11"/>
  <c r="I33" i="11"/>
  <c r="H33" i="11"/>
  <c r="I32" i="11"/>
  <c r="H32" i="11"/>
  <c r="I31" i="11"/>
  <c r="H31" i="11"/>
  <c r="I30" i="11"/>
  <c r="H30" i="11"/>
  <c r="I29" i="11"/>
  <c r="H29" i="11"/>
  <c r="I28" i="11"/>
  <c r="H28" i="11"/>
  <c r="I27" i="11"/>
  <c r="H27" i="11"/>
  <c r="I26" i="11"/>
  <c r="H26" i="11"/>
  <c r="I25" i="11"/>
  <c r="H25" i="11"/>
  <c r="I24" i="11"/>
  <c r="H24" i="11"/>
  <c r="I23" i="11"/>
  <c r="H23" i="11"/>
  <c r="I22" i="11"/>
  <c r="H22" i="11"/>
  <c r="I21" i="11"/>
  <c r="H21" i="11"/>
  <c r="I20" i="11"/>
  <c r="H20" i="11"/>
  <c r="I19" i="11"/>
  <c r="H19" i="11"/>
  <c r="I18" i="11"/>
  <c r="H18" i="11"/>
  <c r="I17" i="11"/>
  <c r="M11" i="11"/>
  <c r="L11" i="11"/>
  <c r="I11" i="11"/>
  <c r="H11" i="11"/>
  <c r="M10" i="11"/>
  <c r="L10" i="11"/>
  <c r="I10" i="11"/>
  <c r="H10" i="11"/>
  <c r="M9" i="11"/>
  <c r="L9" i="11"/>
  <c r="I9" i="11"/>
  <c r="H9" i="11"/>
  <c r="L17" i="11" s="1"/>
  <c r="M8" i="11"/>
  <c r="L8" i="11"/>
  <c r="I8" i="11"/>
  <c r="H8" i="11"/>
  <c r="M7" i="11"/>
  <c r="L7" i="11"/>
  <c r="I7" i="11"/>
  <c r="H7" i="11"/>
  <c r="M6" i="11"/>
  <c r="L6" i="11"/>
  <c r="I6" i="11"/>
  <c r="H6" i="11"/>
  <c r="M5" i="11"/>
  <c r="L5" i="11"/>
  <c r="I5" i="11"/>
  <c r="H5" i="11"/>
  <c r="I4" i="11"/>
  <c r="H4" i="11"/>
  <c r="H1" i="11"/>
  <c r="A1" i="11"/>
  <c r="A4" i="11" s="1" a="1"/>
  <c r="I45" i="10"/>
  <c r="H45" i="10"/>
  <c r="I44" i="10"/>
  <c r="H44" i="10"/>
  <c r="I43" i="10"/>
  <c r="H43" i="10"/>
  <c r="I42" i="10"/>
  <c r="H42" i="10"/>
  <c r="I41" i="10"/>
  <c r="H41" i="10"/>
  <c r="I40" i="10"/>
  <c r="H40" i="10"/>
  <c r="I39" i="10"/>
  <c r="H39" i="10"/>
  <c r="I38" i="10"/>
  <c r="H38" i="10"/>
  <c r="I37" i="10"/>
  <c r="H37" i="10"/>
  <c r="I36" i="10"/>
  <c r="H36" i="10"/>
  <c r="I35" i="10"/>
  <c r="H35" i="10"/>
  <c r="I34" i="10"/>
  <c r="H34" i="10"/>
  <c r="I33" i="10"/>
  <c r="H33" i="10"/>
  <c r="I32" i="10"/>
  <c r="H32" i="10"/>
  <c r="I31" i="10"/>
  <c r="H31" i="10"/>
  <c r="I30" i="10"/>
  <c r="H30" i="10"/>
  <c r="I29" i="10"/>
  <c r="H29" i="10"/>
  <c r="I28" i="10"/>
  <c r="H28" i="10"/>
  <c r="I27" i="10"/>
  <c r="H27" i="10"/>
  <c r="I26" i="10"/>
  <c r="H26" i="10"/>
  <c r="I25" i="10"/>
  <c r="H25" i="10"/>
  <c r="I24" i="10"/>
  <c r="H24" i="10"/>
  <c r="I23" i="10"/>
  <c r="H23" i="10"/>
  <c r="I22" i="10"/>
  <c r="H22" i="10"/>
  <c r="I21" i="10"/>
  <c r="H21" i="10"/>
  <c r="I20" i="10"/>
  <c r="H20" i="10"/>
  <c r="I19" i="10"/>
  <c r="H19" i="10"/>
  <c r="I18" i="10"/>
  <c r="I17" i="10"/>
  <c r="I16" i="10"/>
  <c r="I15" i="10"/>
  <c r="I14" i="10"/>
  <c r="I13" i="10"/>
  <c r="I12" i="10"/>
  <c r="M11" i="10"/>
  <c r="L11" i="10"/>
  <c r="I11" i="10"/>
  <c r="M10" i="10"/>
  <c r="L10" i="10"/>
  <c r="I10" i="10"/>
  <c r="M9" i="10"/>
  <c r="L9" i="10"/>
  <c r="I9" i="10"/>
  <c r="H9" i="10"/>
  <c r="M8" i="10"/>
  <c r="L8" i="10"/>
  <c r="I8" i="10"/>
  <c r="H8" i="10"/>
  <c r="M7" i="10"/>
  <c r="L7" i="10"/>
  <c r="I7" i="10"/>
  <c r="H7" i="10"/>
  <c r="M6" i="10"/>
  <c r="L6" i="10"/>
  <c r="I6" i="10"/>
  <c r="H6" i="10"/>
  <c r="M5" i="10"/>
  <c r="L5" i="10"/>
  <c r="I5" i="10"/>
  <c r="H5" i="10"/>
  <c r="I4" i="10"/>
  <c r="H4" i="10"/>
  <c r="H1" i="10"/>
  <c r="A1" i="10"/>
  <c r="A4" i="10" s="1" a="1"/>
  <c r="I45" i="9"/>
  <c r="I44" i="9"/>
  <c r="I43" i="9"/>
  <c r="I42" i="9"/>
  <c r="I41" i="9"/>
  <c r="I40" i="9"/>
  <c r="I39" i="9"/>
  <c r="I38" i="9"/>
  <c r="I37" i="9"/>
  <c r="I36" i="9"/>
  <c r="I35" i="9"/>
  <c r="I34" i="9"/>
  <c r="I33" i="9"/>
  <c r="I32" i="9"/>
  <c r="I31" i="9"/>
  <c r="I30" i="9"/>
  <c r="I29" i="9"/>
  <c r="I28" i="9"/>
  <c r="I27" i="9"/>
  <c r="I26" i="9"/>
  <c r="I25" i="9"/>
  <c r="I24" i="9"/>
  <c r="I23" i="9"/>
  <c r="I22" i="9"/>
  <c r="I21" i="9"/>
  <c r="I20" i="9"/>
  <c r="I19" i="9"/>
  <c r="M11" i="9"/>
  <c r="L11" i="9"/>
  <c r="M10" i="9"/>
  <c r="L10" i="9"/>
  <c r="M9" i="9"/>
  <c r="L9" i="9"/>
  <c r="I9" i="9"/>
  <c r="M8" i="9"/>
  <c r="L8" i="9"/>
  <c r="I8" i="9"/>
  <c r="M7" i="9"/>
  <c r="L7" i="9"/>
  <c r="I7" i="9"/>
  <c r="M6" i="9"/>
  <c r="L6" i="9"/>
  <c r="I6" i="9"/>
  <c r="M5" i="9"/>
  <c r="L5" i="9"/>
  <c r="I5" i="9"/>
  <c r="I4" i="9"/>
  <c r="H4" i="9"/>
  <c r="H1" i="9"/>
  <c r="A1" i="9"/>
  <c r="A4" i="9" s="1" a="1"/>
  <c r="I45" i="8"/>
  <c r="H45" i="8"/>
  <c r="I44" i="8"/>
  <c r="H44" i="8"/>
  <c r="I43" i="8"/>
  <c r="H43" i="8"/>
  <c r="I42" i="8"/>
  <c r="H42" i="8"/>
  <c r="I41" i="8"/>
  <c r="H41" i="8"/>
  <c r="I40" i="8"/>
  <c r="H40" i="8"/>
  <c r="I39" i="8"/>
  <c r="H39" i="8"/>
  <c r="I38" i="8"/>
  <c r="H38" i="8"/>
  <c r="I37" i="8"/>
  <c r="H37" i="8"/>
  <c r="I36" i="8"/>
  <c r="H36" i="8"/>
  <c r="I35" i="8"/>
  <c r="H35" i="8"/>
  <c r="I34" i="8"/>
  <c r="H34" i="8"/>
  <c r="I33" i="8"/>
  <c r="H33" i="8"/>
  <c r="I32" i="8"/>
  <c r="H32" i="8"/>
  <c r="I31" i="8"/>
  <c r="H31" i="8"/>
  <c r="I30" i="8"/>
  <c r="H30" i="8"/>
  <c r="I29" i="8"/>
  <c r="H29" i="8"/>
  <c r="I28" i="8"/>
  <c r="H28" i="8"/>
  <c r="I27" i="8"/>
  <c r="H27" i="8"/>
  <c r="I26" i="8"/>
  <c r="H26" i="8"/>
  <c r="I25" i="8"/>
  <c r="H25" i="8"/>
  <c r="I24" i="8"/>
  <c r="H24" i="8"/>
  <c r="I23" i="8"/>
  <c r="H23" i="8"/>
  <c r="I22" i="8"/>
  <c r="H22" i="8"/>
  <c r="I21" i="8"/>
  <c r="H21" i="8"/>
  <c r="I20" i="8"/>
  <c r="H20" i="8"/>
  <c r="I19" i="8"/>
  <c r="H19" i="8"/>
  <c r="I18" i="8"/>
  <c r="H18" i="8"/>
  <c r="I17" i="8"/>
  <c r="H17" i="8"/>
  <c r="I16" i="8"/>
  <c r="H16" i="8"/>
  <c r="I15" i="8"/>
  <c r="H15" i="8"/>
  <c r="I14" i="8"/>
  <c r="H14" i="8"/>
  <c r="I13" i="8"/>
  <c r="H13" i="8"/>
  <c r="I12" i="8"/>
  <c r="H12" i="8"/>
  <c r="M11" i="8"/>
  <c r="L11" i="8"/>
  <c r="I11" i="8"/>
  <c r="H11" i="8"/>
  <c r="M10" i="8"/>
  <c r="L10" i="8"/>
  <c r="I10" i="8"/>
  <c r="H10" i="8"/>
  <c r="M9" i="8"/>
  <c r="L9" i="8"/>
  <c r="I9" i="8"/>
  <c r="H9" i="8"/>
  <c r="L17" i="8" s="1"/>
  <c r="M8" i="8"/>
  <c r="L8" i="8"/>
  <c r="I8" i="8"/>
  <c r="H8" i="8"/>
  <c r="M7" i="8"/>
  <c r="L7" i="8"/>
  <c r="I7" i="8"/>
  <c r="H7" i="8"/>
  <c r="M6" i="8"/>
  <c r="L6" i="8"/>
  <c r="I6" i="8"/>
  <c r="H6" i="8"/>
  <c r="M5" i="8"/>
  <c r="L5" i="8"/>
  <c r="I5" i="8"/>
  <c r="H5" i="8"/>
  <c r="I4" i="8"/>
  <c r="H4" i="8"/>
  <c r="H1" i="8"/>
  <c r="A1" i="8"/>
  <c r="A4" i="8" s="1" a="1"/>
  <c r="A4" i="8" s="1"/>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4" i="7"/>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4" i="20"/>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4" i="6"/>
  <c r="H4" i="6"/>
  <c r="H5" i="6"/>
  <c r="H6" i="6"/>
  <c r="H7" i="6"/>
  <c r="H9" i="6"/>
  <c r="H13" i="6"/>
  <c r="H14" i="6"/>
  <c r="H15" i="6"/>
  <c r="H16" i="6"/>
  <c r="L13" i="10" l="1" a="1"/>
  <c r="L13" i="10" s="1"/>
  <c r="L13" i="8" a="1"/>
  <c r="L13" i="8" s="1"/>
  <c r="L15" i="8" s="1"/>
  <c r="L13" i="11" a="1"/>
  <c r="L13" i="11" s="1"/>
  <c r="L13" i="9" a="1"/>
  <c r="L13" i="9" s="1"/>
  <c r="L13" i="13" a="1"/>
  <c r="L13" i="13" s="1"/>
  <c r="L13" i="14" a="1"/>
  <c r="L13" i="14" s="1"/>
  <c r="L13" i="15" a="1"/>
  <c r="L13" i="15" s="1"/>
  <c r="L13" i="16" a="1"/>
  <c r="L13" i="16" s="1"/>
  <c r="L14" i="14"/>
  <c r="L14" i="15"/>
  <c r="L14" i="16"/>
  <c r="L14" i="12"/>
  <c r="L17" i="10"/>
  <c r="L14" i="13"/>
  <c r="L14" i="11"/>
  <c r="L14" i="9"/>
  <c r="L14" i="8"/>
  <c r="J4" i="16" a="1"/>
  <c r="J4" i="16" s="1"/>
  <c r="A4" i="16"/>
  <c r="J4" i="15" a="1"/>
  <c r="J4" i="15" s="1"/>
  <c r="A4" i="15"/>
  <c r="J4" i="14" a="1"/>
  <c r="J4" i="14" s="1"/>
  <c r="A4" i="14"/>
  <c r="J4" i="13" a="1"/>
  <c r="J4" i="13" s="1"/>
  <c r="A4" i="13"/>
  <c r="A4" i="11"/>
  <c r="J4" i="11" a="1"/>
  <c r="J4" i="11" s="1"/>
  <c r="L14" i="10"/>
  <c r="A4" i="10"/>
  <c r="J4" i="10" a="1"/>
  <c r="J4" i="10" s="1"/>
  <c r="A4" i="9"/>
  <c r="J4" i="9" a="1"/>
  <c r="J4" i="9" s="1"/>
  <c r="J4" i="8" a="1"/>
  <c r="J4" i="8" s="1"/>
  <c r="BF35" i="1"/>
  <c r="BA35" i="1"/>
  <c r="AV35" i="1"/>
  <c r="AQ35" i="1"/>
  <c r="AL35" i="1"/>
  <c r="AG35" i="1"/>
  <c r="AB35" i="1"/>
  <c r="R35" i="1"/>
  <c r="M35" i="1"/>
  <c r="H35" i="1"/>
  <c r="C35" i="1"/>
  <c r="O3" i="2"/>
  <c r="O6" i="2"/>
  <c r="O4" i="2"/>
  <c r="O2" i="2"/>
  <c r="O5" i="2"/>
  <c r="O13" i="2"/>
  <c r="H12" i="7"/>
  <c r="H13" i="7"/>
  <c r="H14" i="7"/>
  <c r="L17" i="20"/>
  <c r="M11" i="20"/>
  <c r="L11" i="20"/>
  <c r="M10" i="20"/>
  <c r="L10" i="20"/>
  <c r="M9" i="20"/>
  <c r="L9" i="20"/>
  <c r="M8" i="20"/>
  <c r="L8" i="20"/>
  <c r="M7" i="20"/>
  <c r="L7" i="20"/>
  <c r="M6" i="20"/>
  <c r="L6" i="20"/>
  <c r="M5" i="20"/>
  <c r="L5" i="20"/>
  <c r="I35" i="7"/>
  <c r="I36" i="7"/>
  <c r="I37" i="7"/>
  <c r="I38" i="7"/>
  <c r="I39" i="7"/>
  <c r="I40" i="7"/>
  <c r="I41" i="7"/>
  <c r="I42" i="7"/>
  <c r="I43" i="7"/>
  <c r="I44" i="7"/>
  <c r="I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33" i="20"/>
  <c r="I34" i="20"/>
  <c r="I35" i="20"/>
  <c r="I36" i="20"/>
  <c r="I37" i="20"/>
  <c r="I38" i="20"/>
  <c r="I39" i="20"/>
  <c r="I40" i="20"/>
  <c r="I41" i="20"/>
  <c r="I42" i="20"/>
  <c r="I43" i="20"/>
  <c r="I44" i="20"/>
  <c r="I45" i="20"/>
  <c r="L17" i="6"/>
  <c r="M11" i="7"/>
  <c r="L11" i="7"/>
  <c r="M10" i="7"/>
  <c r="L10" i="7"/>
  <c r="M9" i="7"/>
  <c r="L9" i="7"/>
  <c r="M8" i="7"/>
  <c r="L8" i="7"/>
  <c r="M7" i="7"/>
  <c r="L7" i="7"/>
  <c r="M6" i="7"/>
  <c r="L6" i="7"/>
  <c r="M5" i="7"/>
  <c r="L5" i="7"/>
  <c r="H1" i="7"/>
  <c r="A1" i="7"/>
  <c r="H27" i="20"/>
  <c r="H28" i="20"/>
  <c r="H29" i="20"/>
  <c r="H30" i="20"/>
  <c r="H31" i="20"/>
  <c r="H32" i="20"/>
  <c r="H33" i="20"/>
  <c r="H34" i="20"/>
  <c r="H35" i="20"/>
  <c r="H36" i="20"/>
  <c r="H37" i="20"/>
  <c r="H38" i="20"/>
  <c r="H39" i="20"/>
  <c r="H40" i="20"/>
  <c r="H41" i="20"/>
  <c r="H42" i="20"/>
  <c r="H43" i="20"/>
  <c r="H44" i="20"/>
  <c r="H45" i="20"/>
  <c r="H22" i="20"/>
  <c r="H23" i="20"/>
  <c r="H24" i="20"/>
  <c r="M5" i="6"/>
  <c r="H26" i="20"/>
  <c r="H25" i="20"/>
  <c r="H13" i="20"/>
  <c r="H14" i="20"/>
  <c r="H15" i="20"/>
  <c r="A1" i="20"/>
  <c r="H1" i="20"/>
  <c r="A1" i="6"/>
  <c r="L13" i="6" s="1" a="1"/>
  <c r="L13" i="6" s="1"/>
  <c r="D2" i="2"/>
  <c r="H21" i="20"/>
  <c r="H20" i="20"/>
  <c r="H18" i="20"/>
  <c r="H17" i="20"/>
  <c r="H16" i="20"/>
  <c r="H12" i="20"/>
  <c r="H4" i="20"/>
  <c r="H8" i="6"/>
  <c r="H10" i="6"/>
  <c r="H11" i="6"/>
  <c r="H12" i="6"/>
  <c r="M11" i="6"/>
  <c r="M10" i="6"/>
  <c r="M9" i="6"/>
  <c r="M8" i="6"/>
  <c r="M7" i="6"/>
  <c r="M6" i="6"/>
  <c r="M15" i="5"/>
  <c r="M11" i="5"/>
  <c r="M10" i="5"/>
  <c r="M9" i="5"/>
  <c r="M8" i="5"/>
  <c r="M7" i="5"/>
  <c r="M6" i="5"/>
  <c r="M5" i="5"/>
  <c r="L9" i="6"/>
  <c r="L11" i="6"/>
  <c r="L10" i="6"/>
  <c r="L8" i="6"/>
  <c r="L7" i="6"/>
  <c r="L6" i="6"/>
  <c r="L5" i="6"/>
  <c r="L16" i="8" l="1"/>
  <c r="A4" i="6" a="1"/>
  <c r="A4" i="6" s="1"/>
  <c r="A4" i="20" a="1"/>
  <c r="A4" i="20" s="1"/>
  <c r="L13" i="20" a="1"/>
  <c r="L13" i="20" s="1"/>
  <c r="A4" i="7" a="1"/>
  <c r="A4" i="7" s="1"/>
  <c r="L13" i="7" a="1"/>
  <c r="L13" i="7" s="1"/>
  <c r="L14" i="20"/>
  <c r="W35" i="1"/>
  <c r="L14" i="7"/>
  <c r="BL13" i="1"/>
  <c r="BL14" i="1"/>
  <c r="BL15" i="1"/>
  <c r="BL16" i="1"/>
  <c r="BL17" i="1"/>
  <c r="BL18" i="1"/>
  <c r="BL21" i="1"/>
  <c r="J4" i="6" l="1" a="1"/>
  <c r="J4" i="6" s="1"/>
  <c r="J4" i="7" a="1"/>
  <c r="J4" i="7" s="1"/>
  <c r="J4" i="20" a="1"/>
  <c r="J4" i="20" s="1"/>
  <c r="L14" i="6"/>
  <c r="I4" i="5"/>
  <c r="H17" i="6"/>
  <c r="H18" i="6"/>
  <c r="H19" i="6"/>
  <c r="H20" i="6"/>
  <c r="H21" i="6"/>
  <c r="H22" i="6"/>
  <c r="H23" i="6"/>
  <c r="H24" i="6"/>
  <c r="H25" i="6"/>
  <c r="H26" i="6"/>
  <c r="H27" i="6"/>
  <c r="H28" i="6"/>
  <c r="H29" i="6"/>
  <c r="H30" i="6"/>
  <c r="H31" i="6"/>
  <c r="H4" i="5"/>
  <c r="H1" i="6"/>
  <c r="H1" i="5" l="1"/>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A4" i="5" l="1"/>
  <c r="C5" i="5"/>
  <c r="B4" i="5"/>
  <c r="J4" i="5" s="1"/>
  <c r="P9" i="5"/>
  <c r="P10" i="5"/>
  <c r="P11" i="5"/>
  <c r="P5" i="5"/>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K4" i="5" l="1"/>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L15" i="20" l="1"/>
  <c r="L16" i="20" s="1"/>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BL8" i="1"/>
  <c r="BL10" i="1"/>
  <c r="BL4" i="1"/>
  <c r="BL6" i="1"/>
  <c r="K5" i="5" l="1"/>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C9" i="5" l="1"/>
  <c r="A8" i="5"/>
  <c r="B8" i="5"/>
  <c r="J7" i="5"/>
  <c r="K7" i="5" s="1"/>
  <c r="C10" i="5" l="1"/>
  <c r="A9" i="5"/>
  <c r="B9" i="5"/>
  <c r="J8" i="5"/>
  <c r="K8" i="5" s="1"/>
  <c r="A10" i="5" l="1"/>
  <c r="C11" i="5"/>
  <c r="B10" i="5"/>
  <c r="J9" i="5"/>
  <c r="K9" i="5" s="1"/>
  <c r="J10" i="5" l="1"/>
  <c r="K10" i="5" s="1"/>
  <c r="A11" i="5"/>
  <c r="C12" i="5"/>
  <c r="B11" i="5"/>
  <c r="J11" i="5" l="1"/>
  <c r="K11" i="5" s="1"/>
  <c r="A12" i="5"/>
  <c r="C13" i="5"/>
  <c r="B12" i="5"/>
  <c r="J12" i="5" l="1"/>
  <c r="K12" i="5" s="1"/>
  <c r="A13" i="5"/>
  <c r="C14" i="5"/>
  <c r="B13" i="5"/>
  <c r="J13" i="5" l="1"/>
  <c r="K13" i="5" s="1"/>
  <c r="A14" i="5"/>
  <c r="C15" i="5"/>
  <c r="B14" i="5"/>
  <c r="J14" i="5" l="1"/>
  <c r="K14" i="5" s="1"/>
  <c r="A15" i="5"/>
  <c r="C16" i="5"/>
  <c r="B15" i="5"/>
  <c r="J15" i="5" l="1"/>
  <c r="K15" i="5" s="1"/>
  <c r="A16" i="5"/>
  <c r="C17" i="5"/>
  <c r="B16" i="5"/>
  <c r="J16" i="5" l="1"/>
  <c r="K16" i="5" s="1"/>
  <c r="A17" i="5"/>
  <c r="C18" i="5"/>
  <c r="B17" i="5"/>
  <c r="J17" i="5" l="1"/>
  <c r="K17" i="5" s="1"/>
  <c r="C19" i="5"/>
  <c r="A18" i="5"/>
  <c r="B18" i="5"/>
  <c r="J18" i="5" l="1"/>
  <c r="K18" i="5" s="1"/>
  <c r="C20" i="5"/>
  <c r="A19" i="5"/>
  <c r="B19" i="5"/>
  <c r="J19" i="5" l="1"/>
  <c r="K19" i="5" s="1"/>
  <c r="C21" i="5"/>
  <c r="A20" i="5"/>
  <c r="B20" i="5"/>
  <c r="J20" i="5" l="1"/>
  <c r="K20" i="5" s="1"/>
  <c r="C22" i="5"/>
  <c r="A21" i="5"/>
  <c r="B21" i="5"/>
  <c r="J21" i="5" l="1"/>
  <c r="K21" i="5" s="1"/>
  <c r="A22" i="5"/>
  <c r="C23" i="5"/>
  <c r="B22" i="5"/>
  <c r="J22" i="5" l="1"/>
  <c r="K22" i="5" s="1"/>
  <c r="A23" i="5"/>
  <c r="C24" i="5"/>
  <c r="B23" i="5"/>
  <c r="J23" i="5" l="1"/>
  <c r="K23" i="5" s="1"/>
  <c r="A24" i="5"/>
  <c r="C25" i="5"/>
  <c r="B24" i="5"/>
  <c r="J24" i="5" l="1"/>
  <c r="K24" i="5" s="1"/>
  <c r="A25" i="5"/>
  <c r="C26" i="5"/>
  <c r="B25" i="5"/>
  <c r="J25" i="5" l="1"/>
  <c r="K25" i="5" s="1"/>
  <c r="A26" i="5"/>
  <c r="C27" i="5"/>
  <c r="B26" i="5"/>
  <c r="J26" i="5" l="1"/>
  <c r="K26" i="5" s="1"/>
  <c r="A27" i="5"/>
  <c r="C28" i="5"/>
  <c r="B27" i="5"/>
  <c r="J27" i="5" l="1"/>
  <c r="K27" i="5" s="1"/>
  <c r="A28" i="5"/>
  <c r="C29" i="5"/>
  <c r="B28" i="5"/>
  <c r="J28" i="5" l="1"/>
  <c r="K28" i="5" s="1"/>
  <c r="A29" i="5"/>
  <c r="C30" i="5"/>
  <c r="B29" i="5"/>
  <c r="J29" i="5" l="1"/>
  <c r="K29" i="5" s="1"/>
  <c r="C31" i="5"/>
  <c r="B31" i="5" s="1"/>
  <c r="A30" i="5"/>
  <c r="B30" i="5"/>
  <c r="J30" i="5" l="1"/>
  <c r="K30" i="5" s="1"/>
  <c r="C32" i="5"/>
  <c r="B32" i="5" s="1"/>
  <c r="A31" i="5"/>
  <c r="J31" i="5"/>
  <c r="K31" i="5" s="1"/>
  <c r="C33" i="5" l="1"/>
  <c r="B33" i="5" s="1"/>
  <c r="A32" i="5"/>
  <c r="J32" i="5"/>
  <c r="K32" i="5" s="1"/>
  <c r="C34" i="5" l="1"/>
  <c r="A33" i="5"/>
  <c r="J33" i="5"/>
  <c r="K33" i="5" s="1"/>
  <c r="B34" i="5" l="1"/>
  <c r="J34" i="5" s="1"/>
  <c r="A34" i="5"/>
  <c r="L15" i="6"/>
  <c r="L16" i="6" s="1"/>
  <c r="K34" i="5" l="1"/>
  <c r="M14" i="5"/>
  <c r="M16" i="5" s="1"/>
  <c r="L15" i="7"/>
  <c r="L16" i="7" s="1"/>
  <c r="L15" i="9" l="1"/>
  <c r="L16" i="9" s="1"/>
  <c r="L15" i="10"/>
  <c r="L16" i="10" s="1"/>
  <c r="L15" i="11" l="1"/>
  <c r="L16" i="11" s="1"/>
  <c r="L15" i="13" l="1"/>
  <c r="L16" i="13" s="1"/>
  <c r="L15" i="15" l="1"/>
  <c r="L16" i="15" s="1"/>
  <c r="L15" i="14"/>
  <c r="L16" i="14" s="1"/>
  <c r="L15" i="16" l="1"/>
  <c r="L16" i="16" s="1"/>
  <c r="I6" i="3" l="1"/>
  <c r="I2" i="3" s="1"/>
  <c r="G6" i="3" l="1"/>
  <c r="I1" i="3" s="1"/>
  <c r="L15" i="12"/>
  <c r="L16" i="12" s="1"/>
  <c r="A4" i="12" a="1"/>
  <c r="A4" i="12" s="1"/>
  <c r="J4" i="12" l="1" a="1"/>
  <c r="J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CEB36B13-551B-4B64-A9B3-ED5B843C5132}">
      <text>
        <r>
          <rPr>
            <b/>
            <sz val="9"/>
            <color indexed="81"/>
            <rFont val="Segoe UI"/>
            <charset val="1"/>
          </rPr>
          <t>A4
alternativ
=WENN(ODER(WOCHENTAG(C2;2)=1;TAG(C2)=1);KALENDERWOCHE(C2;21);"")</t>
        </r>
      </text>
    </comment>
    <comment ref="B3" authorId="0" shapeId="0" xr:uid="{3C79449D-6AAB-4BEB-AF25-B20F220645F9}">
      <text>
        <r>
          <rPr>
            <b/>
            <sz val="9"/>
            <color indexed="81"/>
            <rFont val="Segoe UI"/>
            <charset val="1"/>
          </rPr>
          <t>B4
=WENN(C4&lt;&gt;"";TEXT(C4;"TTT");"")</t>
        </r>
      </text>
    </comment>
    <comment ref="C3" authorId="0" shapeId="0" xr:uid="{3A0AD2E7-01BE-4C4A-819F-589E99F77B41}">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06B1A670-B672-41F8-A168-12DD9042B775}">
      <text>
        <r>
          <rPr>
            <b/>
            <sz val="9"/>
            <color indexed="81"/>
            <rFont val="Segoe UI"/>
            <charset val="1"/>
          </rPr>
          <t>A4
alternativ
=WENN(ODER(WOCHENTAG(C2;2)=1;TAG(C2)=1);KALENDERWOCHE(C2;21);"")</t>
        </r>
      </text>
    </comment>
    <comment ref="B3" authorId="0" shapeId="0" xr:uid="{D864402B-4945-4825-B298-8036915509A8}">
      <text>
        <r>
          <rPr>
            <b/>
            <sz val="9"/>
            <color indexed="81"/>
            <rFont val="Segoe UI"/>
            <charset val="1"/>
          </rPr>
          <t>B4
=WENN(C4&lt;&gt;"";TEXT(C4;"TTT");"")</t>
        </r>
      </text>
    </comment>
    <comment ref="C3" authorId="0" shapeId="0" xr:uid="{A3883D59-9B78-4DC2-A219-5DF0E239E096}">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509F85EA-E20F-4027-AF19-30928253CBCB}">
      <text>
        <r>
          <rPr>
            <b/>
            <sz val="9"/>
            <color indexed="81"/>
            <rFont val="Segoe UI"/>
            <charset val="1"/>
          </rPr>
          <t>A4
alternativ
=WENN(ODER(WOCHENTAG(C2;2)=1;TAG(C2)=1);KALENDERWOCHE(C2;21);"")</t>
        </r>
      </text>
    </comment>
    <comment ref="B3" authorId="0" shapeId="0" xr:uid="{12C9B5DC-EFAA-4A54-8F3B-7570D2E873E8}">
      <text>
        <r>
          <rPr>
            <b/>
            <sz val="9"/>
            <color indexed="81"/>
            <rFont val="Segoe UI"/>
            <charset val="1"/>
          </rPr>
          <t>B4
=WENN(C4&lt;&gt;"";TEXT(C4;"TTT");"")</t>
        </r>
      </text>
    </comment>
    <comment ref="C3" authorId="0" shapeId="0" xr:uid="{5A820082-45CD-43DD-A71B-7C97CE46C6BE}">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AA7A341-79C1-463D-BB66-CFBC732B1393}">
      <text>
        <r>
          <rPr>
            <b/>
            <sz val="9"/>
            <color indexed="81"/>
            <rFont val="Segoe UI"/>
            <charset val="1"/>
          </rPr>
          <t>A4
alternativ
=WENN(ODER(WOCHENTAG(C2;2)=1;TAG(C2)=1);KALENDERWOCHE(C2;21);"")</t>
        </r>
      </text>
    </comment>
    <comment ref="B3" authorId="0" shapeId="0" xr:uid="{B4656080-BD44-413A-A984-F1871EAB2DCA}">
      <text>
        <r>
          <rPr>
            <b/>
            <sz val="9"/>
            <color indexed="81"/>
            <rFont val="Segoe UI"/>
            <charset val="1"/>
          </rPr>
          <t>B4
=WENN(C4&lt;&gt;"";TEXT(C4;"TTT");"")</t>
        </r>
      </text>
    </comment>
    <comment ref="C3" authorId="0" shapeId="0" xr:uid="{1D902755-27DC-46D4-81A0-8B6FFC7B6869}">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869CB1D7-3555-447D-993A-4BC4A4FAD838}">
      <text>
        <r>
          <rPr>
            <b/>
            <sz val="9"/>
            <color indexed="81"/>
            <rFont val="Segoe UI"/>
            <charset val="1"/>
          </rPr>
          <t>A4
alternativ
=WENN(ODER(WOCHENTAG(C2;2)=1;TAG(C2)=1);KALENDERWOCHE(C2;21);"")</t>
        </r>
      </text>
    </comment>
    <comment ref="B3" authorId="0" shapeId="0" xr:uid="{7D90B012-4EEF-4CF8-97F3-7E6E56022993}">
      <text>
        <r>
          <rPr>
            <b/>
            <sz val="9"/>
            <color indexed="81"/>
            <rFont val="Segoe UI"/>
            <charset val="1"/>
          </rPr>
          <t>B4
=WENN(C4&lt;&gt;"";TEXT(C4;"TTT");"")</t>
        </r>
      </text>
    </comment>
    <comment ref="C3" authorId="0" shapeId="0" xr:uid="{750212FC-31E1-4A9F-8392-032B13C3A5FE}">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8CB467EE-A254-4870-987F-26F2BE17ED65}">
      <text>
        <r>
          <rPr>
            <b/>
            <sz val="9"/>
            <color indexed="81"/>
            <rFont val="Segoe UI"/>
            <charset val="1"/>
          </rPr>
          <t>A4
alternativ
=WENN(ODER(WOCHENTAG(C2;2)=1;TAG(C2)=1);KALENDERWOCHE(C2;21);"")</t>
        </r>
      </text>
    </comment>
    <comment ref="B3" authorId="0" shapeId="0" xr:uid="{C84AF05C-0CE2-4DD5-BFFE-42A7E0B39ED7}">
      <text>
        <r>
          <rPr>
            <b/>
            <sz val="9"/>
            <color indexed="81"/>
            <rFont val="Segoe UI"/>
            <charset val="1"/>
          </rPr>
          <t>B4
=WENN(C4&lt;&gt;"";TEXT(C4;"TTT");"")</t>
        </r>
      </text>
    </comment>
    <comment ref="C3" authorId="0" shapeId="0" xr:uid="{6286D731-0D90-498A-8E91-78404505879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EBE5338E-A61F-4901-8E29-9535BBA56A35}">
      <text>
        <r>
          <rPr>
            <b/>
            <sz val="9"/>
            <color indexed="81"/>
            <rFont val="Segoe UI"/>
            <charset val="1"/>
          </rPr>
          <t>A4
alternativ
=WENN(ODER(WOCHENTAG(C2;2)=1;TAG(C2)=1);KALENDERWOCHE(C2;21);"")</t>
        </r>
      </text>
    </comment>
    <comment ref="B3" authorId="0" shapeId="0" xr:uid="{E8B9A2A5-43B5-4790-AFB8-D4493C858AA5}">
      <text>
        <r>
          <rPr>
            <b/>
            <sz val="9"/>
            <color indexed="81"/>
            <rFont val="Segoe UI"/>
            <charset val="1"/>
          </rPr>
          <t>B4
=WENN(C4&lt;&gt;"";TEXT(C4;"TTT");"")</t>
        </r>
      </text>
    </comment>
    <comment ref="C3" authorId="0" shapeId="0" xr:uid="{AB780697-1873-4C81-BC21-A63711421D81}">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3FBAE057-4D06-45D1-A9B0-2F07C549B13F}">
      <text>
        <r>
          <rPr>
            <b/>
            <sz val="9"/>
            <color indexed="81"/>
            <rFont val="Segoe UI"/>
            <charset val="1"/>
          </rPr>
          <t>A4
alternativ
=WENN(ODER(WOCHENTAG(C2;2)=1;TAG(C2)=1);KALENDERWOCHE(C2;21);"")</t>
        </r>
      </text>
    </comment>
    <comment ref="B3" authorId="0" shapeId="0" xr:uid="{092324CA-CABA-4385-9282-E012790558A6}">
      <text>
        <r>
          <rPr>
            <b/>
            <sz val="9"/>
            <color indexed="81"/>
            <rFont val="Segoe UI"/>
            <charset val="1"/>
          </rPr>
          <t>B4
=WENN(C4&lt;&gt;"";TEXT(C4;"TTT");"")</t>
        </r>
      </text>
    </comment>
    <comment ref="C3" authorId="0" shapeId="0" xr:uid="{B939BFA9-DDCB-4D8D-A974-1DFE750CC0DC}">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256B6A24-25DD-42F7-874C-A757735411A0}">
      <text>
        <r>
          <rPr>
            <b/>
            <sz val="9"/>
            <color indexed="81"/>
            <rFont val="Segoe UI"/>
            <charset val="1"/>
          </rPr>
          <t>A4
alternativ
=WENN(ODER(WOCHENTAG(C2;2)=1;TAG(C2)=1);KALENDERWOCHE(C2;21);"")</t>
        </r>
      </text>
    </comment>
    <comment ref="B3" authorId="0" shapeId="0" xr:uid="{27BE52C9-B077-453B-84C4-EFFACF00E2F7}">
      <text>
        <r>
          <rPr>
            <b/>
            <sz val="9"/>
            <color indexed="81"/>
            <rFont val="Segoe UI"/>
            <charset val="1"/>
          </rPr>
          <t>B4
=WENN(C4&lt;&gt;"";TEXT(C4;"TTT");"")</t>
        </r>
      </text>
    </comment>
    <comment ref="C3" authorId="0" shapeId="0" xr:uid="{60682AD3-0531-4680-9783-79A82C00A66D}">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<sst xmlns="http://schemas.openxmlformats.org/spreadsheetml/2006/main" count="430" uniqueCount="123">
  <si>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</si>
  <si>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</si>
  <si>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</si>
  <si>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</si>
  <si>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</si>
  <si>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</si>
  <si>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</si>
  <si>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</si>
  <si>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</si>
  <si>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</si>
  <si>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</si>
  <si>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</si>
  <si>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</si>
  <si>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</si>
  <si>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</si>
  <si>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</si>
  <si>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</si>
  <si>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</si>
  <si>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</si>
  <si>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</si>
  <si>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</si>
  <si>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</si>
  <si>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</si>
  <si>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</si>
  <si>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</si>
  <si>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</si>
  <si>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</si>
  <si>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</si>
  <si>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</si>
  <si>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</si>
  <si>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</si>
  <si>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</si>
  <si>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</si>
  <si>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</si>
  <si>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</si>
  <si>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</si>
  <si>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</si>
  <si>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</si>
  <si>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</si>
  <si>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</si>
  <si>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</si>
  <si>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</si>
  <si>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</si>
  <si>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</si>
  <si>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</si>
  <si>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</si>
  <si>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</si>
  <si>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</si>
  <si>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</si>
  <si>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</si>
  <si>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</si>
  <si>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</si>
  <si>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</si>
  <si>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</si>
  <si>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</si>
  <si>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</si>
  <si>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</si>
  <si>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</si>
  <si>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</si>
  <si>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</si>
  <si>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</si>
  <si>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</si>
  <si>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</si>
  <si>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</si>
  <si>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</si>
  <si>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</si>
  <si>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</si>
  <si>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</si>
  <si>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</si>
  <si>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</si>
  <si>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</si>
  <si>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</si>
  <si>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</si>
  <si>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</si>
  <si>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</si>
  <si>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</si>
  <si>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</si>
  <si>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</si>
  <si>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</si>
  <si>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</si>
  <si>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</si>
  <si>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</si>
  <si>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</si>
  <si>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</si>
  <si>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</si>
  <si>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</si>
  <si>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</si>
  <si>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</si>
  <si>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</si>
  <si>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</si>
  <si>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</si>
  <si>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</si>
  <si>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</si>
  <si>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</si>
  <si>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</si>
  <si>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</si>
  <si>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</si>
  <si>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</si>
  <si>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</si>
  <si>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</si>
  <si>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</si>
  <si>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</si>
  <si>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</si>
  <si>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</si>
  <si>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</si>
  <si>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</si>
  <si>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</si>
  <si>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</si>
  <si>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</si>
  <si>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</si>
  <si>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</si>
  <si>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</si>
  <si>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</si>
  <si>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</si>
  <si>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</si>
  <si>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</si>
  <si>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</si>
  <si>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</si>
  <si>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</si>
  <si>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</si>
  <si>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</si>
  <si>
    <t>Nur Sonntag</t>
  </si>
  <si>
    <t>Auswahl Wochenende: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</si>
</sst>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 numFmtId="172" formatCode="[h]:mm"/>
  </numFmts>
  <fonts count="50"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6">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47" fillId="0" borderId="21" xfId="0" applyFont="1" applyBorder="1" applyAlignment="1">
      <alignment horizontal="left" vertical="center" wrapText="1" indent="1"/>
    </xf>
    <xf numFmtId="0" fontId="47" fillId="0" borderId="23" xfId="0" applyFont="1" applyBorder="1" applyAlignment="1">
      <alignment horizontal="left" vertical="center" wrapText="1" indent="1"/>
    </xf>
    <xf numFmtId="0" fontId="48" fillId="0" borderId="15" xfId="0" applyFont="1" applyBorder="1" applyAlignment="1">
      <alignment horizontal="left" indent="1"/>
    </xf>
    <xf numFmtId="0" fontId="49" fillId="0" borderId="21" xfId="0" applyFont="1" applyBorder="1" applyAlignment="1">
      <alignment horizontal="left" vertical="center" wrapText="1" indent="1"/>
    </xf>
    <xf numFmtId="164" fontId="23" fillId="0" borderId="0" xfId="0" applyNumberFormat="1" applyFont="1" applyAlignment="1">
      <alignment horizontal="center" vertical="center" wrapText="1"/>
    </xf>
    <xf numFmtId="172" fontId="0" fillId="0" borderId="0" xfId="0" applyNumberFormat="1" applyAlignment="1">
      <alignment wrapText="1"/>
    </xf>
    <xf numFmtId="172" fontId="23" fillId="0" borderId="0" xfId="0" applyNumberFormat="1" applyFont="1" applyAlignment="1">
      <alignment horizontal="center" vertical="center" wrapText="1"/>
    </xf>
    <xf numFmtId="170" fontId="23" fillId="0" borderId="0" xfId="0" applyNumberFormat="1" applyFont="1" applyAlignment="1">
      <alignment vertical="center" wrapText="1"/>
    </xf>
    <xf numFmtId="172" fontId="28" fillId="0" borderId="0" xfId="0" applyNumberFormat="1" applyFont="1" applyAlignment="1">
      <alignment wrapText="1"/>
    </xf>
    <xf numFmtId="164" fontId="0" fillId="0" borderId="0" xfId="0" applyNumberFormat="1"/>
    <xf numFmtId="164" fontId="0" fillId="0" borderId="0" xfId="0" applyNumberFormat="1" applyAlignment="1">
      <alignment wrapText="1"/>
    </xf>
    <xf numFmtId="0" fontId="31" fillId="0" borderId="0" xfId="0" applyFont="1" applyAlignment="1">
      <alignment horizontal="center" wrapText="1"/>
    </xf>
    <xf numFmtId="0" fontId="0" fillId="0" borderId="0" xfId="0" applyNumberFormat="1" applyAlignment="1">
      <alignment wrapText="1"/>
    </xf>
    <xf numFmtId="0" fontId="30" fillId="0" borderId="17" xfId="0" applyFont="1" applyBorder="1"/>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cellXfs>
  <cellStyles count="1">
    <cellStyle name="Standard" xfId="0" builtinId="0"/>
  </cellStyles>
  <dxfs count="124">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color rgb="FF006100"/>
      </font>
      <fill>
        <patternFill>
          <bgColor rgb="FFC6EFCE"/>
        </patternFill>
      </fill>
    </dxf>
    <dxf>
      <font>
        <color auto="1"/>
      </font>
      <fill>
        <patternFill>
          <bgColor theme="0"/>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color rgb="FFFF0000"/>
      </font>
    </dxf>
    <dxf>
      <font>
        <b val="0"/>
        <i/>
        <color rgb="FF782170"/>
      </font>
    </dxf>
    <dxf>
      <font>
        <b/>
        <i/>
        <color rgb="FFAEC90B"/>
      </font>
      <border>
        <left/>
        <right/>
        <top/>
        <bottom/>
      </border>
    </dxf>
    <dxf>
      <font>
        <b/>
        <i/>
        <color rgb="FFFF0000"/>
      </font>
    </dxf>
    <dxf>
      <fill>
        <patternFill>
          <bgColor rgb="FFFF0000"/>
        </patternFill>
      </fill>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border>
    </dxf>
    <dxf>
      <fill>
        <patternFill>
          <bgColor rgb="FFFF0000"/>
        </patternFill>
      </fill>
    </dxf>
    <dxf>
      <font>
        <b/>
        <i/>
        <color rgb="FFAEC90B"/>
      </font>
      <border>
        <left/>
        <right/>
        <top/>
        <bottom style="thin">
          <color rgb="FFAEC90B"/>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123"/>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122">
  <sortState xmlns:xlrd2="http://schemas.microsoft.com/office/spreadsheetml/2017/richdata2" ref="BL3:BM20">
    <sortCondition ref="BL3:BL20"/>
  </sortState>
  <tableColumns count="2">
    <tableColumn id="1" xr3:uid="{053BF9CF-3120-450C-87C3-37C7C1D0725C}" name="Formel" dataDxfId="121" totalsRowDxfId="120"/>
    <tableColumn id="2" xr3:uid="{47B7E17D-E9F6-47B7-8CE3-C84EE409A19C}" name="_x000a_Feiertage_x000a_" dataDxfId="119" totalsRowDxfId="118"/>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3"/>
  <sheetViews>
    <sheetView tabSelected="1" workbookViewId="0">
      <pane ySplit="2" topLeftCell="A7" activePane="bottomLeft" state="frozen"/>
      <selection pane="bottomLeft" activeCell="B3" sqref="B3"/>
    </sheetView>
  </sheetViews>
  <sheetFormatPr baseColWidth="10" defaultRowHeight="15" x14ac:dyDescent="0.25"/>
  <cols>
    <col min="1" max="1" width="6.140625" customWidth="1"/>
    <col min="2" max="2" width="3.85546875" customWidth="1"/>
    <col min="3" max="3" width="8" bestFit="1" customWidth="1"/>
    <col min="4" max="4" width="19.7109375" customWidth="1"/>
    <col min="5" max="5" width="2.5703125" customWidth="1"/>
    <col min="6" max="6" width="2.28515625" customWidth="1"/>
    <col min="7" max="7" width="3.85546875" customWidth="1"/>
    <col min="8" max="8" width="5.7109375" bestFit="1" customWidth="1"/>
    <col min="9" max="9" width="19.7109375" customWidth="1"/>
    <col min="10" max="10" width="2.5703125" customWidth="1"/>
    <col min="11" max="11" width="6.42578125" customWidth="1"/>
    <col min="12" max="12" width="3.85546875" customWidth="1"/>
    <col min="13" max="13" width="5.7109375" bestFit="1" customWidth="1"/>
    <col min="14" max="14" width="19.7109375" customWidth="1"/>
    <col min="15" max="15" width="2.5703125" customWidth="1"/>
    <col min="16" max="16" width="2.42578125" customWidth="1"/>
    <col min="17" max="17" width="3.85546875" customWidth="1"/>
    <col min="18" max="18" width="5.7109375" bestFit="1" customWidth="1"/>
    <col min="19" max="19" width="19.7109375" customWidth="1"/>
    <col min="20" max="20" width="2.5703125" customWidth="1"/>
    <col min="21" max="21" width="2.42578125" customWidth="1"/>
    <col min="22" max="22" width="3.85546875" customWidth="1"/>
    <col min="23" max="23" width="5.7109375" bestFit="1" customWidth="1"/>
    <col min="24" max="24" width="19.7109375" customWidth="1"/>
    <col min="25" max="25" width="2.5703125" customWidth="1"/>
    <col min="26" max="26" width="2.42578125" customWidth="1"/>
    <col min="27" max="27" width="3.85546875" customWidth="1"/>
    <col min="28" max="28" width="5.7109375" bestFit="1" customWidth="1"/>
    <col min="29" max="29" width="19.7109375" customWidth="1"/>
    <col min="30" max="30" width="2.5703125" customWidth="1"/>
    <col min="31" max="31" width="2.42578125" customWidth="1"/>
    <col min="32" max="32" width="3.85546875" customWidth="1"/>
    <col min="33" max="33" width="5.7109375" bestFit="1" customWidth="1"/>
    <col min="34" max="34" width="19.7109375" customWidth="1"/>
    <col min="35" max="35" width="2.5703125" customWidth="1"/>
    <col min="36" max="36" width="2.42578125" customWidth="1"/>
    <col min="37" max="37" width="3.85546875" customWidth="1"/>
    <col min="38" max="38" width="5.7109375" bestFit="1" customWidth="1"/>
    <col min="39" max="39" width="19.7109375" customWidth="1"/>
    <col min="40" max="40" width="2.5703125" customWidth="1"/>
    <col min="41" max="41" width="2.42578125" customWidth="1"/>
    <col min="42" max="42" width="3.85546875" customWidth="1"/>
    <col min="43" max="43" width="5.7109375" bestFit="1" customWidth="1"/>
    <col min="44" max="44" width="19.7109375" customWidth="1"/>
    <col min="45" max="45" width="2.5703125" customWidth="1"/>
    <col min="46" max="46" width="2.42578125" customWidth="1"/>
    <col min="47" max="47" width="3.85546875" customWidth="1"/>
    <col min="48" max="48" width="5.7109375" bestFit="1" customWidth="1"/>
    <col min="49" max="49" width="19.7109375" customWidth="1"/>
    <col min="50" max="50" width="2.5703125" customWidth="1"/>
    <col min="51" max="51" width="2.42578125" customWidth="1"/>
    <col min="52" max="52" width="3.85546875"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1"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66">
        <f ca="1">TODAY()</f>
        <v>46087</v>
      </c>
      <c r="H1" s="167"/>
      <c r="I1" s="168"/>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83" t="s">
        <v>3</v>
      </c>
      <c r="C2" s="183"/>
      <c r="D2" s="183"/>
      <c r="E2" s="13"/>
      <c r="F2" s="13"/>
      <c r="G2" s="183" t="s">
        <v>4</v>
      </c>
      <c r="H2" s="183"/>
      <c r="I2" s="183"/>
      <c r="J2" s="14"/>
      <c r="K2" s="14"/>
      <c r="L2" s="183" t="s">
        <v>5</v>
      </c>
      <c r="M2" s="183"/>
      <c r="N2" s="183"/>
      <c r="O2" s="15"/>
      <c r="P2" s="15"/>
      <c r="Q2" s="183" t="s">
        <v>6</v>
      </c>
      <c r="R2" s="183"/>
      <c r="S2" s="183"/>
      <c r="T2" s="15"/>
      <c r="U2" s="15"/>
      <c r="V2" s="183" t="s">
        <v>7</v>
      </c>
      <c r="W2" s="183"/>
      <c r="X2" s="183"/>
      <c r="Y2" s="15"/>
      <c r="Z2" s="15"/>
      <c r="AA2" s="183" t="s">
        <v>8</v>
      </c>
      <c r="AB2" s="183"/>
      <c r="AC2" s="183"/>
      <c r="AD2" s="15"/>
      <c r="AE2" s="15"/>
      <c r="AF2" s="183" t="s">
        <v>9</v>
      </c>
      <c r="AG2" s="183"/>
      <c r="AH2" s="183"/>
      <c r="AI2" s="15"/>
      <c r="AJ2" s="15"/>
      <c r="AK2" s="183" t="s">
        <v>10</v>
      </c>
      <c r="AL2" s="183"/>
      <c r="AM2" s="183"/>
      <c r="AN2" s="15"/>
      <c r="AO2" s="15"/>
      <c r="AP2" s="183" t="s">
        <v>11</v>
      </c>
      <c r="AQ2" s="183"/>
      <c r="AR2" s="183"/>
      <c r="AS2" s="15"/>
      <c r="AT2" s="15"/>
      <c r="AU2" s="183" t="s">
        <v>12</v>
      </c>
      <c r="AV2" s="183"/>
      <c r="AW2" s="183"/>
      <c r="AX2" s="16"/>
      <c r="AY2" s="16"/>
      <c r="AZ2" s="183" t="s">
        <v>13</v>
      </c>
      <c r="BA2" s="183"/>
      <c r="BB2" s="183"/>
      <c r="BC2" s="16"/>
      <c r="BD2" s="16"/>
      <c r="BE2" s="183" t="s">
        <v>14</v>
      </c>
      <c r="BF2" s="183"/>
      <c r="BG2" s="183"/>
      <c r="BH2" s="17"/>
      <c r="BK2" s="18"/>
      <c r="BL2" s="11" t="s">
        <v>0</v>
      </c>
      <c r="BM2" s="11" t="s">
        <v>1</v>
      </c>
    </row>
    <row r="3" spans="1:65" ht="21.75" x14ac:dyDescent="0.25">
      <c r="A3" s="19"/>
      <c r="B3" s="20" cm="1">
        <f t="array" ref="B3:BI33">_xlfn.LET(_xlpm.xA, A1,
_xlpm.xB,_xlfn.LAMBDA(_xlpm.m,_xlfn.LET(_xlpm.xC, DATE(_xlpm.xA, _xlpm.m, 1),_xlpm.xD, DATE(_xlpm.xA, _xlpm.m+1, 0),_xlpm.xE,_xlfn.SEQUENCE(_xlpm.xD-_xlpm.xC+1, 1, _xlpm.xC, 1),_xlpm.xF,_xlfn.IFNA(VLOOKUP(_xlpm.xE,Vorgaben!$D$2:$E$14, 2,FALSE), ""), _xlpm.xG,IFERROR(_xlfn.IFS(WEEKDAY(_xlpm.xE,2)=1, _xlfn.ISOWEEKNUM(_xlpm.xE),_xlpm.xE = DATE(_xlpm.xA, 1, 1), _xlfn.ISOWEEKNUM(_xlpm.xE)),"" ),_xlfn.IFNA(_xlfn.HSTACK(_xlpm.xE, _xlpm.xE, _xlpm.xF, _xlpm.xG,""),""))),_xlfn.IFNA(_xlfn.HSTACK(_xlpm.xB(1),_xlpm.xB(2),_xlpm.xB(3),_xlpm.xB(4),_xlpm.xB(5),_xlpm.xB(6),_xlpm.xB(7),_xlpm.xB(8),_xlpm.xB(9),_xlpm.xB(10),_xlpm.xB(11),_xlpm.xB(12)),""))</f>
        <v>46023</v>
      </c>
      <c r="C3" s="21">
        <v>46023</v>
      </c>
      <c r="D3" t="str">
        <v>Neujahrstag</v>
      </c>
      <c r="E3" s="23">
        <v>1</v>
      </c>
      <c r="F3" s="23" t="str">
        <v/>
      </c>
      <c r="G3" s="20">
        <v>46054</v>
      </c>
      <c r="H3" s="21">
        <v>46054</v>
      </c>
      <c r="I3" s="22" t="str">
        <v/>
      </c>
      <c r="J3" s="24" t="str">
        <v/>
      </c>
      <c r="K3" s="24" t="str">
        <v/>
      </c>
      <c r="L3" s="20">
        <v>46082</v>
      </c>
      <c r="M3" s="21">
        <v>46082</v>
      </c>
      <c r="N3" s="22" t="str">
        <v/>
      </c>
      <c r="O3" s="23" t="str">
        <v/>
      </c>
      <c r="P3" s="23" t="str">
        <v/>
      </c>
      <c r="Q3" s="20">
        <v>46113</v>
      </c>
      <c r="R3" s="21">
        <v>46113</v>
      </c>
      <c r="S3" s="22" t="str">
        <v/>
      </c>
      <c r="T3" s="23" t="str">
        <v/>
      </c>
      <c r="U3" s="23" t="str">
        <v/>
      </c>
      <c r="V3" s="20">
        <v>46143</v>
      </c>
      <c r="W3" s="21">
        <v>46143</v>
      </c>
      <c r="X3" s="22" t="str">
        <v>Tag der Arbeit</v>
      </c>
      <c r="Y3" s="23" t="str">
        <v/>
      </c>
      <c r="Z3" s="23" t="str">
        <v/>
      </c>
      <c r="AA3" s="20">
        <v>46174</v>
      </c>
      <c r="AB3" s="21">
        <v>46174</v>
      </c>
      <c r="AC3" s="22" t="str">
        <v/>
      </c>
      <c r="AD3" s="23">
        <v>23</v>
      </c>
      <c r="AE3" s="23" t="str">
        <v/>
      </c>
      <c r="AF3" s="20">
        <v>46204</v>
      </c>
      <c r="AG3" s="21">
        <v>46204</v>
      </c>
      <c r="AH3" s="22" t="str">
        <v/>
      </c>
      <c r="AI3" s="23" t="str">
        <v/>
      </c>
      <c r="AJ3" s="23" t="str">
        <v/>
      </c>
      <c r="AK3" s="20">
        <v>46235</v>
      </c>
      <c r="AL3" s="21">
        <v>46235</v>
      </c>
      <c r="AM3" s="22" t="str">
        <v/>
      </c>
      <c r="AN3" s="23" t="str">
        <v/>
      </c>
      <c r="AO3" s="23" t="str">
        <v/>
      </c>
      <c r="AP3" s="20">
        <v>46266</v>
      </c>
      <c r="AQ3" s="21">
        <v>46266</v>
      </c>
      <c r="AR3" s="22" t="str">
        <v/>
      </c>
      <c r="AS3" s="23" t="str">
        <v/>
      </c>
      <c r="AT3" s="23" t="str">
        <v/>
      </c>
      <c r="AU3" s="20">
        <v>46296</v>
      </c>
      <c r="AV3" s="21">
        <v>46296</v>
      </c>
      <c r="AW3" s="22" t="str">
        <v/>
      </c>
      <c r="AX3" s="23" t="str">
        <v/>
      </c>
      <c r="AY3" s="23" t="str">
        <v/>
      </c>
      <c r="AZ3" s="20">
        <v>46327</v>
      </c>
      <c r="BA3" s="21">
        <v>46327</v>
      </c>
      <c r="BB3" s="22" t="str">
        <v/>
      </c>
      <c r="BC3" s="23" t="str">
        <v/>
      </c>
      <c r="BD3" s="23" t="str">
        <v/>
      </c>
      <c r="BE3" s="20">
        <v>46357</v>
      </c>
      <c r="BF3" s="21">
        <v>46357</v>
      </c>
      <c r="BG3" s="22" t="str">
        <v/>
      </c>
      <c r="BH3" s="23" t="str">
        <v/>
      </c>
      <c r="BI3" t="str">
        <v/>
      </c>
      <c r="BK3" s="18"/>
      <c r="BL3" s="26">
        <f>DATE($A$1,1,1)</f>
        <v>46023</v>
      </c>
      <c r="BM3" s="30" t="s">
        <v>2</v>
      </c>
    </row>
    <row r="4" spans="1:65" ht="21.75" x14ac:dyDescent="0.3">
      <c r="A4" s="12"/>
      <c r="B4" s="20">
        <v>46024</v>
      </c>
      <c r="C4" s="21">
        <v>46024</v>
      </c>
      <c r="D4" s="22" t="str">
        <v/>
      </c>
      <c r="E4" s="25" t="str">
        <v/>
      </c>
      <c r="F4" s="25" t="str">
        <v/>
      </c>
      <c r="G4" s="20">
        <v>46055</v>
      </c>
      <c r="H4" s="21">
        <v>46055</v>
      </c>
      <c r="I4" s="22" t="str">
        <v/>
      </c>
      <c r="J4" s="24">
        <v>6</v>
      </c>
      <c r="K4" s="24" t="str">
        <v/>
      </c>
      <c r="L4" s="20">
        <v>46083</v>
      </c>
      <c r="M4" s="21">
        <v>46083</v>
      </c>
      <c r="N4" s="22" t="str">
        <v/>
      </c>
      <c r="O4" s="23">
        <v>10</v>
      </c>
      <c r="P4" s="23" t="str">
        <v/>
      </c>
      <c r="Q4" s="20">
        <v>46114</v>
      </c>
      <c r="R4" s="21">
        <v>46114</v>
      </c>
      <c r="S4" s="22" t="str">
        <v/>
      </c>
      <c r="T4" s="23" t="str">
        <v/>
      </c>
      <c r="U4" s="23" t="str">
        <v/>
      </c>
      <c r="V4" s="20">
        <v>46144</v>
      </c>
      <c r="W4" s="21">
        <v>46144</v>
      </c>
      <c r="X4" s="22" t="str">
        <v/>
      </c>
      <c r="Y4" s="23" t="str">
        <v/>
      </c>
      <c r="Z4" s="23" t="str">
        <v/>
      </c>
      <c r="AA4" s="20">
        <v>46175</v>
      </c>
      <c r="AB4" s="21">
        <v>46175</v>
      </c>
      <c r="AC4" s="22" t="str">
        <v/>
      </c>
      <c r="AD4" s="23" t="str">
        <v/>
      </c>
      <c r="AE4" s="23" t="str">
        <v/>
      </c>
      <c r="AF4" s="20">
        <v>46205</v>
      </c>
      <c r="AG4" s="21">
        <v>46205</v>
      </c>
      <c r="AH4" s="22" t="str">
        <v/>
      </c>
      <c r="AI4" s="23" t="str">
        <v/>
      </c>
      <c r="AJ4" s="23" t="str">
        <v/>
      </c>
      <c r="AK4" s="20">
        <v>46236</v>
      </c>
      <c r="AL4" s="21">
        <v>46236</v>
      </c>
      <c r="AM4" s="22" t="str">
        <v/>
      </c>
      <c r="AN4" s="23" t="str">
        <v/>
      </c>
      <c r="AO4" s="23" t="str">
        <v/>
      </c>
      <c r="AP4" s="20">
        <v>46267</v>
      </c>
      <c r="AQ4" s="21">
        <v>46267</v>
      </c>
      <c r="AR4" s="22" t="str">
        <v/>
      </c>
      <c r="AS4" s="23" t="str">
        <v/>
      </c>
      <c r="AT4" s="23" t="str">
        <v/>
      </c>
      <c r="AU4" s="20">
        <v>46297</v>
      </c>
      <c r="AV4" s="21">
        <v>46297</v>
      </c>
      <c r="AW4" s="22" t="str">
        <v/>
      </c>
      <c r="AX4" s="23" t="str">
        <v/>
      </c>
      <c r="AY4" s="23" t="str">
        <v/>
      </c>
      <c r="AZ4" s="20">
        <v>46328</v>
      </c>
      <c r="BA4" s="21">
        <v>46328</v>
      </c>
      <c r="BB4" s="22" t="str">
        <v/>
      </c>
      <c r="BC4" s="23">
        <v>45</v>
      </c>
      <c r="BD4" s="23" t="str">
        <v/>
      </c>
      <c r="BE4" s="20">
        <v>46358</v>
      </c>
      <c r="BF4" s="21">
        <v>46358</v>
      </c>
      <c r="BG4" s="22" t="str">
        <v/>
      </c>
      <c r="BH4" s="23" t="str">
        <v/>
      </c>
      <c r="BI4" t="str">
        <v/>
      </c>
      <c r="BK4" s="18"/>
      <c r="BL4" s="26">
        <f>$BL$5-2</f>
        <v>46115</v>
      </c>
      <c r="BM4" s="30" t="s">
        <v>15</v>
      </c>
    </row>
    <row r="5" spans="1:65" ht="21.75" x14ac:dyDescent="0.3">
      <c r="A5" s="12"/>
      <c r="B5" s="20">
        <v>46025</v>
      </c>
      <c r="C5" s="21">
        <v>46025</v>
      </c>
      <c r="D5" s="22" t="str">
        <v/>
      </c>
      <c r="E5" s="25" t="str">
        <v/>
      </c>
      <c r="F5" s="25" t="str">
        <v/>
      </c>
      <c r="G5" s="20">
        <v>46056</v>
      </c>
      <c r="H5" s="21">
        <v>46056</v>
      </c>
      <c r="I5" s="22" t="str">
        <v/>
      </c>
      <c r="J5" s="24" t="str">
        <v/>
      </c>
      <c r="K5" s="24" t="str">
        <v/>
      </c>
      <c r="L5" s="20">
        <v>46084</v>
      </c>
      <c r="M5" s="21">
        <v>46084</v>
      </c>
      <c r="N5" s="22" t="str">
        <v/>
      </c>
      <c r="O5" s="23" t="str">
        <v/>
      </c>
      <c r="P5" s="23" t="str">
        <v/>
      </c>
      <c r="Q5" s="20">
        <v>46115</v>
      </c>
      <c r="R5" s="21">
        <v>46115</v>
      </c>
      <c r="S5" s="22" t="str">
        <v>Karfreitag</v>
      </c>
      <c r="T5" s="23" t="str">
        <v/>
      </c>
      <c r="U5" s="23" t="str">
        <v/>
      </c>
      <c r="V5" s="20">
        <v>46145</v>
      </c>
      <c r="W5" s="21">
        <v>46145</v>
      </c>
      <c r="X5" s="22" t="str">
        <v/>
      </c>
      <c r="Y5" s="23" t="str">
        <v/>
      </c>
      <c r="Z5" s="23" t="str">
        <v/>
      </c>
      <c r="AA5" s="20">
        <v>46176</v>
      </c>
      <c r="AB5" s="21">
        <v>46176</v>
      </c>
      <c r="AC5" s="22" t="str">
        <v/>
      </c>
      <c r="AD5" s="23" t="str">
        <v/>
      </c>
      <c r="AE5" s="23" t="str">
        <v/>
      </c>
      <c r="AF5" s="20">
        <v>46206</v>
      </c>
      <c r="AG5" s="21">
        <v>46206</v>
      </c>
      <c r="AH5" s="22" t="str">
        <v/>
      </c>
      <c r="AI5" s="23" t="str">
        <v/>
      </c>
      <c r="AJ5" s="23" t="str">
        <v/>
      </c>
      <c r="AK5" s="20">
        <v>46237</v>
      </c>
      <c r="AL5" s="21">
        <v>46237</v>
      </c>
      <c r="AM5" s="22" t="str">
        <v/>
      </c>
      <c r="AN5" s="23">
        <v>32</v>
      </c>
      <c r="AO5" s="23" t="str">
        <v/>
      </c>
      <c r="AP5" s="20">
        <v>46268</v>
      </c>
      <c r="AQ5" s="21">
        <v>46268</v>
      </c>
      <c r="AR5" s="22" t="str">
        <v/>
      </c>
      <c r="AS5" s="23" t="str">
        <v/>
      </c>
      <c r="AT5" s="23" t="str">
        <v/>
      </c>
      <c r="AU5" s="20">
        <v>46298</v>
      </c>
      <c r="AV5" s="21">
        <v>46298</v>
      </c>
      <c r="AW5" s="22" t="str">
        <v>Deutschen Einheit</v>
      </c>
      <c r="AX5" s="23" t="str">
        <v/>
      </c>
      <c r="AY5" s="23" t="str">
        <v/>
      </c>
      <c r="AZ5" s="20">
        <v>46329</v>
      </c>
      <c r="BA5" s="21">
        <v>46329</v>
      </c>
      <c r="BB5" s="22" t="str">
        <v/>
      </c>
      <c r="BC5" s="23" t="str">
        <v/>
      </c>
      <c r="BD5" s="23" t="str">
        <v/>
      </c>
      <c r="BE5" s="20">
        <v>46359</v>
      </c>
      <c r="BF5" s="21">
        <v>46359</v>
      </c>
      <c r="BG5" s="22" t="str">
        <v/>
      </c>
      <c r="BH5" s="23" t="str">
        <v/>
      </c>
      <c r="BI5" t="str">
        <v/>
      </c>
      <c r="BK5" s="18"/>
      <c r="BL5" s="26">
        <f>ROUND((DAY(MINUTE($A$1/38)/2+55)&amp;".4."&amp;$A$1)/7,)*7-6</f>
        <v>46117</v>
      </c>
      <c r="BM5" s="30" t="s">
        <v>16</v>
      </c>
    </row>
    <row r="6" spans="1:65" ht="21.75" x14ac:dyDescent="0.3">
      <c r="A6" s="12"/>
      <c r="B6" s="20">
        <v>46026</v>
      </c>
      <c r="C6" s="21">
        <v>46026</v>
      </c>
      <c r="D6" s="22" t="str">
        <v/>
      </c>
      <c r="E6" s="25" t="str">
        <v/>
      </c>
      <c r="F6" s="25" t="str">
        <v/>
      </c>
      <c r="G6" s="20">
        <v>46057</v>
      </c>
      <c r="H6" s="21">
        <v>46057</v>
      </c>
      <c r="I6" s="22" t="str">
        <v/>
      </c>
      <c r="J6" s="24" t="str">
        <v/>
      </c>
      <c r="K6" s="24" t="str">
        <v/>
      </c>
      <c r="L6" s="20">
        <v>46085</v>
      </c>
      <c r="M6" s="21">
        <v>46085</v>
      </c>
      <c r="N6" s="22" t="str">
        <v/>
      </c>
      <c r="O6" s="23" t="str">
        <v/>
      </c>
      <c r="P6" s="23" t="str">
        <v/>
      </c>
      <c r="Q6" s="20">
        <v>46116</v>
      </c>
      <c r="R6" s="21">
        <v>46116</v>
      </c>
      <c r="S6" s="22" t="str">
        <v/>
      </c>
      <c r="T6" s="23" t="str">
        <v/>
      </c>
      <c r="U6" s="23" t="str">
        <v/>
      </c>
      <c r="V6" s="20">
        <v>46146</v>
      </c>
      <c r="W6" s="21">
        <v>46146</v>
      </c>
      <c r="X6" s="22" t="str">
        <v/>
      </c>
      <c r="Y6" s="23">
        <v>19</v>
      </c>
      <c r="Z6" s="23" t="str">
        <v/>
      </c>
      <c r="AA6" s="20">
        <v>46177</v>
      </c>
      <c r="AB6" s="21">
        <v>46177</v>
      </c>
      <c r="AC6" s="22" t="str">
        <v/>
      </c>
      <c r="AD6" s="23" t="str">
        <v/>
      </c>
      <c r="AE6" s="23" t="str">
        <v/>
      </c>
      <c r="AF6" s="20">
        <v>46207</v>
      </c>
      <c r="AG6" s="21">
        <v>46207</v>
      </c>
      <c r="AH6" s="22" t="str">
        <v/>
      </c>
      <c r="AI6" s="23" t="str">
        <v/>
      </c>
      <c r="AJ6" s="23" t="str">
        <v/>
      </c>
      <c r="AK6" s="20">
        <v>46238</v>
      </c>
      <c r="AL6" s="21">
        <v>46238</v>
      </c>
      <c r="AM6" s="22" t="str">
        <v/>
      </c>
      <c r="AN6" s="23" t="str">
        <v/>
      </c>
      <c r="AO6" s="23" t="str">
        <v/>
      </c>
      <c r="AP6" s="20">
        <v>46269</v>
      </c>
      <c r="AQ6" s="21">
        <v>46269</v>
      </c>
      <c r="AR6" s="22" t="str">
        <v/>
      </c>
      <c r="AS6" s="23" t="str">
        <v/>
      </c>
      <c r="AT6" s="23" t="str">
        <v/>
      </c>
      <c r="AU6" s="20">
        <v>46299</v>
      </c>
      <c r="AV6" s="21">
        <v>46299</v>
      </c>
      <c r="AW6" s="22" t="str">
        <v/>
      </c>
      <c r="AX6" s="23" t="str">
        <v/>
      </c>
      <c r="AY6" s="23" t="str">
        <v/>
      </c>
      <c r="AZ6" s="20">
        <v>46330</v>
      </c>
      <c r="BA6" s="21">
        <v>46330</v>
      </c>
      <c r="BB6" s="22" t="str">
        <v/>
      </c>
      <c r="BC6" s="23" t="str">
        <v/>
      </c>
      <c r="BD6" s="23" t="str">
        <v/>
      </c>
      <c r="BE6" s="20">
        <v>46360</v>
      </c>
      <c r="BF6" s="21">
        <v>46360</v>
      </c>
      <c r="BG6" s="22" t="str">
        <v/>
      </c>
      <c r="BH6" s="23" t="str">
        <v/>
      </c>
      <c r="BI6" t="str">
        <v/>
      </c>
      <c r="BK6" s="18"/>
      <c r="BL6" s="26">
        <f>$BL$5+1</f>
        <v>46118</v>
      </c>
      <c r="BM6" s="30" t="s">
        <v>17</v>
      </c>
    </row>
    <row r="7" spans="1:65" ht="21.75" x14ac:dyDescent="0.3">
      <c r="A7" s="12"/>
      <c r="B7" s="20">
        <v>46027</v>
      </c>
      <c r="C7" s="21">
        <v>46027</v>
      </c>
      <c r="D7" s="22" t="str">
        <v/>
      </c>
      <c r="E7" s="25">
        <v>2</v>
      </c>
      <c r="F7" s="25" t="str">
        <v/>
      </c>
      <c r="G7" s="20">
        <v>46058</v>
      </c>
      <c r="H7" s="21">
        <v>46058</v>
      </c>
      <c r="I7" s="22" t="str">
        <v/>
      </c>
      <c r="J7" s="24" t="str">
        <v/>
      </c>
      <c r="K7" s="24" t="str">
        <v/>
      </c>
      <c r="L7" s="20">
        <v>46086</v>
      </c>
      <c r="M7" s="21">
        <v>46086</v>
      </c>
      <c r="N7" s="22" t="str">
        <v/>
      </c>
      <c r="O7" s="23" t="str">
        <v/>
      </c>
      <c r="P7" s="23" t="str">
        <v/>
      </c>
      <c r="Q7" s="20">
        <v>46117</v>
      </c>
      <c r="R7" s="21">
        <v>46117</v>
      </c>
      <c r="S7" s="22" t="str">
        <v>Ostersonntag</v>
      </c>
      <c r="T7" s="23" t="str">
        <v/>
      </c>
      <c r="U7" s="23" t="str">
        <v/>
      </c>
      <c r="V7" s="20">
        <v>46147</v>
      </c>
      <c r="W7" s="21">
        <v>46147</v>
      </c>
      <c r="X7" s="22" t="str">
        <v/>
      </c>
      <c r="Y7" s="23" t="str">
        <v/>
      </c>
      <c r="Z7" s="23" t="str">
        <v/>
      </c>
      <c r="AA7" s="20">
        <v>46178</v>
      </c>
      <c r="AB7" s="21">
        <v>46178</v>
      </c>
      <c r="AC7" s="22" t="str">
        <v/>
      </c>
      <c r="AD7" s="23" t="str">
        <v/>
      </c>
      <c r="AE7" s="23" t="str">
        <v/>
      </c>
      <c r="AF7" s="20">
        <v>46208</v>
      </c>
      <c r="AG7" s="21">
        <v>46208</v>
      </c>
      <c r="AH7" s="22" t="str">
        <v/>
      </c>
      <c r="AI7" s="23" t="str">
        <v/>
      </c>
      <c r="AJ7" s="23" t="str">
        <v/>
      </c>
      <c r="AK7" s="20">
        <v>46239</v>
      </c>
      <c r="AL7" s="21">
        <v>46239</v>
      </c>
      <c r="AM7" s="22" t="str">
        <v/>
      </c>
      <c r="AN7" s="23" t="str">
        <v/>
      </c>
      <c r="AO7" s="23" t="str">
        <v/>
      </c>
      <c r="AP7" s="20">
        <v>46270</v>
      </c>
      <c r="AQ7" s="21">
        <v>46270</v>
      </c>
      <c r="AR7" s="22" t="str">
        <v/>
      </c>
      <c r="AS7" s="23" t="str">
        <v/>
      </c>
      <c r="AT7" s="23" t="str">
        <v/>
      </c>
      <c r="AU7" s="20">
        <v>46300</v>
      </c>
      <c r="AV7" s="21">
        <v>46300</v>
      </c>
      <c r="AW7" s="22" t="str">
        <v/>
      </c>
      <c r="AX7" s="23">
        <v>41</v>
      </c>
      <c r="AY7" s="23" t="str">
        <v/>
      </c>
      <c r="AZ7" s="20">
        <v>46331</v>
      </c>
      <c r="BA7" s="21">
        <v>46331</v>
      </c>
      <c r="BB7" s="22" t="str">
        <v/>
      </c>
      <c r="BC7" s="23" t="str">
        <v/>
      </c>
      <c r="BD7" s="23" t="str">
        <v/>
      </c>
      <c r="BE7" s="20">
        <v>46361</v>
      </c>
      <c r="BF7" s="21">
        <v>46361</v>
      </c>
      <c r="BG7" s="22" t="str">
        <v/>
      </c>
      <c r="BH7" s="23" t="str">
        <v/>
      </c>
      <c r="BI7" t="str">
        <v/>
      </c>
      <c r="BK7" s="18"/>
      <c r="BL7" s="26">
        <f>DATE($A$1,5,1)</f>
        <v>46143</v>
      </c>
      <c r="BM7" s="30" t="s">
        <v>18</v>
      </c>
    </row>
    <row r="8" spans="1:65" ht="21.75" x14ac:dyDescent="0.3">
      <c r="A8" s="12"/>
      <c r="B8" s="20">
        <v>46028</v>
      </c>
      <c r="C8" s="21">
        <v>46028</v>
      </c>
      <c r="D8" s="22" t="str">
        <v/>
      </c>
      <c r="E8" s="25" t="str">
        <v/>
      </c>
      <c r="F8" s="25" t="str">
        <v/>
      </c>
      <c r="G8" s="20">
        <v>46059</v>
      </c>
      <c r="H8" s="21">
        <v>46059</v>
      </c>
      <c r="I8" s="22" t="str">
        <v/>
      </c>
      <c r="J8" s="24" t="str">
        <v/>
      </c>
      <c r="K8" s="24" t="str">
        <v/>
      </c>
      <c r="L8" s="20">
        <v>46087</v>
      </c>
      <c r="M8" s="21">
        <v>46087</v>
      </c>
      <c r="N8" s="22" t="str">
        <v/>
      </c>
      <c r="O8" s="23" t="str">
        <v/>
      </c>
      <c r="P8" s="23" t="str">
        <v/>
      </c>
      <c r="Q8" s="20">
        <v>46118</v>
      </c>
      <c r="R8" s="21">
        <v>46118</v>
      </c>
      <c r="S8" s="22" t="str">
        <v>Ostermontag</v>
      </c>
      <c r="T8" s="23">
        <v>15</v>
      </c>
      <c r="U8" s="23" t="str">
        <v/>
      </c>
      <c r="V8" s="20">
        <v>46148</v>
      </c>
      <c r="W8" s="21">
        <v>46148</v>
      </c>
      <c r="X8" s="22" t="str">
        <v/>
      </c>
      <c r="Y8" s="23" t="str">
        <v/>
      </c>
      <c r="Z8" s="23" t="str">
        <v/>
      </c>
      <c r="AA8" s="20">
        <v>46179</v>
      </c>
      <c r="AB8" s="21">
        <v>46179</v>
      </c>
      <c r="AC8" s="22" t="str">
        <v/>
      </c>
      <c r="AD8" s="23" t="str">
        <v/>
      </c>
      <c r="AE8" s="23" t="str">
        <v/>
      </c>
      <c r="AF8" s="20">
        <v>46209</v>
      </c>
      <c r="AG8" s="21">
        <v>46209</v>
      </c>
      <c r="AH8" s="22" t="str">
        <v/>
      </c>
      <c r="AI8" s="23">
        <v>28</v>
      </c>
      <c r="AJ8" s="23" t="str">
        <v/>
      </c>
      <c r="AK8" s="20">
        <v>46240</v>
      </c>
      <c r="AL8" s="21">
        <v>46240</v>
      </c>
      <c r="AM8" s="22" t="str">
        <v/>
      </c>
      <c r="AN8" s="23" t="str">
        <v/>
      </c>
      <c r="AO8" s="23" t="str">
        <v/>
      </c>
      <c r="AP8" s="20">
        <v>46271</v>
      </c>
      <c r="AQ8" s="21">
        <v>46271</v>
      </c>
      <c r="AR8" s="22" t="str">
        <v/>
      </c>
      <c r="AS8" s="23" t="str">
        <v/>
      </c>
      <c r="AT8" s="23" t="str">
        <v/>
      </c>
      <c r="AU8" s="20">
        <v>46301</v>
      </c>
      <c r="AV8" s="21">
        <v>46301</v>
      </c>
      <c r="AW8" s="22" t="str">
        <v/>
      </c>
      <c r="AX8" s="23" t="str">
        <v/>
      </c>
      <c r="AY8" s="23" t="str">
        <v/>
      </c>
      <c r="AZ8" s="20">
        <v>46332</v>
      </c>
      <c r="BA8" s="21">
        <v>46332</v>
      </c>
      <c r="BB8" s="22" t="str">
        <v/>
      </c>
      <c r="BC8" s="23" t="str">
        <v/>
      </c>
      <c r="BD8" s="23" t="str">
        <v/>
      </c>
      <c r="BE8" s="20">
        <v>46362</v>
      </c>
      <c r="BF8" s="21">
        <v>46362</v>
      </c>
      <c r="BG8" s="22" t="str">
        <v/>
      </c>
      <c r="BH8" s="23" t="str">
        <v/>
      </c>
      <c r="BI8" t="str">
        <v/>
      </c>
      <c r="BK8" s="18"/>
      <c r="BL8" s="26">
        <f>$BL$5+39</f>
        <v>46156</v>
      </c>
      <c r="BM8" s="30" t="s">
        <v>19</v>
      </c>
    </row>
    <row r="9" spans="1:65" ht="21.75" x14ac:dyDescent="0.3">
      <c r="A9" s="12"/>
      <c r="B9" s="20">
        <v>46029</v>
      </c>
      <c r="C9" s="21">
        <v>46029</v>
      </c>
      <c r="D9" s="22" t="str">
        <v/>
      </c>
      <c r="E9" s="25" t="str">
        <v/>
      </c>
      <c r="F9" s="25" t="str">
        <v/>
      </c>
      <c r="G9" s="20">
        <v>46060</v>
      </c>
      <c r="H9" s="21">
        <v>46060</v>
      </c>
      <c r="I9" s="22" t="str">
        <v/>
      </c>
      <c r="J9" s="24" t="str">
        <v/>
      </c>
      <c r="K9" s="24" t="str">
        <v/>
      </c>
      <c r="L9" s="20">
        <v>46088</v>
      </c>
      <c r="M9" s="21">
        <v>46088</v>
      </c>
      <c r="N9" s="22" t="str">
        <v/>
      </c>
      <c r="O9" s="23" t="str">
        <v/>
      </c>
      <c r="P9" s="23" t="str">
        <v/>
      </c>
      <c r="Q9" s="20">
        <v>46119</v>
      </c>
      <c r="R9" s="21">
        <v>46119</v>
      </c>
      <c r="S9" s="22" t="str">
        <v/>
      </c>
      <c r="T9" s="23" t="str">
        <v/>
      </c>
      <c r="U9" s="23" t="str">
        <v/>
      </c>
      <c r="V9" s="20">
        <v>46149</v>
      </c>
      <c r="W9" s="21">
        <v>46149</v>
      </c>
      <c r="X9" s="22" t="str">
        <v/>
      </c>
      <c r="Y9" s="23" t="str">
        <v/>
      </c>
      <c r="Z9" s="23" t="str">
        <v/>
      </c>
      <c r="AA9" s="20">
        <v>46180</v>
      </c>
      <c r="AB9" s="21">
        <v>46180</v>
      </c>
      <c r="AC9" s="22" t="str">
        <v/>
      </c>
      <c r="AD9" s="23" t="str">
        <v/>
      </c>
      <c r="AE9" s="23" t="str">
        <v/>
      </c>
      <c r="AF9" s="20">
        <v>46210</v>
      </c>
      <c r="AG9" s="21">
        <v>46210</v>
      </c>
      <c r="AH9" s="22" t="str">
        <v/>
      </c>
      <c r="AI9" s="23" t="str">
        <v/>
      </c>
      <c r="AJ9" s="23" t="str">
        <v/>
      </c>
      <c r="AK9" s="20">
        <v>46241</v>
      </c>
      <c r="AL9" s="21">
        <v>46241</v>
      </c>
      <c r="AM9" s="22" t="str">
        <v/>
      </c>
      <c r="AN9" s="23" t="str">
        <v/>
      </c>
      <c r="AO9" s="23" t="str">
        <v/>
      </c>
      <c r="AP9" s="20">
        <v>46272</v>
      </c>
      <c r="AQ9" s="21">
        <v>46272</v>
      </c>
      <c r="AR9" s="22" t="str">
        <v/>
      </c>
      <c r="AS9" s="23">
        <v>37</v>
      </c>
      <c r="AT9" s="23" t="str">
        <v/>
      </c>
      <c r="AU9" s="20">
        <v>46302</v>
      </c>
      <c r="AV9" s="21">
        <v>46302</v>
      </c>
      <c r="AW9" s="22" t="str">
        <v/>
      </c>
      <c r="AX9" s="23" t="str">
        <v/>
      </c>
      <c r="AY9" s="23" t="str">
        <v/>
      </c>
      <c r="AZ9" s="20">
        <v>46333</v>
      </c>
      <c r="BA9" s="21">
        <v>46333</v>
      </c>
      <c r="BB9" s="22" t="str">
        <v/>
      </c>
      <c r="BC9" s="23" t="str">
        <v/>
      </c>
      <c r="BD9" s="23" t="str">
        <v/>
      </c>
      <c r="BE9" s="20">
        <v>46363</v>
      </c>
      <c r="BF9" s="21">
        <v>46363</v>
      </c>
      <c r="BG9" s="22" t="str">
        <v/>
      </c>
      <c r="BH9" s="23">
        <v>50</v>
      </c>
      <c r="BI9" t="str">
        <v/>
      </c>
      <c r="BK9" s="18"/>
      <c r="BL9" s="26">
        <f>$BL$5+49</f>
        <v>46166</v>
      </c>
      <c r="BM9" s="30" t="s">
        <v>20</v>
      </c>
    </row>
    <row r="10" spans="1:65" ht="21.75" x14ac:dyDescent="0.3">
      <c r="A10" s="12"/>
      <c r="B10" s="20">
        <v>46030</v>
      </c>
      <c r="C10" s="21">
        <v>46030</v>
      </c>
      <c r="D10" s="22" t="str">
        <v/>
      </c>
      <c r="E10" s="25" t="str">
        <v/>
      </c>
      <c r="F10" s="25" t="str">
        <v/>
      </c>
      <c r="G10" s="20">
        <v>46061</v>
      </c>
      <c r="H10" s="21">
        <v>46061</v>
      </c>
      <c r="I10" s="22" t="str">
        <v/>
      </c>
      <c r="J10" s="24" t="str">
        <v/>
      </c>
      <c r="K10" s="24" t="str">
        <v/>
      </c>
      <c r="L10" s="20">
        <v>46089</v>
      </c>
      <c r="M10" s="21">
        <v>46089</v>
      </c>
      <c r="N10" s="22" t="str">
        <v/>
      </c>
      <c r="O10" s="23" t="str">
        <v/>
      </c>
      <c r="P10" s="23" t="str">
        <v/>
      </c>
      <c r="Q10" s="20">
        <v>46120</v>
      </c>
      <c r="R10" s="21">
        <v>46120</v>
      </c>
      <c r="S10" s="22" t="str">
        <v/>
      </c>
      <c r="T10" s="23" t="str">
        <v/>
      </c>
      <c r="U10" s="23" t="str">
        <v/>
      </c>
      <c r="V10" s="20">
        <v>46150</v>
      </c>
      <c r="W10" s="21">
        <v>46150</v>
      </c>
      <c r="X10" s="22" t="str">
        <v/>
      </c>
      <c r="Y10" s="23" t="str">
        <v/>
      </c>
      <c r="Z10" s="23" t="str">
        <v/>
      </c>
      <c r="AA10" s="20">
        <v>46181</v>
      </c>
      <c r="AB10" s="21">
        <v>46181</v>
      </c>
      <c r="AC10" s="22" t="str">
        <v/>
      </c>
      <c r="AD10" s="23">
        <v>24</v>
      </c>
      <c r="AE10" s="23" t="str">
        <v/>
      </c>
      <c r="AF10" s="20">
        <v>46211</v>
      </c>
      <c r="AG10" s="21">
        <v>46211</v>
      </c>
      <c r="AH10" s="22" t="str">
        <v/>
      </c>
      <c r="AI10" s="23" t="str">
        <v/>
      </c>
      <c r="AJ10" s="23" t="str">
        <v/>
      </c>
      <c r="AK10" s="20">
        <v>46242</v>
      </c>
      <c r="AL10" s="21">
        <v>46242</v>
      </c>
      <c r="AM10" s="22" t="str">
        <v/>
      </c>
      <c r="AN10" s="23" t="str">
        <v/>
      </c>
      <c r="AO10" s="23" t="str">
        <v/>
      </c>
      <c r="AP10" s="20">
        <v>46273</v>
      </c>
      <c r="AQ10" s="21">
        <v>46273</v>
      </c>
      <c r="AR10" s="22" t="str">
        <v/>
      </c>
      <c r="AS10" s="23" t="str">
        <v/>
      </c>
      <c r="AT10" s="23" t="str">
        <v/>
      </c>
      <c r="AU10" s="20">
        <v>46303</v>
      </c>
      <c r="AV10" s="21">
        <v>46303</v>
      </c>
      <c r="AW10" s="22" t="str">
        <v/>
      </c>
      <c r="AX10" s="23" t="str">
        <v/>
      </c>
      <c r="AY10" s="23" t="str">
        <v/>
      </c>
      <c r="AZ10" s="20">
        <v>46334</v>
      </c>
      <c r="BA10" s="21">
        <v>46334</v>
      </c>
      <c r="BB10" s="22" t="str">
        <v/>
      </c>
      <c r="BC10" s="23" t="str">
        <v/>
      </c>
      <c r="BD10" s="23" t="str">
        <v/>
      </c>
      <c r="BE10" s="20">
        <v>46364</v>
      </c>
      <c r="BF10" s="21">
        <v>46364</v>
      </c>
      <c r="BG10" s="22" t="str">
        <v/>
      </c>
      <c r="BH10" s="23" t="str">
        <v/>
      </c>
      <c r="BI10" t="str">
        <v/>
      </c>
      <c r="BK10" s="18"/>
      <c r="BL10" s="26">
        <f>$BL$5+50</f>
        <v>46167</v>
      </c>
      <c r="BM10" s="30" t="s">
        <v>21</v>
      </c>
    </row>
    <row r="11" spans="1:65" ht="21.75" x14ac:dyDescent="0.3">
      <c r="A11" s="12"/>
      <c r="B11" s="20">
        <v>46031</v>
      </c>
      <c r="C11" s="21">
        <v>46031</v>
      </c>
      <c r="D11" s="22" t="str">
        <v/>
      </c>
      <c r="E11" s="25" t="str">
        <v/>
      </c>
      <c r="F11" s="25" t="str">
        <v/>
      </c>
      <c r="G11" s="20">
        <v>46062</v>
      </c>
      <c r="H11" s="21">
        <v>46062</v>
      </c>
      <c r="I11" s="22" t="str">
        <v/>
      </c>
      <c r="J11" s="24">
        <v>7</v>
      </c>
      <c r="K11" s="24" t="str">
        <v/>
      </c>
      <c r="L11" s="20">
        <v>46090</v>
      </c>
      <c r="M11" s="21">
        <v>46090</v>
      </c>
      <c r="N11" s="22" t="str">
        <v/>
      </c>
      <c r="O11" s="23">
        <v>11</v>
      </c>
      <c r="P11" s="23" t="str">
        <v/>
      </c>
      <c r="Q11" s="20">
        <v>46121</v>
      </c>
      <c r="R11" s="21">
        <v>46121</v>
      </c>
      <c r="S11" s="22" t="str">
        <v/>
      </c>
      <c r="T11" s="23" t="str">
        <v/>
      </c>
      <c r="U11" s="23" t="str">
        <v/>
      </c>
      <c r="V11" s="20">
        <v>46151</v>
      </c>
      <c r="W11" s="21">
        <v>46151</v>
      </c>
      <c r="X11" s="22" t="str">
        <v/>
      </c>
      <c r="Y11" s="23" t="str">
        <v/>
      </c>
      <c r="Z11" s="23" t="str">
        <v/>
      </c>
      <c r="AA11" s="20">
        <v>46182</v>
      </c>
      <c r="AB11" s="21">
        <v>46182</v>
      </c>
      <c r="AC11" s="22" t="str">
        <v/>
      </c>
      <c r="AD11" s="23" t="str">
        <v/>
      </c>
      <c r="AE11" s="23" t="str">
        <v/>
      </c>
      <c r="AF11" s="20">
        <v>46212</v>
      </c>
      <c r="AG11" s="21">
        <v>46212</v>
      </c>
      <c r="AH11" s="22" t="str">
        <v/>
      </c>
      <c r="AI11" s="23" t="str">
        <v/>
      </c>
      <c r="AJ11" s="23" t="str">
        <v/>
      </c>
      <c r="AK11" s="20">
        <v>46243</v>
      </c>
      <c r="AL11" s="21">
        <v>46243</v>
      </c>
      <c r="AM11" s="22" t="str">
        <v/>
      </c>
      <c r="AN11" s="23" t="str">
        <v/>
      </c>
      <c r="AO11" s="23" t="str">
        <v/>
      </c>
      <c r="AP11" s="20">
        <v>46274</v>
      </c>
      <c r="AQ11" s="21">
        <v>46274</v>
      </c>
      <c r="AR11" s="22" t="str">
        <v/>
      </c>
      <c r="AS11" s="23" t="str">
        <v/>
      </c>
      <c r="AT11" s="23" t="str">
        <v/>
      </c>
      <c r="AU11" s="20">
        <v>46304</v>
      </c>
      <c r="AV11" s="21">
        <v>46304</v>
      </c>
      <c r="AW11" s="22" t="str">
        <v/>
      </c>
      <c r="AX11" s="23" t="str">
        <v/>
      </c>
      <c r="AY11" s="23" t="str">
        <v/>
      </c>
      <c r="AZ11" s="20">
        <v>46335</v>
      </c>
      <c r="BA11" s="21">
        <v>46335</v>
      </c>
      <c r="BB11" s="22" t="str">
        <v/>
      </c>
      <c r="BC11" s="23">
        <v>46</v>
      </c>
      <c r="BD11" s="23" t="str">
        <v/>
      </c>
      <c r="BE11" s="20">
        <v>46365</v>
      </c>
      <c r="BF11" s="21">
        <v>46365</v>
      </c>
      <c r="BG11" s="22" t="str">
        <v/>
      </c>
      <c r="BH11" s="23" t="str">
        <v/>
      </c>
      <c r="BI11" t="str">
        <v/>
      </c>
      <c r="BK11" s="18"/>
      <c r="BL11" s="26">
        <f>DATE($A$1,10,3)</f>
        <v>46298</v>
      </c>
      <c r="BM11" s="30" t="s">
        <v>22</v>
      </c>
    </row>
    <row r="12" spans="1:65" ht="21.75" x14ac:dyDescent="0.3">
      <c r="A12" s="12"/>
      <c r="B12" s="20">
        <v>46032</v>
      </c>
      <c r="C12" s="21">
        <v>46032</v>
      </c>
      <c r="D12" s="22" t="str">
        <v/>
      </c>
      <c r="E12" s="25" t="str">
        <v/>
      </c>
      <c r="F12" s="25" t="str">
        <v/>
      </c>
      <c r="G12" s="20">
        <v>46063</v>
      </c>
      <c r="H12" s="21">
        <v>46063</v>
      </c>
      <c r="I12" s="22" t="str">
        <v/>
      </c>
      <c r="J12" s="24" t="str">
        <v/>
      </c>
      <c r="K12" s="24" t="str">
        <v/>
      </c>
      <c r="L12" s="20">
        <v>46091</v>
      </c>
      <c r="M12" s="21">
        <v>46091</v>
      </c>
      <c r="N12" s="22" t="str">
        <v/>
      </c>
      <c r="O12" s="23" t="str">
        <v/>
      </c>
      <c r="P12" s="23" t="str">
        <v/>
      </c>
      <c r="Q12" s="20">
        <v>46122</v>
      </c>
      <c r="R12" s="21">
        <v>46122</v>
      </c>
      <c r="S12" s="22" t="str">
        <v/>
      </c>
      <c r="T12" s="23" t="str">
        <v/>
      </c>
      <c r="U12" s="23" t="str">
        <v/>
      </c>
      <c r="V12" s="20">
        <v>46152</v>
      </c>
      <c r="W12" s="21">
        <v>46152</v>
      </c>
      <c r="X12" s="22" t="str">
        <v/>
      </c>
      <c r="Y12" s="23" t="str">
        <v/>
      </c>
      <c r="Z12" s="23" t="str">
        <v/>
      </c>
      <c r="AA12" s="20">
        <v>46183</v>
      </c>
      <c r="AB12" s="21">
        <v>46183</v>
      </c>
      <c r="AC12" s="22" t="str">
        <v/>
      </c>
      <c r="AD12" s="23" t="str">
        <v/>
      </c>
      <c r="AE12" s="23" t="str">
        <v/>
      </c>
      <c r="AF12" s="20">
        <v>46213</v>
      </c>
      <c r="AG12" s="21">
        <v>46213</v>
      </c>
      <c r="AH12" s="22" t="str">
        <v/>
      </c>
      <c r="AI12" s="23" t="str">
        <v/>
      </c>
      <c r="AJ12" s="23" t="str">
        <v/>
      </c>
      <c r="AK12" s="20">
        <v>46244</v>
      </c>
      <c r="AL12" s="21">
        <v>46244</v>
      </c>
      <c r="AM12" s="22" t="str">
        <v/>
      </c>
      <c r="AN12" s="23">
        <v>33</v>
      </c>
      <c r="AO12" s="23" t="str">
        <v/>
      </c>
      <c r="AP12" s="20">
        <v>46275</v>
      </c>
      <c r="AQ12" s="21">
        <v>46275</v>
      </c>
      <c r="AR12" s="22" t="str">
        <v/>
      </c>
      <c r="AS12" s="23" t="str">
        <v/>
      </c>
      <c r="AT12" s="23" t="str">
        <v/>
      </c>
      <c r="AU12" s="20">
        <v>46305</v>
      </c>
      <c r="AV12" s="21">
        <v>46305</v>
      </c>
      <c r="AW12" s="22" t="str">
        <v/>
      </c>
      <c r="AX12" s="23" t="str">
        <v/>
      </c>
      <c r="AY12" s="23" t="str">
        <v/>
      </c>
      <c r="AZ12" s="20">
        <v>46336</v>
      </c>
      <c r="BA12" s="21">
        <v>46336</v>
      </c>
      <c r="BB12" s="22" t="str">
        <v/>
      </c>
      <c r="BC12" s="23" t="str">
        <v/>
      </c>
      <c r="BD12" s="23" t="str">
        <v/>
      </c>
      <c r="BE12" s="20">
        <v>46366</v>
      </c>
      <c r="BF12" s="21">
        <v>46366</v>
      </c>
      <c r="BG12" s="22" t="str">
        <v/>
      </c>
      <c r="BH12" s="23" t="str">
        <v/>
      </c>
      <c r="BI12" t="str">
        <v/>
      </c>
      <c r="BK12" s="18"/>
      <c r="BL12" s="26">
        <f>DATE($A$1,10,31)</f>
        <v>46326</v>
      </c>
      <c r="BM12" s="30" t="s">
        <v>23</v>
      </c>
    </row>
    <row r="13" spans="1:65" ht="21.75" x14ac:dyDescent="0.3">
      <c r="A13" s="12"/>
      <c r="B13" s="20">
        <v>46033</v>
      </c>
      <c r="C13" s="21">
        <v>46033</v>
      </c>
      <c r="D13" s="22" t="str">
        <v/>
      </c>
      <c r="E13" s="25" t="str">
        <v/>
      </c>
      <c r="F13" s="25" t="str">
        <v/>
      </c>
      <c r="G13" s="20">
        <v>46064</v>
      </c>
      <c r="H13" s="21">
        <v>46064</v>
      </c>
      <c r="I13" s="22" t="str">
        <v/>
      </c>
      <c r="J13" s="24" t="str">
        <v/>
      </c>
      <c r="K13" s="24" t="str">
        <v/>
      </c>
      <c r="L13" s="20">
        <v>46092</v>
      </c>
      <c r="M13" s="21">
        <v>46092</v>
      </c>
      <c r="N13" s="22" t="str">
        <v/>
      </c>
      <c r="O13" s="23" t="str">
        <v/>
      </c>
      <c r="P13" s="23" t="str">
        <v/>
      </c>
      <c r="Q13" s="20">
        <v>46123</v>
      </c>
      <c r="R13" s="21">
        <v>46123</v>
      </c>
      <c r="S13" s="22" t="str">
        <v/>
      </c>
      <c r="T13" s="23" t="str">
        <v/>
      </c>
      <c r="U13" s="23" t="str">
        <v/>
      </c>
      <c r="V13" s="20">
        <v>46153</v>
      </c>
      <c r="W13" s="21">
        <v>46153</v>
      </c>
      <c r="X13" s="22" t="str">
        <v/>
      </c>
      <c r="Y13" s="23">
        <v>20</v>
      </c>
      <c r="Z13" s="23" t="str">
        <v/>
      </c>
      <c r="AA13" s="20">
        <v>46184</v>
      </c>
      <c r="AB13" s="21">
        <v>46184</v>
      </c>
      <c r="AC13" s="22" t="str">
        <v/>
      </c>
      <c r="AD13" s="23" t="str">
        <v/>
      </c>
      <c r="AE13" s="23" t="str">
        <v/>
      </c>
      <c r="AF13" s="20">
        <v>46214</v>
      </c>
      <c r="AG13" s="21">
        <v>46214</v>
      </c>
      <c r="AH13" s="22" t="str">
        <v/>
      </c>
      <c r="AI13" s="23" t="str">
        <v/>
      </c>
      <c r="AJ13" s="23" t="str">
        <v/>
      </c>
      <c r="AK13" s="20">
        <v>46245</v>
      </c>
      <c r="AL13" s="21">
        <v>46245</v>
      </c>
      <c r="AM13" s="22" t="str">
        <v/>
      </c>
      <c r="AN13" s="23" t="str">
        <v/>
      </c>
      <c r="AO13" s="23" t="str">
        <v/>
      </c>
      <c r="AP13" s="20">
        <v>46276</v>
      </c>
      <c r="AQ13" s="21">
        <v>46276</v>
      </c>
      <c r="AR13" s="22" t="str">
        <v/>
      </c>
      <c r="AS13" s="23" t="str">
        <v/>
      </c>
      <c r="AT13" s="23" t="str">
        <v/>
      </c>
      <c r="AU13" s="20">
        <v>46306</v>
      </c>
      <c r="AV13" s="21">
        <v>46306</v>
      </c>
      <c r="AW13" s="22" t="str">
        <v/>
      </c>
      <c r="AX13" s="23" t="str">
        <v/>
      </c>
      <c r="AY13" s="23" t="str">
        <v/>
      </c>
      <c r="AZ13" s="20">
        <v>46337</v>
      </c>
      <c r="BA13" s="21">
        <v>46337</v>
      </c>
      <c r="BB13" s="22" t="str">
        <v/>
      </c>
      <c r="BC13" s="23" t="str">
        <v/>
      </c>
      <c r="BD13" s="23" t="str">
        <v/>
      </c>
      <c r="BE13" s="20">
        <v>46367</v>
      </c>
      <c r="BF13" s="21">
        <v>46367</v>
      </c>
      <c r="BG13" s="22" t="str">
        <v/>
      </c>
      <c r="BH13" s="23" t="str">
        <v/>
      </c>
      <c r="BI13" t="str">
        <v/>
      </c>
      <c r="BK13" s="18"/>
      <c r="BL13" s="33">
        <f>DATE($A$1,12,25)-WEEKDAY(DATE($A$1,12,25),2)-21</f>
        <v>46355</v>
      </c>
      <c r="BM13" s="31" t="s">
        <v>24</v>
      </c>
    </row>
    <row r="14" spans="1:65" ht="21.75" x14ac:dyDescent="0.3">
      <c r="A14" s="12"/>
      <c r="B14" s="20">
        <v>46034</v>
      </c>
      <c r="C14" s="21">
        <v>46034</v>
      </c>
      <c r="D14" s="22" t="str">
        <v/>
      </c>
      <c r="E14" s="25">
        <v>3</v>
      </c>
      <c r="F14" s="25" t="str">
        <v/>
      </c>
      <c r="G14" s="20">
        <v>46065</v>
      </c>
      <c r="H14" s="21">
        <v>46065</v>
      </c>
      <c r="I14" s="22" t="str">
        <v/>
      </c>
      <c r="J14" s="24" t="str">
        <v/>
      </c>
      <c r="K14" s="24" t="str">
        <v/>
      </c>
      <c r="L14" s="20">
        <v>46093</v>
      </c>
      <c r="M14" s="21">
        <v>46093</v>
      </c>
      <c r="N14" s="22" t="str">
        <v/>
      </c>
      <c r="O14" s="23" t="str">
        <v/>
      </c>
      <c r="P14" s="23" t="str">
        <v/>
      </c>
      <c r="Q14" s="20">
        <v>46124</v>
      </c>
      <c r="R14" s="21">
        <v>46124</v>
      </c>
      <c r="S14" s="22" t="str">
        <v/>
      </c>
      <c r="T14" s="23" t="str">
        <v/>
      </c>
      <c r="U14" s="23" t="str">
        <v/>
      </c>
      <c r="V14" s="20">
        <v>46154</v>
      </c>
      <c r="W14" s="21">
        <v>46154</v>
      </c>
      <c r="X14" s="22" t="str">
        <v/>
      </c>
      <c r="Y14" s="23" t="str">
        <v/>
      </c>
      <c r="Z14" s="23" t="str">
        <v/>
      </c>
      <c r="AA14" s="20">
        <v>46185</v>
      </c>
      <c r="AB14" s="21">
        <v>46185</v>
      </c>
      <c r="AC14" s="22" t="str">
        <v/>
      </c>
      <c r="AD14" s="23" t="str">
        <v/>
      </c>
      <c r="AE14" s="23" t="str">
        <v/>
      </c>
      <c r="AF14" s="20">
        <v>46215</v>
      </c>
      <c r="AG14" s="21">
        <v>46215</v>
      </c>
      <c r="AH14" s="22" t="str">
        <v/>
      </c>
      <c r="AI14" s="23" t="str">
        <v/>
      </c>
      <c r="AJ14" s="23" t="str">
        <v/>
      </c>
      <c r="AK14" s="20">
        <v>46246</v>
      </c>
      <c r="AL14" s="21">
        <v>46246</v>
      </c>
      <c r="AM14" s="22" t="str">
        <v/>
      </c>
      <c r="AN14" s="23" t="str">
        <v/>
      </c>
      <c r="AO14" s="23" t="str">
        <v/>
      </c>
      <c r="AP14" s="20">
        <v>46277</v>
      </c>
      <c r="AQ14" s="21">
        <v>46277</v>
      </c>
      <c r="AR14" s="22" t="str">
        <v/>
      </c>
      <c r="AS14" s="23" t="str">
        <v/>
      </c>
      <c r="AT14" s="23" t="str">
        <v/>
      </c>
      <c r="AU14" s="20">
        <v>46307</v>
      </c>
      <c r="AV14" s="21">
        <v>46307</v>
      </c>
      <c r="AW14" s="22" t="str">
        <v/>
      </c>
      <c r="AX14" s="23">
        <v>42</v>
      </c>
      <c r="AY14" s="23" t="str">
        <v/>
      </c>
      <c r="AZ14" s="20">
        <v>46338</v>
      </c>
      <c r="BA14" s="21">
        <v>46338</v>
      </c>
      <c r="BB14" s="22" t="str">
        <v/>
      </c>
      <c r="BC14" s="23" t="str">
        <v/>
      </c>
      <c r="BD14" s="23" t="str">
        <v/>
      </c>
      <c r="BE14" s="20">
        <v>46368</v>
      </c>
      <c r="BF14" s="21">
        <v>46368</v>
      </c>
      <c r="BG14" s="22" t="str">
        <v/>
      </c>
      <c r="BH14" s="23" t="str">
        <v/>
      </c>
      <c r="BI14" t="str">
        <v/>
      </c>
      <c r="BK14" s="18"/>
      <c r="BL14" s="33">
        <f>DATE($A$1,12,6)</f>
        <v>46362</v>
      </c>
      <c r="BM14" s="31" t="s">
        <v>25</v>
      </c>
    </row>
    <row r="15" spans="1:65" ht="21.75" x14ac:dyDescent="0.3">
      <c r="A15" s="12"/>
      <c r="B15" s="20">
        <v>46035</v>
      </c>
      <c r="C15" s="21">
        <v>46035</v>
      </c>
      <c r="D15" s="22" t="str">
        <v/>
      </c>
      <c r="E15" s="25" t="str">
        <v/>
      </c>
      <c r="F15" s="25" t="str">
        <v/>
      </c>
      <c r="G15" s="20">
        <v>46066</v>
      </c>
      <c r="H15" s="21">
        <v>46066</v>
      </c>
      <c r="I15" s="22" t="str">
        <v/>
      </c>
      <c r="J15" s="24" t="str">
        <v/>
      </c>
      <c r="K15" s="24" t="str">
        <v/>
      </c>
      <c r="L15" s="20">
        <v>46094</v>
      </c>
      <c r="M15" s="21">
        <v>46094</v>
      </c>
      <c r="N15" s="22" t="str">
        <v/>
      </c>
      <c r="O15" s="23" t="str">
        <v/>
      </c>
      <c r="P15" s="23" t="str">
        <v/>
      </c>
      <c r="Q15" s="20">
        <v>46125</v>
      </c>
      <c r="R15" s="21">
        <v>46125</v>
      </c>
      <c r="S15" s="22" t="str">
        <v/>
      </c>
      <c r="T15" s="23">
        <v>16</v>
      </c>
      <c r="U15" s="23" t="str">
        <v/>
      </c>
      <c r="V15" s="20">
        <v>46155</v>
      </c>
      <c r="W15" s="21">
        <v>46155</v>
      </c>
      <c r="X15" s="22" t="str">
        <v/>
      </c>
      <c r="Y15" s="23" t="str">
        <v/>
      </c>
      <c r="Z15" s="23" t="str">
        <v/>
      </c>
      <c r="AA15" s="20">
        <v>46186</v>
      </c>
      <c r="AB15" s="21">
        <v>46186</v>
      </c>
      <c r="AC15" s="22" t="str">
        <v/>
      </c>
      <c r="AD15" s="23" t="str">
        <v/>
      </c>
      <c r="AE15" s="23" t="str">
        <v/>
      </c>
      <c r="AF15" s="20">
        <v>46216</v>
      </c>
      <c r="AG15" s="21">
        <v>46216</v>
      </c>
      <c r="AH15" s="22" t="str">
        <v/>
      </c>
      <c r="AI15" s="23">
        <v>29</v>
      </c>
      <c r="AJ15" s="23" t="str">
        <v/>
      </c>
      <c r="AK15" s="20">
        <v>46247</v>
      </c>
      <c r="AL15" s="21">
        <v>46247</v>
      </c>
      <c r="AM15" s="22" t="str">
        <v/>
      </c>
      <c r="AN15" s="23" t="str">
        <v/>
      </c>
      <c r="AO15" s="23" t="str">
        <v/>
      </c>
      <c r="AP15" s="20">
        <v>46278</v>
      </c>
      <c r="AQ15" s="21">
        <v>46278</v>
      </c>
      <c r="AR15" s="22" t="str">
        <v/>
      </c>
      <c r="AS15" s="23" t="str">
        <v/>
      </c>
      <c r="AT15" s="23" t="str">
        <v/>
      </c>
      <c r="AU15" s="20">
        <v>46308</v>
      </c>
      <c r="AV15" s="21">
        <v>46308</v>
      </c>
      <c r="AW15" s="22" t="str">
        <v/>
      </c>
      <c r="AX15" s="23" t="str">
        <v/>
      </c>
      <c r="AY15" s="23" t="str">
        <v/>
      </c>
      <c r="AZ15" s="20">
        <v>46339</v>
      </c>
      <c r="BA15" s="21">
        <v>46339</v>
      </c>
      <c r="BB15" s="22" t="str">
        <v/>
      </c>
      <c r="BC15" s="23" t="str">
        <v/>
      </c>
      <c r="BD15" s="23" t="str">
        <v/>
      </c>
      <c r="BE15" s="20">
        <v>46369</v>
      </c>
      <c r="BF15" s="21">
        <v>46369</v>
      </c>
      <c r="BG15" s="22" t="str">
        <v/>
      </c>
      <c r="BH15" s="23" t="str">
        <v/>
      </c>
      <c r="BI15" t="str">
        <v/>
      </c>
      <c r="BK15" s="18"/>
      <c r="BL15" s="33">
        <f>DATE($A$1,12,25)-WEEKDAY(DATE($A$1,12,25),2)-14</f>
        <v>46362</v>
      </c>
      <c r="BM15" s="31" t="s">
        <v>26</v>
      </c>
    </row>
    <row r="16" spans="1:65" ht="21.75" x14ac:dyDescent="0.3">
      <c r="A16" s="12"/>
      <c r="B16" s="20">
        <v>46036</v>
      </c>
      <c r="C16" s="21">
        <v>46036</v>
      </c>
      <c r="D16" s="22" t="str">
        <v/>
      </c>
      <c r="E16" s="25" t="str">
        <v/>
      </c>
      <c r="F16" s="25" t="str">
        <v/>
      </c>
      <c r="G16" s="20">
        <v>46067</v>
      </c>
      <c r="H16" s="21">
        <v>46067</v>
      </c>
      <c r="I16" s="22" t="str">
        <v/>
      </c>
      <c r="J16" s="24" t="str">
        <v/>
      </c>
      <c r="K16" s="24" t="str">
        <v/>
      </c>
      <c r="L16" s="20">
        <v>46095</v>
      </c>
      <c r="M16" s="21">
        <v>46095</v>
      </c>
      <c r="N16" s="22" t="str">
        <v/>
      </c>
      <c r="O16" s="23" t="str">
        <v/>
      </c>
      <c r="P16" s="23" t="str">
        <v/>
      </c>
      <c r="Q16" s="20">
        <v>46126</v>
      </c>
      <c r="R16" s="21">
        <v>46126</v>
      </c>
      <c r="S16" s="22" t="str">
        <v/>
      </c>
      <c r="T16" s="23" t="str">
        <v/>
      </c>
      <c r="U16" s="23" t="str">
        <v/>
      </c>
      <c r="V16" s="20">
        <v>46156</v>
      </c>
      <c r="W16" s="21">
        <v>46156</v>
      </c>
      <c r="X16" s="22" t="str">
        <v>Himmelfahrt</v>
      </c>
      <c r="Y16" s="23" t="str">
        <v/>
      </c>
      <c r="Z16" s="23" t="str">
        <v/>
      </c>
      <c r="AA16" s="20">
        <v>46187</v>
      </c>
      <c r="AB16" s="21">
        <v>46187</v>
      </c>
      <c r="AC16" s="22" t="str">
        <v/>
      </c>
      <c r="AD16" s="23" t="str">
        <v/>
      </c>
      <c r="AE16" s="23" t="str">
        <v/>
      </c>
      <c r="AF16" s="20">
        <v>46217</v>
      </c>
      <c r="AG16" s="21">
        <v>46217</v>
      </c>
      <c r="AH16" s="22" t="str">
        <v/>
      </c>
      <c r="AI16" s="23" t="str">
        <v/>
      </c>
      <c r="AJ16" s="23" t="str">
        <v/>
      </c>
      <c r="AK16" s="20">
        <v>46248</v>
      </c>
      <c r="AL16" s="21">
        <v>46248</v>
      </c>
      <c r="AM16" s="22" t="str">
        <v/>
      </c>
      <c r="AN16" s="23" t="str">
        <v/>
      </c>
      <c r="AO16" s="23" t="str">
        <v/>
      </c>
      <c r="AP16" s="20">
        <v>46279</v>
      </c>
      <c r="AQ16" s="21">
        <v>46279</v>
      </c>
      <c r="AR16" s="22" t="str">
        <v/>
      </c>
      <c r="AS16" s="23">
        <v>38</v>
      </c>
      <c r="AT16" s="23" t="str">
        <v/>
      </c>
      <c r="AU16" s="20">
        <v>46309</v>
      </c>
      <c r="AV16" s="21">
        <v>46309</v>
      </c>
      <c r="AW16" s="22" t="str">
        <v/>
      </c>
      <c r="AX16" s="23" t="str">
        <v/>
      </c>
      <c r="AY16" s="23" t="str">
        <v/>
      </c>
      <c r="AZ16" s="20">
        <v>46340</v>
      </c>
      <c r="BA16" s="21">
        <v>46340</v>
      </c>
      <c r="BB16" s="22" t="str">
        <v/>
      </c>
      <c r="BC16" s="23" t="str">
        <v/>
      </c>
      <c r="BD16" s="23" t="str">
        <v/>
      </c>
      <c r="BE16" s="20">
        <v>46370</v>
      </c>
      <c r="BF16" s="21">
        <v>46370</v>
      </c>
      <c r="BG16" s="22" t="str">
        <v/>
      </c>
      <c r="BH16" s="23">
        <v>51</v>
      </c>
      <c r="BI16" t="str">
        <v/>
      </c>
      <c r="BK16" s="18"/>
      <c r="BL16" s="33">
        <f>DATE($A$1,12,25)-WEEKDAY(DATE($A$1,12,25),2)-7</f>
        <v>46369</v>
      </c>
      <c r="BM16" s="31" t="s">
        <v>27</v>
      </c>
    </row>
    <row r="17" spans="1:65" ht="21.75" x14ac:dyDescent="0.3">
      <c r="A17" s="12"/>
      <c r="B17" s="20">
        <v>46037</v>
      </c>
      <c r="C17" s="21">
        <v>46037</v>
      </c>
      <c r="D17" s="22" t="str">
        <v/>
      </c>
      <c r="E17" s="25" t="str">
        <v/>
      </c>
      <c r="F17" s="25" t="str">
        <v/>
      </c>
      <c r="G17" s="20">
        <v>46068</v>
      </c>
      <c r="H17" s="21">
        <v>46068</v>
      </c>
      <c r="I17" s="22" t="str">
        <v/>
      </c>
      <c r="J17" s="24" t="str">
        <v/>
      </c>
      <c r="K17" s="24" t="str">
        <v/>
      </c>
      <c r="L17" s="20">
        <v>46096</v>
      </c>
      <c r="M17" s="21">
        <v>46096</v>
      </c>
      <c r="N17" s="22" t="str">
        <v/>
      </c>
      <c r="O17" s="23" t="str">
        <v/>
      </c>
      <c r="P17" s="23" t="str">
        <v/>
      </c>
      <c r="Q17" s="20">
        <v>46127</v>
      </c>
      <c r="R17" s="21">
        <v>46127</v>
      </c>
      <c r="S17" s="22" t="str">
        <v/>
      </c>
      <c r="T17" s="23" t="str">
        <v/>
      </c>
      <c r="U17" s="23" t="str">
        <v/>
      </c>
      <c r="V17" s="20">
        <v>46157</v>
      </c>
      <c r="W17" s="21">
        <v>46157</v>
      </c>
      <c r="X17" s="22" t="str">
        <v/>
      </c>
      <c r="Y17" s="23" t="str">
        <v/>
      </c>
      <c r="Z17" s="23" t="str">
        <v/>
      </c>
      <c r="AA17" s="20">
        <v>46188</v>
      </c>
      <c r="AB17" s="21">
        <v>46188</v>
      </c>
      <c r="AC17" s="22" t="str">
        <v/>
      </c>
      <c r="AD17" s="23">
        <v>25</v>
      </c>
      <c r="AE17" s="23" t="str">
        <v/>
      </c>
      <c r="AF17" s="20">
        <v>46218</v>
      </c>
      <c r="AG17" s="21">
        <v>46218</v>
      </c>
      <c r="AH17" s="22" t="str">
        <v/>
      </c>
      <c r="AI17" s="23" t="str">
        <v/>
      </c>
      <c r="AJ17" s="23" t="str">
        <v/>
      </c>
      <c r="AK17" s="20">
        <v>46249</v>
      </c>
      <c r="AL17" s="21">
        <v>46249</v>
      </c>
      <c r="AM17" s="22" t="str">
        <v/>
      </c>
      <c r="AN17" s="23" t="str">
        <v/>
      </c>
      <c r="AO17" s="23" t="str">
        <v/>
      </c>
      <c r="AP17" s="20">
        <v>46280</v>
      </c>
      <c r="AQ17" s="21">
        <v>46280</v>
      </c>
      <c r="AR17" s="22" t="str">
        <v/>
      </c>
      <c r="AS17" s="23" t="str">
        <v/>
      </c>
      <c r="AT17" s="23" t="str">
        <v/>
      </c>
      <c r="AU17" s="20">
        <v>46310</v>
      </c>
      <c r="AV17" s="21">
        <v>46310</v>
      </c>
      <c r="AW17" s="22" t="str">
        <v/>
      </c>
      <c r="AX17" s="23" t="str">
        <v/>
      </c>
      <c r="AY17" s="23" t="str">
        <v/>
      </c>
      <c r="AZ17" s="20">
        <v>46341</v>
      </c>
      <c r="BA17" s="21">
        <v>46341</v>
      </c>
      <c r="BB17" s="22" t="str">
        <v/>
      </c>
      <c r="BC17" s="23" t="str">
        <v/>
      </c>
      <c r="BD17" s="23" t="str">
        <v/>
      </c>
      <c r="BE17" s="20">
        <v>46371</v>
      </c>
      <c r="BF17" s="21">
        <v>46371</v>
      </c>
      <c r="BG17" s="22" t="str">
        <v/>
      </c>
      <c r="BH17" s="23" t="str">
        <v/>
      </c>
      <c r="BI17" t="str">
        <v/>
      </c>
      <c r="BK17" s="18"/>
      <c r="BL17" s="33">
        <f>DATE($A$1,12,25)-WEEKDAY(DATE($A$1,12,25),2)</f>
        <v>46376</v>
      </c>
      <c r="BM17" s="31" t="s">
        <v>28</v>
      </c>
    </row>
    <row r="18" spans="1:65" ht="21.75" x14ac:dyDescent="0.3">
      <c r="A18" s="12"/>
      <c r="B18" s="20">
        <v>46038</v>
      </c>
      <c r="C18" s="21">
        <v>46038</v>
      </c>
      <c r="D18" s="22" t="str">
        <v/>
      </c>
      <c r="E18" s="25" t="str">
        <v/>
      </c>
      <c r="F18" s="25" t="str">
        <v/>
      </c>
      <c r="G18" s="20">
        <v>46069</v>
      </c>
      <c r="H18" s="21">
        <v>46069</v>
      </c>
      <c r="I18" s="22" t="str">
        <v/>
      </c>
      <c r="J18" s="24">
        <v>8</v>
      </c>
      <c r="K18" s="24" t="str">
        <v/>
      </c>
      <c r="L18" s="20">
        <v>46097</v>
      </c>
      <c r="M18" s="21">
        <v>46097</v>
      </c>
      <c r="N18" s="22" t="str">
        <v/>
      </c>
      <c r="O18" s="23">
        <v>12</v>
      </c>
      <c r="P18" s="23" t="str">
        <v/>
      </c>
      <c r="Q18" s="20">
        <v>46128</v>
      </c>
      <c r="R18" s="21">
        <v>46128</v>
      </c>
      <c r="S18" s="22" t="str">
        <v/>
      </c>
      <c r="T18" s="23" t="str">
        <v/>
      </c>
      <c r="U18" s="23" t="str">
        <v/>
      </c>
      <c r="V18" s="20">
        <v>46158</v>
      </c>
      <c r="W18" s="21">
        <v>46158</v>
      </c>
      <c r="X18" s="22" t="str">
        <v/>
      </c>
      <c r="Y18" s="23" t="str">
        <v/>
      </c>
      <c r="Z18" s="23" t="str">
        <v/>
      </c>
      <c r="AA18" s="20">
        <v>46189</v>
      </c>
      <c r="AB18" s="21">
        <v>46189</v>
      </c>
      <c r="AC18" s="22" t="str">
        <v/>
      </c>
      <c r="AD18" s="23" t="str">
        <v/>
      </c>
      <c r="AE18" s="23" t="str">
        <v/>
      </c>
      <c r="AF18" s="20">
        <v>46219</v>
      </c>
      <c r="AG18" s="21">
        <v>46219</v>
      </c>
      <c r="AH18" s="22" t="str">
        <v/>
      </c>
      <c r="AI18" s="23" t="str">
        <v/>
      </c>
      <c r="AJ18" s="23" t="str">
        <v/>
      </c>
      <c r="AK18" s="20">
        <v>46250</v>
      </c>
      <c r="AL18" s="21">
        <v>46250</v>
      </c>
      <c r="AM18" s="22" t="str">
        <v/>
      </c>
      <c r="AN18" s="23" t="str">
        <v/>
      </c>
      <c r="AO18" s="23" t="str">
        <v/>
      </c>
      <c r="AP18" s="20">
        <v>46281</v>
      </c>
      <c r="AQ18" s="21">
        <v>46281</v>
      </c>
      <c r="AR18" s="22" t="str">
        <v/>
      </c>
      <c r="AS18" s="23" t="str">
        <v/>
      </c>
      <c r="AT18" s="23" t="str">
        <v/>
      </c>
      <c r="AU18" s="20">
        <v>46311</v>
      </c>
      <c r="AV18" s="21">
        <v>46311</v>
      </c>
      <c r="AW18" s="22" t="str">
        <v/>
      </c>
      <c r="AX18" s="23" t="str">
        <v/>
      </c>
      <c r="AY18" s="23" t="str">
        <v/>
      </c>
      <c r="AZ18" s="20">
        <v>46342</v>
      </c>
      <c r="BA18" s="21">
        <v>46342</v>
      </c>
      <c r="BB18" s="22" t="str">
        <v/>
      </c>
      <c r="BC18" s="23">
        <v>47</v>
      </c>
      <c r="BD18" s="23" t="str">
        <v/>
      </c>
      <c r="BE18" s="20">
        <v>46372</v>
      </c>
      <c r="BF18" s="21">
        <v>46372</v>
      </c>
      <c r="BG18" s="22" t="str">
        <v/>
      </c>
      <c r="BH18" s="23" t="str">
        <v/>
      </c>
      <c r="BI18" t="str">
        <v/>
      </c>
      <c r="BK18" s="18"/>
      <c r="BL18" s="33">
        <f>DATE($A$1,12,24)</f>
        <v>46380</v>
      </c>
      <c r="BM18" s="31" t="s">
        <v>29</v>
      </c>
    </row>
    <row r="19" spans="1:65" ht="21.75" x14ac:dyDescent="0.3">
      <c r="A19" s="12"/>
      <c r="B19" s="20">
        <v>46039</v>
      </c>
      <c r="C19" s="21">
        <v>46039</v>
      </c>
      <c r="D19" s="22" t="str">
        <v/>
      </c>
      <c r="E19" s="25" t="str">
        <v/>
      </c>
      <c r="F19" s="25" t="str">
        <v/>
      </c>
      <c r="G19" s="20">
        <v>46070</v>
      </c>
      <c r="H19" s="21">
        <v>46070</v>
      </c>
      <c r="I19" s="22" t="str">
        <v/>
      </c>
      <c r="J19" s="24" t="str">
        <v/>
      </c>
      <c r="K19" s="24" t="str">
        <v/>
      </c>
      <c r="L19" s="20">
        <v>46098</v>
      </c>
      <c r="M19" s="21">
        <v>46098</v>
      </c>
      <c r="N19" s="22" t="str">
        <v/>
      </c>
      <c r="O19" s="23" t="str">
        <v/>
      </c>
      <c r="P19" s="23" t="str">
        <v/>
      </c>
      <c r="Q19" s="20">
        <v>46129</v>
      </c>
      <c r="R19" s="21">
        <v>46129</v>
      </c>
      <c r="S19" s="22" t="str">
        <v/>
      </c>
      <c r="T19" s="23" t="str">
        <v/>
      </c>
      <c r="U19" s="23" t="str">
        <v/>
      </c>
      <c r="V19" s="20">
        <v>46159</v>
      </c>
      <c r="W19" s="21">
        <v>46159</v>
      </c>
      <c r="X19" s="22" t="str">
        <v/>
      </c>
      <c r="Y19" s="23" t="str">
        <v/>
      </c>
      <c r="Z19" s="23" t="str">
        <v/>
      </c>
      <c r="AA19" s="20">
        <v>46190</v>
      </c>
      <c r="AB19" s="21">
        <v>46190</v>
      </c>
      <c r="AC19" s="22" t="str">
        <v/>
      </c>
      <c r="AD19" s="23" t="str">
        <v/>
      </c>
      <c r="AE19" s="23" t="str">
        <v/>
      </c>
      <c r="AF19" s="20">
        <v>46220</v>
      </c>
      <c r="AG19" s="21">
        <v>46220</v>
      </c>
      <c r="AH19" s="22" t="str">
        <v/>
      </c>
      <c r="AI19" s="23" t="str">
        <v/>
      </c>
      <c r="AJ19" s="23" t="str">
        <v/>
      </c>
      <c r="AK19" s="20">
        <v>46251</v>
      </c>
      <c r="AL19" s="21">
        <v>46251</v>
      </c>
      <c r="AM19" s="22" t="str">
        <v/>
      </c>
      <c r="AN19" s="23">
        <v>34</v>
      </c>
      <c r="AO19" s="23" t="str">
        <v/>
      </c>
      <c r="AP19" s="20">
        <v>46282</v>
      </c>
      <c r="AQ19" s="21">
        <v>46282</v>
      </c>
      <c r="AR19" s="22" t="str">
        <v/>
      </c>
      <c r="AS19" s="23" t="str">
        <v/>
      </c>
      <c r="AT19" s="23" t="str">
        <v/>
      </c>
      <c r="AU19" s="20">
        <v>46312</v>
      </c>
      <c r="AV19" s="21">
        <v>46312</v>
      </c>
      <c r="AW19" s="22" t="str">
        <v/>
      </c>
      <c r="AX19" s="23" t="str">
        <v/>
      </c>
      <c r="AY19" s="23" t="str">
        <v/>
      </c>
      <c r="AZ19" s="20">
        <v>46343</v>
      </c>
      <c r="BA19" s="21">
        <v>46343</v>
      </c>
      <c r="BB19" s="22" t="str">
        <v/>
      </c>
      <c r="BC19" s="23" t="str">
        <v/>
      </c>
      <c r="BD19" s="23" t="str">
        <v/>
      </c>
      <c r="BE19" s="20">
        <v>46373</v>
      </c>
      <c r="BF19" s="21">
        <v>46373</v>
      </c>
      <c r="BG19" s="22" t="str">
        <v/>
      </c>
      <c r="BH19" s="23" t="str">
        <v/>
      </c>
      <c r="BI19" t="str">
        <v/>
      </c>
      <c r="BK19" s="18"/>
      <c r="BL19" s="26">
        <f>DATE($A$1,12,25)</f>
        <v>46381</v>
      </c>
      <c r="BM19" s="30" t="s">
        <v>30</v>
      </c>
    </row>
    <row r="20" spans="1:65" ht="21.75" x14ac:dyDescent="0.3">
      <c r="A20" s="12"/>
      <c r="B20" s="20">
        <v>46040</v>
      </c>
      <c r="C20" s="21">
        <v>46040</v>
      </c>
      <c r="D20" s="22" t="str">
        <v/>
      </c>
      <c r="E20" s="25" t="str">
        <v/>
      </c>
      <c r="F20" s="25" t="str">
        <v/>
      </c>
      <c r="G20" s="20">
        <v>46071</v>
      </c>
      <c r="H20" s="21">
        <v>46071</v>
      </c>
      <c r="I20" s="22" t="str">
        <v/>
      </c>
      <c r="J20" s="24" t="str">
        <v/>
      </c>
      <c r="K20" s="24" t="str">
        <v/>
      </c>
      <c r="L20" s="20">
        <v>46099</v>
      </c>
      <c r="M20" s="21">
        <v>46099</v>
      </c>
      <c r="N20" s="22" t="str">
        <v/>
      </c>
      <c r="O20" s="23" t="str">
        <v/>
      </c>
      <c r="P20" s="23" t="str">
        <v/>
      </c>
      <c r="Q20" s="20">
        <v>46130</v>
      </c>
      <c r="R20" s="21">
        <v>46130</v>
      </c>
      <c r="S20" s="22" t="str">
        <v/>
      </c>
      <c r="T20" s="23" t="str">
        <v/>
      </c>
      <c r="U20" s="23" t="str">
        <v/>
      </c>
      <c r="V20" s="20">
        <v>46160</v>
      </c>
      <c r="W20" s="21">
        <v>46160</v>
      </c>
      <c r="X20" s="22" t="str">
        <v/>
      </c>
      <c r="Y20" s="23">
        <v>21</v>
      </c>
      <c r="Z20" s="23" t="str">
        <v/>
      </c>
      <c r="AA20" s="20">
        <v>46191</v>
      </c>
      <c r="AB20" s="21">
        <v>46191</v>
      </c>
      <c r="AC20" s="22" t="str">
        <v/>
      </c>
      <c r="AD20" s="23" t="str">
        <v/>
      </c>
      <c r="AE20" s="23" t="str">
        <v/>
      </c>
      <c r="AF20" s="20">
        <v>46221</v>
      </c>
      <c r="AG20" s="21">
        <v>46221</v>
      </c>
      <c r="AH20" s="22" t="str">
        <v/>
      </c>
      <c r="AI20" s="23" t="str">
        <v/>
      </c>
      <c r="AJ20" s="23" t="str">
        <v/>
      </c>
      <c r="AK20" s="20">
        <v>46252</v>
      </c>
      <c r="AL20" s="21">
        <v>46252</v>
      </c>
      <c r="AM20" s="22" t="str">
        <v/>
      </c>
      <c r="AN20" s="23" t="str">
        <v/>
      </c>
      <c r="AO20" s="23" t="str">
        <v/>
      </c>
      <c r="AP20" s="20">
        <v>46283</v>
      </c>
      <c r="AQ20" s="21">
        <v>46283</v>
      </c>
      <c r="AR20" s="22" t="str">
        <v/>
      </c>
      <c r="AS20" s="23" t="str">
        <v/>
      </c>
      <c r="AT20" s="23" t="str">
        <v/>
      </c>
      <c r="AU20" s="20">
        <v>46313</v>
      </c>
      <c r="AV20" s="21">
        <v>46313</v>
      </c>
      <c r="AW20" s="22" t="str">
        <v/>
      </c>
      <c r="AX20" s="23" t="str">
        <v/>
      </c>
      <c r="AY20" s="23" t="str">
        <v/>
      </c>
      <c r="AZ20" s="20">
        <v>46344</v>
      </c>
      <c r="BA20" s="21">
        <v>46344</v>
      </c>
      <c r="BB20" s="22" t="str">
        <v/>
      </c>
      <c r="BC20" s="23" t="str">
        <v/>
      </c>
      <c r="BD20" s="23" t="str">
        <v/>
      </c>
      <c r="BE20" s="20">
        <v>46374</v>
      </c>
      <c r="BF20" s="21">
        <v>46374</v>
      </c>
      <c r="BG20" s="22" t="str">
        <v/>
      </c>
      <c r="BH20" s="23" t="str">
        <v/>
      </c>
      <c r="BI20" t="str">
        <v/>
      </c>
      <c r="BK20" s="18"/>
      <c r="BL20" s="29">
        <f>DATE($A$1,12,26)</f>
        <v>46382</v>
      </c>
      <c r="BM20" s="32" t="s">
        <v>31</v>
      </c>
    </row>
    <row r="21" spans="1:65" ht="21.75" x14ac:dyDescent="0.3">
      <c r="A21" s="12"/>
      <c r="B21" s="20">
        <v>46041</v>
      </c>
      <c r="C21" s="21">
        <v>46041</v>
      </c>
      <c r="D21" s="22" t="str">
        <v/>
      </c>
      <c r="E21" s="25">
        <v>4</v>
      </c>
      <c r="F21" s="25" t="str">
        <v/>
      </c>
      <c r="G21" s="20">
        <v>46072</v>
      </c>
      <c r="H21" s="21">
        <v>46072</v>
      </c>
      <c r="I21" s="22" t="str">
        <v/>
      </c>
      <c r="J21" s="24" t="str">
        <v/>
      </c>
      <c r="K21" s="24" t="str">
        <v/>
      </c>
      <c r="L21" s="20">
        <v>46100</v>
      </c>
      <c r="M21" s="21">
        <v>46100</v>
      </c>
      <c r="N21" s="22" t="str">
        <v/>
      </c>
      <c r="O21" s="23" t="str">
        <v/>
      </c>
      <c r="P21" s="23" t="str">
        <v/>
      </c>
      <c r="Q21" s="20">
        <v>46131</v>
      </c>
      <c r="R21" s="21">
        <v>46131</v>
      </c>
      <c r="S21" s="22" t="str">
        <v/>
      </c>
      <c r="T21" s="23" t="str">
        <v/>
      </c>
      <c r="U21" s="23" t="str">
        <v/>
      </c>
      <c r="V21" s="20">
        <v>46161</v>
      </c>
      <c r="W21" s="21">
        <v>46161</v>
      </c>
      <c r="X21" s="22" t="str">
        <v/>
      </c>
      <c r="Y21" s="23" t="str">
        <v/>
      </c>
      <c r="Z21" s="23" t="str">
        <v/>
      </c>
      <c r="AA21" s="20">
        <v>46192</v>
      </c>
      <c r="AB21" s="21">
        <v>46192</v>
      </c>
      <c r="AC21" s="22" t="str">
        <v/>
      </c>
      <c r="AD21" s="23" t="str">
        <v/>
      </c>
      <c r="AE21" s="23" t="str">
        <v/>
      </c>
      <c r="AF21" s="20">
        <v>46222</v>
      </c>
      <c r="AG21" s="21">
        <v>46222</v>
      </c>
      <c r="AH21" s="22" t="str">
        <v/>
      </c>
      <c r="AI21" s="23" t="str">
        <v/>
      </c>
      <c r="AJ21" s="23" t="str">
        <v/>
      </c>
      <c r="AK21" s="20">
        <v>46253</v>
      </c>
      <c r="AL21" s="21">
        <v>46253</v>
      </c>
      <c r="AM21" s="22" t="str">
        <v/>
      </c>
      <c r="AN21" s="23" t="str">
        <v/>
      </c>
      <c r="AO21" s="23" t="str">
        <v/>
      </c>
      <c r="AP21" s="20">
        <v>46284</v>
      </c>
      <c r="AQ21" s="21">
        <v>46284</v>
      </c>
      <c r="AR21" s="22" t="str">
        <v/>
      </c>
      <c r="AS21" s="23" t="str">
        <v/>
      </c>
      <c r="AT21" s="23" t="str">
        <v/>
      </c>
      <c r="AU21" s="20">
        <v>46314</v>
      </c>
      <c r="AV21" s="21">
        <v>46314</v>
      </c>
      <c r="AW21" s="22" t="str">
        <v/>
      </c>
      <c r="AX21" s="23">
        <v>43</v>
      </c>
      <c r="AY21" s="23" t="str">
        <v/>
      </c>
      <c r="AZ21" s="20">
        <v>46345</v>
      </c>
      <c r="BA21" s="21">
        <v>46345</v>
      </c>
      <c r="BB21" s="22" t="str">
        <v/>
      </c>
      <c r="BC21" s="23" t="str">
        <v/>
      </c>
      <c r="BD21" s="23" t="str">
        <v/>
      </c>
      <c r="BE21" s="20">
        <v>46375</v>
      </c>
      <c r="BF21" s="21">
        <v>46375</v>
      </c>
      <c r="BG21" s="22" t="str">
        <v/>
      </c>
      <c r="BH21" s="23" t="str">
        <v/>
      </c>
      <c r="BI21" t="str">
        <v/>
      </c>
      <c r="BK21" s="18"/>
      <c r="BL21" s="34">
        <f>DATE($A$1,12,31)</f>
        <v>46387</v>
      </c>
      <c r="BM21" s="28" t="s">
        <v>32</v>
      </c>
    </row>
    <row r="22" spans="1:65" ht="21.75" x14ac:dyDescent="0.3">
      <c r="A22" s="12"/>
      <c r="B22" s="20">
        <v>46042</v>
      </c>
      <c r="C22" s="21">
        <v>46042</v>
      </c>
      <c r="D22" s="22" t="str">
        <v/>
      </c>
      <c r="E22" s="25" t="str">
        <v/>
      </c>
      <c r="F22" s="25" t="str">
        <v/>
      </c>
      <c r="G22" s="20">
        <v>46073</v>
      </c>
      <c r="H22" s="21">
        <v>46073</v>
      </c>
      <c r="I22" s="22" t="str">
        <v/>
      </c>
      <c r="J22" s="24" t="str">
        <v/>
      </c>
      <c r="K22" s="24" t="str">
        <v/>
      </c>
      <c r="L22" s="20">
        <v>46101</v>
      </c>
      <c r="M22" s="21">
        <v>46101</v>
      </c>
      <c r="N22" s="22" t="str">
        <v/>
      </c>
      <c r="O22" s="23" t="str">
        <v/>
      </c>
      <c r="P22" s="23" t="str">
        <v/>
      </c>
      <c r="Q22" s="20">
        <v>46132</v>
      </c>
      <c r="R22" s="21">
        <v>46132</v>
      </c>
      <c r="S22" s="22" t="str">
        <v/>
      </c>
      <c r="T22" s="23">
        <v>17</v>
      </c>
      <c r="U22" s="23" t="str">
        <v/>
      </c>
      <c r="V22" s="20">
        <v>46162</v>
      </c>
      <c r="W22" s="21">
        <v>46162</v>
      </c>
      <c r="X22" s="22" t="str">
        <v/>
      </c>
      <c r="Y22" s="23" t="str">
        <v/>
      </c>
      <c r="Z22" s="23" t="str">
        <v/>
      </c>
      <c r="AA22" s="20">
        <v>46193</v>
      </c>
      <c r="AB22" s="21">
        <v>46193</v>
      </c>
      <c r="AC22" s="22" t="str">
        <v/>
      </c>
      <c r="AD22" s="23" t="str">
        <v/>
      </c>
      <c r="AE22" s="23" t="str">
        <v/>
      </c>
      <c r="AF22" s="20">
        <v>46223</v>
      </c>
      <c r="AG22" s="21">
        <v>46223</v>
      </c>
      <c r="AH22" s="22" t="str">
        <v/>
      </c>
      <c r="AI22" s="23">
        <v>30</v>
      </c>
      <c r="AJ22" s="23" t="str">
        <v/>
      </c>
      <c r="AK22" s="20">
        <v>46254</v>
      </c>
      <c r="AL22" s="21">
        <v>46254</v>
      </c>
      <c r="AM22" s="22" t="str">
        <v/>
      </c>
      <c r="AN22" s="23" t="str">
        <v/>
      </c>
      <c r="AO22" s="23" t="str">
        <v/>
      </c>
      <c r="AP22" s="20">
        <v>46285</v>
      </c>
      <c r="AQ22" s="21">
        <v>46285</v>
      </c>
      <c r="AR22" s="22" t="str">
        <v/>
      </c>
      <c r="AS22" s="23" t="str">
        <v/>
      </c>
      <c r="AT22" s="23" t="str">
        <v/>
      </c>
      <c r="AU22" s="20">
        <v>46315</v>
      </c>
      <c r="AV22" s="21">
        <v>46315</v>
      </c>
      <c r="AW22" s="22" t="str">
        <v/>
      </c>
      <c r="AX22" s="23" t="str">
        <v/>
      </c>
      <c r="AY22" s="23" t="str">
        <v/>
      </c>
      <c r="AZ22" s="20">
        <v>46346</v>
      </c>
      <c r="BA22" s="21">
        <v>46346</v>
      </c>
      <c r="BB22" s="22" t="str">
        <v/>
      </c>
      <c r="BC22" s="23" t="str">
        <v/>
      </c>
      <c r="BD22" s="23" t="str">
        <v/>
      </c>
      <c r="BE22" s="20">
        <v>46376</v>
      </c>
      <c r="BF22" s="21">
        <v>46376</v>
      </c>
      <c r="BG22" s="22" t="str">
        <v/>
      </c>
      <c r="BH22" s="23" t="str">
        <v/>
      </c>
      <c r="BI22" t="str">
        <v/>
      </c>
      <c r="BK22" s="18"/>
    </row>
    <row r="23" spans="1:65" ht="21.75" x14ac:dyDescent="0.3">
      <c r="A23" s="12"/>
      <c r="B23" s="20">
        <v>46043</v>
      </c>
      <c r="C23" s="21">
        <v>46043</v>
      </c>
      <c r="D23" s="22" t="str">
        <v/>
      </c>
      <c r="E23" s="25" t="str">
        <v/>
      </c>
      <c r="F23" s="25" t="str">
        <v/>
      </c>
      <c r="G23" s="20">
        <v>46074</v>
      </c>
      <c r="H23" s="21">
        <v>46074</v>
      </c>
      <c r="I23" s="22" t="str">
        <v/>
      </c>
      <c r="J23" s="24" t="str">
        <v/>
      </c>
      <c r="K23" s="24" t="str">
        <v/>
      </c>
      <c r="L23" s="20">
        <v>46102</v>
      </c>
      <c r="M23" s="21">
        <v>46102</v>
      </c>
      <c r="N23" s="22" t="str">
        <v/>
      </c>
      <c r="O23" s="23" t="str">
        <v/>
      </c>
      <c r="P23" s="23" t="str">
        <v/>
      </c>
      <c r="Q23" s="20">
        <v>46133</v>
      </c>
      <c r="R23" s="21">
        <v>46133</v>
      </c>
      <c r="S23" s="22" t="str">
        <v/>
      </c>
      <c r="T23" s="23" t="str">
        <v/>
      </c>
      <c r="U23" s="23" t="str">
        <v/>
      </c>
      <c r="V23" s="20">
        <v>46163</v>
      </c>
      <c r="W23" s="21">
        <v>46163</v>
      </c>
      <c r="X23" s="22" t="str">
        <v/>
      </c>
      <c r="Y23" s="23" t="str">
        <v/>
      </c>
      <c r="Z23" s="23" t="str">
        <v/>
      </c>
      <c r="AA23" s="20">
        <v>46194</v>
      </c>
      <c r="AB23" s="21">
        <v>46194</v>
      </c>
      <c r="AC23" s="22" t="str">
        <v/>
      </c>
      <c r="AD23" s="23" t="str">
        <v/>
      </c>
      <c r="AE23" s="23" t="str">
        <v/>
      </c>
      <c r="AF23" s="20">
        <v>46224</v>
      </c>
      <c r="AG23" s="21">
        <v>46224</v>
      </c>
      <c r="AH23" s="22" t="str">
        <v/>
      </c>
      <c r="AI23" s="23" t="str">
        <v/>
      </c>
      <c r="AJ23" s="23" t="str">
        <v/>
      </c>
      <c r="AK23" s="20">
        <v>46255</v>
      </c>
      <c r="AL23" s="21">
        <v>46255</v>
      </c>
      <c r="AM23" s="22" t="str">
        <v/>
      </c>
      <c r="AN23" s="23" t="str">
        <v/>
      </c>
      <c r="AO23" s="23" t="str">
        <v/>
      </c>
      <c r="AP23" s="20">
        <v>46286</v>
      </c>
      <c r="AQ23" s="21">
        <v>46286</v>
      </c>
      <c r="AR23" s="22" t="str">
        <v/>
      </c>
      <c r="AS23" s="23">
        <v>39</v>
      </c>
      <c r="AT23" s="23" t="str">
        <v/>
      </c>
      <c r="AU23" s="20">
        <v>46316</v>
      </c>
      <c r="AV23" s="21">
        <v>46316</v>
      </c>
      <c r="AW23" s="22" t="str">
        <v/>
      </c>
      <c r="AX23" s="23" t="str">
        <v/>
      </c>
      <c r="AY23" s="23" t="str">
        <v/>
      </c>
      <c r="AZ23" s="20">
        <v>46347</v>
      </c>
      <c r="BA23" s="21">
        <v>46347</v>
      </c>
      <c r="BB23" s="22" t="str">
        <v/>
      </c>
      <c r="BC23" s="23" t="str">
        <v/>
      </c>
      <c r="BD23" s="23" t="str">
        <v/>
      </c>
      <c r="BE23" s="20">
        <v>46377</v>
      </c>
      <c r="BF23" s="21">
        <v>46377</v>
      </c>
      <c r="BG23" s="22" t="str">
        <v/>
      </c>
      <c r="BH23" s="23">
        <v>52</v>
      </c>
      <c r="BI23" t="str">
        <v/>
      </c>
      <c r="BK23" s="18"/>
    </row>
    <row r="24" spans="1:65" ht="21.75" x14ac:dyDescent="0.3">
      <c r="A24" s="12"/>
      <c r="B24" s="20">
        <v>46044</v>
      </c>
      <c r="C24" s="21">
        <v>46044</v>
      </c>
      <c r="D24" s="22" t="str">
        <v/>
      </c>
      <c r="E24" s="25" t="str">
        <v/>
      </c>
      <c r="F24" s="25" t="str">
        <v/>
      </c>
      <c r="G24" s="20">
        <v>46075</v>
      </c>
      <c r="H24" s="21">
        <v>46075</v>
      </c>
      <c r="I24" s="22" t="str">
        <v/>
      </c>
      <c r="J24" s="24" t="str">
        <v/>
      </c>
      <c r="K24" s="24" t="str">
        <v/>
      </c>
      <c r="L24" s="20">
        <v>46103</v>
      </c>
      <c r="M24" s="21">
        <v>46103</v>
      </c>
      <c r="N24" s="22" t="str">
        <v/>
      </c>
      <c r="O24" s="23" t="str">
        <v/>
      </c>
      <c r="P24" s="23" t="str">
        <v/>
      </c>
      <c r="Q24" s="20">
        <v>46134</v>
      </c>
      <c r="R24" s="21">
        <v>46134</v>
      </c>
      <c r="S24" s="22" t="str">
        <v/>
      </c>
      <c r="T24" s="23" t="str">
        <v/>
      </c>
      <c r="U24" s="23" t="str">
        <v/>
      </c>
      <c r="V24" s="20">
        <v>46164</v>
      </c>
      <c r="W24" s="21">
        <v>46164</v>
      </c>
      <c r="X24" s="22" t="str">
        <v/>
      </c>
      <c r="Y24" s="23" t="str">
        <v/>
      </c>
      <c r="Z24" s="23" t="str">
        <v/>
      </c>
      <c r="AA24" s="20">
        <v>46195</v>
      </c>
      <c r="AB24" s="21">
        <v>46195</v>
      </c>
      <c r="AC24" s="22" t="str">
        <v/>
      </c>
      <c r="AD24" s="23">
        <v>26</v>
      </c>
      <c r="AE24" s="23" t="str">
        <v/>
      </c>
      <c r="AF24" s="20">
        <v>46225</v>
      </c>
      <c r="AG24" s="21">
        <v>46225</v>
      </c>
      <c r="AH24" s="22" t="str">
        <v/>
      </c>
      <c r="AI24" s="23" t="str">
        <v/>
      </c>
      <c r="AJ24" s="23" t="str">
        <v/>
      </c>
      <c r="AK24" s="20">
        <v>46256</v>
      </c>
      <c r="AL24" s="21">
        <v>46256</v>
      </c>
      <c r="AM24" s="22" t="str">
        <v/>
      </c>
      <c r="AN24" s="23" t="str">
        <v/>
      </c>
      <c r="AO24" s="23" t="str">
        <v/>
      </c>
      <c r="AP24" s="20">
        <v>46287</v>
      </c>
      <c r="AQ24" s="21">
        <v>46287</v>
      </c>
      <c r="AR24" s="22" t="str">
        <v/>
      </c>
      <c r="AS24" s="23" t="str">
        <v/>
      </c>
      <c r="AT24" s="23" t="str">
        <v/>
      </c>
      <c r="AU24" s="20">
        <v>46317</v>
      </c>
      <c r="AV24" s="21">
        <v>46317</v>
      </c>
      <c r="AW24" s="22" t="str">
        <v/>
      </c>
      <c r="AX24" s="23" t="str">
        <v/>
      </c>
      <c r="AY24" s="23" t="str">
        <v/>
      </c>
      <c r="AZ24" s="20">
        <v>46348</v>
      </c>
      <c r="BA24" s="21">
        <v>46348</v>
      </c>
      <c r="BB24" s="22" t="str">
        <v/>
      </c>
      <c r="BC24" s="23" t="str">
        <v/>
      </c>
      <c r="BD24" s="23" t="str">
        <v/>
      </c>
      <c r="BE24" s="20">
        <v>46378</v>
      </c>
      <c r="BF24" s="21">
        <v>46378</v>
      </c>
      <c r="BG24" s="22" t="str">
        <v/>
      </c>
      <c r="BH24" s="23" t="str">
        <v/>
      </c>
      <c r="BI24" t="str">
        <v/>
      </c>
      <c r="BK24" s="18"/>
    </row>
    <row r="25" spans="1:65" ht="21.75" x14ac:dyDescent="0.3">
      <c r="A25" s="12"/>
      <c r="B25" s="20">
        <v>46045</v>
      </c>
      <c r="C25" s="21">
        <v>46045</v>
      </c>
      <c r="D25" s="22" t="str">
        <v/>
      </c>
      <c r="E25" s="25" t="str">
        <v/>
      </c>
      <c r="F25" s="25" t="str">
        <v/>
      </c>
      <c r="G25" s="20">
        <v>46076</v>
      </c>
      <c r="H25" s="21">
        <v>46076</v>
      </c>
      <c r="I25" s="22" t="str">
        <v/>
      </c>
      <c r="J25" s="24">
        <v>9</v>
      </c>
      <c r="K25" s="24" t="str">
        <v/>
      </c>
      <c r="L25" s="20">
        <v>46104</v>
      </c>
      <c r="M25" s="21">
        <v>46104</v>
      </c>
      <c r="N25" s="22" t="str">
        <v/>
      </c>
      <c r="O25" s="23">
        <v>13</v>
      </c>
      <c r="P25" s="23" t="str">
        <v/>
      </c>
      <c r="Q25" s="20">
        <v>46135</v>
      </c>
      <c r="R25" s="21">
        <v>46135</v>
      </c>
      <c r="S25" s="22" t="str">
        <v/>
      </c>
      <c r="T25" s="23" t="str">
        <v/>
      </c>
      <c r="U25" s="23" t="str">
        <v/>
      </c>
      <c r="V25" s="20">
        <v>46165</v>
      </c>
      <c r="W25" s="21">
        <v>46165</v>
      </c>
      <c r="X25" s="22" t="str">
        <v/>
      </c>
      <c r="Y25" s="23" t="str">
        <v/>
      </c>
      <c r="Z25" s="23" t="str">
        <v/>
      </c>
      <c r="AA25" s="20">
        <v>46196</v>
      </c>
      <c r="AB25" s="21">
        <v>46196</v>
      </c>
      <c r="AC25" s="22" t="str">
        <v/>
      </c>
      <c r="AD25" s="23" t="str">
        <v/>
      </c>
      <c r="AE25" s="23" t="str">
        <v/>
      </c>
      <c r="AF25" s="20">
        <v>46226</v>
      </c>
      <c r="AG25" s="21">
        <v>46226</v>
      </c>
      <c r="AH25" s="22" t="str">
        <v/>
      </c>
      <c r="AI25" s="23" t="str">
        <v/>
      </c>
      <c r="AJ25" s="23" t="str">
        <v/>
      </c>
      <c r="AK25" s="20">
        <v>46257</v>
      </c>
      <c r="AL25" s="21">
        <v>46257</v>
      </c>
      <c r="AM25" s="22" t="str">
        <v/>
      </c>
      <c r="AN25" s="23" t="str">
        <v/>
      </c>
      <c r="AO25" s="23" t="str">
        <v/>
      </c>
      <c r="AP25" s="20">
        <v>46288</v>
      </c>
      <c r="AQ25" s="21">
        <v>46288</v>
      </c>
      <c r="AR25" s="22" t="str">
        <v/>
      </c>
      <c r="AS25" s="23" t="str">
        <v/>
      </c>
      <c r="AT25" s="23" t="str">
        <v/>
      </c>
      <c r="AU25" s="20">
        <v>46318</v>
      </c>
      <c r="AV25" s="21">
        <v>46318</v>
      </c>
      <c r="AW25" s="22" t="str">
        <v/>
      </c>
      <c r="AX25" s="23" t="str">
        <v/>
      </c>
      <c r="AY25" s="23" t="str">
        <v/>
      </c>
      <c r="AZ25" s="20">
        <v>46349</v>
      </c>
      <c r="BA25" s="21">
        <v>46349</v>
      </c>
      <c r="BB25" s="22" t="str">
        <v/>
      </c>
      <c r="BC25" s="23">
        <v>48</v>
      </c>
      <c r="BD25" s="23" t="str">
        <v/>
      </c>
      <c r="BE25" s="20">
        <v>46379</v>
      </c>
      <c r="BF25" s="21">
        <v>46379</v>
      </c>
      <c r="BG25" s="22" t="str">
        <v/>
      </c>
      <c r="BH25" s="23" t="str">
        <v/>
      </c>
      <c r="BI25" t="str">
        <v/>
      </c>
      <c r="BK25" s="18"/>
    </row>
    <row r="26" spans="1:65" ht="21.75" x14ac:dyDescent="0.3">
      <c r="A26" s="12"/>
      <c r="B26" s="20">
        <v>46046</v>
      </c>
      <c r="C26" s="21">
        <v>46046</v>
      </c>
      <c r="D26" s="22" t="str">
        <v/>
      </c>
      <c r="E26" s="25" t="str">
        <v/>
      </c>
      <c r="F26" s="25" t="str">
        <v/>
      </c>
      <c r="G26" s="20">
        <v>46077</v>
      </c>
      <c r="H26" s="21">
        <v>46077</v>
      </c>
      <c r="I26" s="22" t="str">
        <v/>
      </c>
      <c r="J26" s="24" t="str">
        <v/>
      </c>
      <c r="K26" s="24" t="str">
        <v/>
      </c>
      <c r="L26" s="20">
        <v>46105</v>
      </c>
      <c r="M26" s="21">
        <v>46105</v>
      </c>
      <c r="N26" s="22" t="str">
        <v/>
      </c>
      <c r="O26" s="23" t="str">
        <v/>
      </c>
      <c r="P26" s="23" t="str">
        <v/>
      </c>
      <c r="Q26" s="20">
        <v>46136</v>
      </c>
      <c r="R26" s="21">
        <v>46136</v>
      </c>
      <c r="S26" s="22" t="str">
        <v/>
      </c>
      <c r="T26" s="23" t="str">
        <v/>
      </c>
      <c r="U26" s="23" t="str">
        <v/>
      </c>
      <c r="V26" s="20">
        <v>46166</v>
      </c>
      <c r="W26" s="21">
        <v>46166</v>
      </c>
      <c r="X26" s="22" t="str">
        <v>Pfingstsonntag</v>
      </c>
      <c r="Y26" s="23" t="str">
        <v/>
      </c>
      <c r="Z26" s="23" t="str">
        <v/>
      </c>
      <c r="AA26" s="20">
        <v>46197</v>
      </c>
      <c r="AB26" s="21">
        <v>46197</v>
      </c>
      <c r="AC26" s="22" t="str">
        <v/>
      </c>
      <c r="AD26" s="23" t="str">
        <v/>
      </c>
      <c r="AE26" s="23" t="str">
        <v/>
      </c>
      <c r="AF26" s="20">
        <v>46227</v>
      </c>
      <c r="AG26" s="21">
        <v>46227</v>
      </c>
      <c r="AH26" s="22" t="str">
        <v/>
      </c>
      <c r="AI26" s="23" t="str">
        <v/>
      </c>
      <c r="AJ26" s="23" t="str">
        <v/>
      </c>
      <c r="AK26" s="20">
        <v>46258</v>
      </c>
      <c r="AL26" s="21">
        <v>46258</v>
      </c>
      <c r="AM26" s="22" t="str">
        <v/>
      </c>
      <c r="AN26" s="23">
        <v>35</v>
      </c>
      <c r="AO26" s="23" t="str">
        <v/>
      </c>
      <c r="AP26" s="20">
        <v>46289</v>
      </c>
      <c r="AQ26" s="21">
        <v>46289</v>
      </c>
      <c r="AR26" s="22" t="str">
        <v/>
      </c>
      <c r="AS26" s="23" t="str">
        <v/>
      </c>
      <c r="AT26" s="23" t="str">
        <v/>
      </c>
      <c r="AU26" s="20">
        <v>46319</v>
      </c>
      <c r="AV26" s="21">
        <v>46319</v>
      </c>
      <c r="AW26" s="22" t="str">
        <v/>
      </c>
      <c r="AX26" s="23" t="str">
        <v/>
      </c>
      <c r="AY26" s="23" t="str">
        <v/>
      </c>
      <c r="AZ26" s="20">
        <v>46350</v>
      </c>
      <c r="BA26" s="21">
        <v>46350</v>
      </c>
      <c r="BB26" s="22" t="str">
        <v/>
      </c>
      <c r="BC26" s="23" t="str">
        <v/>
      </c>
      <c r="BD26" s="23" t="str">
        <v/>
      </c>
      <c r="BE26" s="20">
        <v>46380</v>
      </c>
      <c r="BF26" s="21">
        <v>46380</v>
      </c>
      <c r="BG26" s="22" t="str">
        <v/>
      </c>
      <c r="BH26" s="23" t="str">
        <v/>
      </c>
      <c r="BI26" t="str">
        <v/>
      </c>
      <c r="BK26" s="18"/>
    </row>
    <row r="27" spans="1:65" ht="21.75" x14ac:dyDescent="0.3">
      <c r="A27" s="12"/>
      <c r="B27" s="20">
        <v>46047</v>
      </c>
      <c r="C27" s="21">
        <v>46047</v>
      </c>
      <c r="D27" s="22" t="str">
        <v/>
      </c>
      <c r="E27" s="25" t="str">
        <v/>
      </c>
      <c r="F27" s="25" t="str">
        <v/>
      </c>
      <c r="G27" s="20">
        <v>46078</v>
      </c>
      <c r="H27" s="21">
        <v>46078</v>
      </c>
      <c r="I27" s="22" t="str">
        <v/>
      </c>
      <c r="J27" s="24" t="str">
        <v/>
      </c>
      <c r="K27" s="24" t="str">
        <v/>
      </c>
      <c r="L27" s="20">
        <v>46106</v>
      </c>
      <c r="M27" s="21">
        <v>46106</v>
      </c>
      <c r="N27" s="22" t="str">
        <v/>
      </c>
      <c r="O27" s="23" t="str">
        <v/>
      </c>
      <c r="P27" s="23" t="str">
        <v/>
      </c>
      <c r="Q27" s="20">
        <v>46137</v>
      </c>
      <c r="R27" s="21">
        <v>46137</v>
      </c>
      <c r="S27" s="22" t="str">
        <v/>
      </c>
      <c r="T27" s="23" t="str">
        <v/>
      </c>
      <c r="U27" s="23" t="str">
        <v/>
      </c>
      <c r="V27" s="20">
        <v>46167</v>
      </c>
      <c r="W27" s="21">
        <v>46167</v>
      </c>
      <c r="X27" s="22" t="str">
        <v>Pfingstmontag</v>
      </c>
      <c r="Y27" s="23">
        <v>22</v>
      </c>
      <c r="Z27" s="23" t="str">
        <v/>
      </c>
      <c r="AA27" s="20">
        <v>46198</v>
      </c>
      <c r="AB27" s="21">
        <v>46198</v>
      </c>
      <c r="AC27" s="22" t="str">
        <v/>
      </c>
      <c r="AD27" s="23" t="str">
        <v/>
      </c>
      <c r="AE27" s="23" t="str">
        <v/>
      </c>
      <c r="AF27" s="20">
        <v>46228</v>
      </c>
      <c r="AG27" s="21">
        <v>46228</v>
      </c>
      <c r="AH27" s="22" t="str">
        <v/>
      </c>
      <c r="AI27" s="23" t="str">
        <v/>
      </c>
      <c r="AJ27" s="23" t="str">
        <v/>
      </c>
      <c r="AK27" s="20">
        <v>46259</v>
      </c>
      <c r="AL27" s="21">
        <v>46259</v>
      </c>
      <c r="AM27" s="22" t="str">
        <v/>
      </c>
      <c r="AN27" s="23" t="str">
        <v/>
      </c>
      <c r="AO27" s="23" t="str">
        <v/>
      </c>
      <c r="AP27" s="20">
        <v>46290</v>
      </c>
      <c r="AQ27" s="21">
        <v>46290</v>
      </c>
      <c r="AR27" s="22" t="str">
        <v/>
      </c>
      <c r="AS27" s="23" t="str">
        <v/>
      </c>
      <c r="AT27" s="23" t="str">
        <v/>
      </c>
      <c r="AU27" s="20">
        <v>46320</v>
      </c>
      <c r="AV27" s="21">
        <v>46320</v>
      </c>
      <c r="AW27" s="22" t="str">
        <v/>
      </c>
      <c r="AX27" s="23" t="str">
        <v/>
      </c>
      <c r="AY27" s="23" t="str">
        <v/>
      </c>
      <c r="AZ27" s="20">
        <v>46351</v>
      </c>
      <c r="BA27" s="21">
        <v>46351</v>
      </c>
      <c r="BB27" s="22" t="str">
        <v/>
      </c>
      <c r="BC27" s="23" t="str">
        <v/>
      </c>
      <c r="BD27" s="23" t="str">
        <v/>
      </c>
      <c r="BE27" s="20">
        <v>46381</v>
      </c>
      <c r="BF27" s="21">
        <v>46381</v>
      </c>
      <c r="BG27" s="22" t="str">
        <v>1. Weihnachtstag</v>
      </c>
      <c r="BH27" s="23" t="str">
        <v/>
      </c>
      <c r="BI27" t="str">
        <v/>
      </c>
      <c r="BK27" s="18"/>
    </row>
    <row r="28" spans="1:65" ht="21.75" x14ac:dyDescent="0.3">
      <c r="A28" s="12"/>
      <c r="B28" s="20">
        <v>46048</v>
      </c>
      <c r="C28" s="21">
        <v>46048</v>
      </c>
      <c r="D28" s="22" t="str">
        <v/>
      </c>
      <c r="E28" s="25">
        <v>5</v>
      </c>
      <c r="F28" s="25" t="str">
        <v/>
      </c>
      <c r="G28" s="20">
        <v>46079</v>
      </c>
      <c r="H28" s="21">
        <v>46079</v>
      </c>
      <c r="I28" s="22" t="str">
        <v/>
      </c>
      <c r="J28" s="24" t="str">
        <v/>
      </c>
      <c r="K28" s="24" t="str">
        <v/>
      </c>
      <c r="L28" s="20">
        <v>46107</v>
      </c>
      <c r="M28" s="21">
        <v>46107</v>
      </c>
      <c r="N28" s="22" t="str">
        <v/>
      </c>
      <c r="O28" s="23" t="str">
        <v/>
      </c>
      <c r="P28" s="23" t="str">
        <v/>
      </c>
      <c r="Q28" s="20">
        <v>46138</v>
      </c>
      <c r="R28" s="21">
        <v>46138</v>
      </c>
      <c r="S28" s="22" t="str">
        <v/>
      </c>
      <c r="T28" s="23" t="str">
        <v/>
      </c>
      <c r="U28" s="23" t="str">
        <v/>
      </c>
      <c r="V28" s="20">
        <v>46168</v>
      </c>
      <c r="W28" s="21">
        <v>46168</v>
      </c>
      <c r="X28" s="22" t="str">
        <v/>
      </c>
      <c r="Y28" s="23" t="str">
        <v/>
      </c>
      <c r="Z28" s="23" t="str">
        <v/>
      </c>
      <c r="AA28" s="20">
        <v>46199</v>
      </c>
      <c r="AB28" s="21">
        <v>46199</v>
      </c>
      <c r="AC28" s="22" t="str">
        <v/>
      </c>
      <c r="AD28" s="23" t="str">
        <v/>
      </c>
      <c r="AE28" s="23" t="str">
        <v/>
      </c>
      <c r="AF28" s="20">
        <v>46229</v>
      </c>
      <c r="AG28" s="21">
        <v>46229</v>
      </c>
      <c r="AH28" s="22" t="str">
        <v/>
      </c>
      <c r="AI28" s="23" t="str">
        <v/>
      </c>
      <c r="AJ28" s="23" t="str">
        <v/>
      </c>
      <c r="AK28" s="20">
        <v>46260</v>
      </c>
      <c r="AL28" s="21">
        <v>46260</v>
      </c>
      <c r="AM28" s="22" t="str">
        <v/>
      </c>
      <c r="AN28" s="23" t="str">
        <v/>
      </c>
      <c r="AO28" s="23" t="str">
        <v/>
      </c>
      <c r="AP28" s="20">
        <v>46291</v>
      </c>
      <c r="AQ28" s="21">
        <v>46291</v>
      </c>
      <c r="AR28" s="22" t="str">
        <v/>
      </c>
      <c r="AS28" s="23" t="str">
        <v/>
      </c>
      <c r="AT28" s="23" t="str">
        <v/>
      </c>
      <c r="AU28" s="20">
        <v>46321</v>
      </c>
      <c r="AV28" s="21">
        <v>46321</v>
      </c>
      <c r="AW28" s="22" t="str">
        <v/>
      </c>
      <c r="AX28" s="23">
        <v>44</v>
      </c>
      <c r="AY28" s="23" t="str">
        <v/>
      </c>
      <c r="AZ28" s="20">
        <v>46352</v>
      </c>
      <c r="BA28" s="21">
        <v>46352</v>
      </c>
      <c r="BB28" s="22" t="str">
        <v/>
      </c>
      <c r="BC28" s="23" t="str">
        <v/>
      </c>
      <c r="BD28" s="23" t="str">
        <v/>
      </c>
      <c r="BE28" s="20">
        <v>46382</v>
      </c>
      <c r="BF28" s="21">
        <v>46382</v>
      </c>
      <c r="BG28" s="22" t="str">
        <v>2. Weihnachtstag</v>
      </c>
      <c r="BH28" s="23" t="str">
        <v/>
      </c>
      <c r="BI28" t="str">
        <v/>
      </c>
      <c r="BK28" s="18"/>
    </row>
    <row r="29" spans="1:65" ht="21.75" x14ac:dyDescent="0.3">
      <c r="A29" s="12"/>
      <c r="B29" s="20">
        <v>46049</v>
      </c>
      <c r="C29" s="21">
        <v>46049</v>
      </c>
      <c r="D29" s="22" t="str">
        <v/>
      </c>
      <c r="E29" s="25" t="str">
        <v/>
      </c>
      <c r="F29" s="25" t="str">
        <v/>
      </c>
      <c r="G29" s="20">
        <v>46080</v>
      </c>
      <c r="H29" s="21">
        <v>46080</v>
      </c>
      <c r="I29" s="22" t="str">
        <v/>
      </c>
      <c r="J29" s="24" t="str">
        <v/>
      </c>
      <c r="K29" s="24" t="str">
        <v/>
      </c>
      <c r="L29" s="20">
        <v>46108</v>
      </c>
      <c r="M29" s="21">
        <v>46108</v>
      </c>
      <c r="N29" s="22" t="str">
        <v/>
      </c>
      <c r="O29" s="23" t="str">
        <v/>
      </c>
      <c r="P29" s="23" t="str">
        <v/>
      </c>
      <c r="Q29" s="20">
        <v>46139</v>
      </c>
      <c r="R29" s="21">
        <v>46139</v>
      </c>
      <c r="S29" s="22" t="str">
        <v/>
      </c>
      <c r="T29" s="23">
        <v>18</v>
      </c>
      <c r="U29" s="23" t="str">
        <v/>
      </c>
      <c r="V29" s="20">
        <v>46169</v>
      </c>
      <c r="W29" s="21">
        <v>46169</v>
      </c>
      <c r="X29" s="22" t="str">
        <v/>
      </c>
      <c r="Y29" s="23" t="str">
        <v/>
      </c>
      <c r="Z29" s="23" t="str">
        <v/>
      </c>
      <c r="AA29" s="20">
        <v>46200</v>
      </c>
      <c r="AB29" s="21">
        <v>46200</v>
      </c>
      <c r="AC29" s="22" t="str">
        <v/>
      </c>
      <c r="AD29" s="23" t="str">
        <v/>
      </c>
      <c r="AE29" s="23" t="str">
        <v/>
      </c>
      <c r="AF29" s="20">
        <v>46230</v>
      </c>
      <c r="AG29" s="21">
        <v>46230</v>
      </c>
      <c r="AH29" s="22" t="str">
        <v/>
      </c>
      <c r="AI29" s="23">
        <v>31</v>
      </c>
      <c r="AJ29" s="23" t="str">
        <v/>
      </c>
      <c r="AK29" s="20">
        <v>46261</v>
      </c>
      <c r="AL29" s="21">
        <v>46261</v>
      </c>
      <c r="AM29" s="22" t="str">
        <v/>
      </c>
      <c r="AN29" s="23" t="str">
        <v/>
      </c>
      <c r="AO29" s="23" t="str">
        <v/>
      </c>
      <c r="AP29" s="20">
        <v>46292</v>
      </c>
      <c r="AQ29" s="21">
        <v>46292</v>
      </c>
      <c r="AR29" s="22" t="str">
        <v/>
      </c>
      <c r="AS29" s="23" t="str">
        <v/>
      </c>
      <c r="AT29" s="23" t="str">
        <v/>
      </c>
      <c r="AU29" s="20">
        <v>46322</v>
      </c>
      <c r="AV29" s="21">
        <v>46322</v>
      </c>
      <c r="AW29" s="22" t="str">
        <v/>
      </c>
      <c r="AX29" s="23" t="str">
        <v/>
      </c>
      <c r="AY29" s="23" t="str">
        <v/>
      </c>
      <c r="AZ29" s="20">
        <v>46353</v>
      </c>
      <c r="BA29" s="21">
        <v>46353</v>
      </c>
      <c r="BB29" s="22" t="str">
        <v/>
      </c>
      <c r="BC29" s="23" t="str">
        <v/>
      </c>
      <c r="BD29" s="23" t="str">
        <v/>
      </c>
      <c r="BE29" s="20">
        <v>46383</v>
      </c>
      <c r="BF29" s="21">
        <v>46383</v>
      </c>
      <c r="BG29" s="22" t="str">
        <v/>
      </c>
      <c r="BH29" s="23" t="str">
        <v/>
      </c>
      <c r="BI29" t="str">
        <v/>
      </c>
      <c r="BK29" s="18"/>
    </row>
    <row r="30" spans="1:65" ht="21.75" x14ac:dyDescent="0.3">
      <c r="A30" s="12"/>
      <c r="B30" s="20">
        <v>46050</v>
      </c>
      <c r="C30" s="21">
        <v>46050</v>
      </c>
      <c r="D30" s="22" t="str">
        <v/>
      </c>
      <c r="E30" s="25" t="str">
        <v/>
      </c>
      <c r="F30" s="25" t="str">
        <v/>
      </c>
      <c r="G30" s="20">
        <v>46081</v>
      </c>
      <c r="H30" s="21">
        <v>46081</v>
      </c>
      <c r="I30" s="22" t="str">
        <v/>
      </c>
      <c r="J30" s="24" t="str">
        <v/>
      </c>
      <c r="K30" s="24" t="str">
        <v/>
      </c>
      <c r="L30" s="20">
        <v>46109</v>
      </c>
      <c r="M30" s="21">
        <v>46109</v>
      </c>
      <c r="N30" s="22" t="str">
        <v/>
      </c>
      <c r="O30" s="23" t="str">
        <v/>
      </c>
      <c r="P30" s="23" t="str">
        <v/>
      </c>
      <c r="Q30" s="20">
        <v>46140</v>
      </c>
      <c r="R30" s="21">
        <v>46140</v>
      </c>
      <c r="S30" s="22" t="str">
        <v/>
      </c>
      <c r="T30" s="23" t="str">
        <v/>
      </c>
      <c r="U30" s="23" t="str">
        <v/>
      </c>
      <c r="V30" s="20">
        <v>46170</v>
      </c>
      <c r="W30" s="21">
        <v>46170</v>
      </c>
      <c r="X30" s="22" t="str">
        <v/>
      </c>
      <c r="Y30" s="23" t="str">
        <v/>
      </c>
      <c r="Z30" s="23" t="str">
        <v/>
      </c>
      <c r="AA30" s="20">
        <v>46201</v>
      </c>
      <c r="AB30" s="21">
        <v>46201</v>
      </c>
      <c r="AC30" s="22" t="str">
        <v/>
      </c>
      <c r="AD30" s="23" t="str">
        <v/>
      </c>
      <c r="AE30" s="23" t="str">
        <v/>
      </c>
      <c r="AF30" s="20">
        <v>46231</v>
      </c>
      <c r="AG30" s="21">
        <v>46231</v>
      </c>
      <c r="AH30" s="22" t="str">
        <v/>
      </c>
      <c r="AI30" s="23" t="str">
        <v/>
      </c>
      <c r="AJ30" s="23" t="str">
        <v/>
      </c>
      <c r="AK30" s="20">
        <v>46262</v>
      </c>
      <c r="AL30" s="21">
        <v>46262</v>
      </c>
      <c r="AM30" s="22" t="str">
        <v/>
      </c>
      <c r="AN30" s="23" t="str">
        <v/>
      </c>
      <c r="AO30" s="23" t="str">
        <v/>
      </c>
      <c r="AP30" s="20">
        <v>46293</v>
      </c>
      <c r="AQ30" s="21">
        <v>46293</v>
      </c>
      <c r="AR30" s="22" t="str">
        <v/>
      </c>
      <c r="AS30" s="23">
        <v>40</v>
      </c>
      <c r="AT30" s="23" t="str">
        <v/>
      </c>
      <c r="AU30" s="20">
        <v>46323</v>
      </c>
      <c r="AV30" s="21">
        <v>46323</v>
      </c>
      <c r="AW30" s="22" t="str">
        <v/>
      </c>
      <c r="AX30" s="23" t="str">
        <v/>
      </c>
      <c r="AY30" s="23" t="str">
        <v/>
      </c>
      <c r="AZ30" s="20">
        <v>46354</v>
      </c>
      <c r="BA30" s="21">
        <v>46354</v>
      </c>
      <c r="BB30" s="22" t="str">
        <v/>
      </c>
      <c r="BC30" s="23" t="str">
        <v/>
      </c>
      <c r="BD30" s="23" t="str">
        <v/>
      </c>
      <c r="BE30" s="20">
        <v>46384</v>
      </c>
      <c r="BF30" s="21">
        <v>46384</v>
      </c>
      <c r="BG30" s="22" t="str">
        <v/>
      </c>
      <c r="BH30" s="23">
        <v>53</v>
      </c>
      <c r="BI30" t="str">
        <v/>
      </c>
      <c r="BK30" s="18"/>
    </row>
    <row r="31" spans="1:65" ht="21.75" x14ac:dyDescent="0.3">
      <c r="A31" s="12"/>
      <c r="B31" s="20">
        <v>46051</v>
      </c>
      <c r="C31" s="21">
        <v>46051</v>
      </c>
      <c r="D31" s="22" t="str">
        <v/>
      </c>
      <c r="E31" s="25" t="str">
        <v/>
      </c>
      <c r="F31" s="25" t="str">
        <v/>
      </c>
      <c r="G31" s="20" t="str">
        <v/>
      </c>
      <c r="H31" s="21" t="str">
        <v/>
      </c>
      <c r="I31" s="22" t="str">
        <v/>
      </c>
      <c r="J31" s="24" t="str">
        <v/>
      </c>
      <c r="K31" s="24" t="str">
        <v/>
      </c>
      <c r="L31" s="20">
        <v>46110</v>
      </c>
      <c r="M31" s="21">
        <v>46110</v>
      </c>
      <c r="N31" s="22" t="str">
        <v/>
      </c>
      <c r="O31" s="23" t="str">
        <v/>
      </c>
      <c r="P31" s="23" t="str">
        <v/>
      </c>
      <c r="Q31" s="20">
        <v>46141</v>
      </c>
      <c r="R31" s="21">
        <v>46141</v>
      </c>
      <c r="S31" s="22" t="str">
        <v/>
      </c>
      <c r="T31" s="23" t="str">
        <v/>
      </c>
      <c r="U31" s="23" t="str">
        <v/>
      </c>
      <c r="V31" s="20">
        <v>46171</v>
      </c>
      <c r="W31" s="21">
        <v>46171</v>
      </c>
      <c r="X31" s="22" t="str">
        <v/>
      </c>
      <c r="Y31" s="23" t="str">
        <v/>
      </c>
      <c r="Z31" s="23" t="str">
        <v/>
      </c>
      <c r="AA31" s="20">
        <v>46202</v>
      </c>
      <c r="AB31" s="21">
        <v>46202</v>
      </c>
      <c r="AC31" s="22" t="str">
        <v/>
      </c>
      <c r="AD31" s="23">
        <v>27</v>
      </c>
      <c r="AE31" s="23" t="str">
        <v/>
      </c>
      <c r="AF31" s="20">
        <v>46232</v>
      </c>
      <c r="AG31" s="21">
        <v>46232</v>
      </c>
      <c r="AH31" s="22" t="str">
        <v/>
      </c>
      <c r="AI31" s="23" t="str">
        <v/>
      </c>
      <c r="AJ31" s="23" t="str">
        <v/>
      </c>
      <c r="AK31" s="20">
        <v>46263</v>
      </c>
      <c r="AL31" s="21">
        <v>46263</v>
      </c>
      <c r="AM31" s="22" t="str">
        <v/>
      </c>
      <c r="AN31" s="23" t="str">
        <v/>
      </c>
      <c r="AO31" s="23" t="str">
        <v/>
      </c>
      <c r="AP31" s="20">
        <v>46294</v>
      </c>
      <c r="AQ31" s="21">
        <v>46294</v>
      </c>
      <c r="AR31" s="22" t="str">
        <v/>
      </c>
      <c r="AS31" s="23" t="str">
        <v/>
      </c>
      <c r="AT31" s="23" t="str">
        <v/>
      </c>
      <c r="AU31" s="20">
        <v>46324</v>
      </c>
      <c r="AV31" s="21">
        <v>46324</v>
      </c>
      <c r="AW31" s="22" t="str">
        <v/>
      </c>
      <c r="AX31" s="23" t="str">
        <v/>
      </c>
      <c r="AY31" s="23" t="str">
        <v/>
      </c>
      <c r="AZ31" s="20">
        <v>46355</v>
      </c>
      <c r="BA31" s="21">
        <v>46355</v>
      </c>
      <c r="BB31" s="22" t="str">
        <v/>
      </c>
      <c r="BC31" s="23" t="str">
        <v/>
      </c>
      <c r="BD31" s="23" t="str">
        <v/>
      </c>
      <c r="BE31" s="20">
        <v>46385</v>
      </c>
      <c r="BF31" s="21">
        <v>46385</v>
      </c>
      <c r="BG31" s="22" t="str">
        <v/>
      </c>
      <c r="BH31" s="23" t="str">
        <v/>
      </c>
      <c r="BI31" t="str">
        <v/>
      </c>
      <c r="BK31" s="18"/>
    </row>
    <row r="32" spans="1:65" ht="21.75" x14ac:dyDescent="0.3">
      <c r="A32" s="12"/>
      <c r="B32" s="20">
        <v>46052</v>
      </c>
      <c r="C32" s="21">
        <v>46052</v>
      </c>
      <c r="D32" s="22" t="str">
        <v/>
      </c>
      <c r="E32" s="25" t="str">
        <v/>
      </c>
      <c r="F32" s="25" t="str">
        <v/>
      </c>
      <c r="G32" s="27" t="str">
        <v/>
      </c>
      <c r="H32" s="21" t="str">
        <v/>
      </c>
      <c r="I32" s="22" t="str">
        <v/>
      </c>
      <c r="J32" s="24" t="str">
        <v/>
      </c>
      <c r="K32" s="24" t="str">
        <v/>
      </c>
      <c r="L32" s="20">
        <v>46111</v>
      </c>
      <c r="M32" s="21">
        <v>46111</v>
      </c>
      <c r="N32" s="22" t="str">
        <v/>
      </c>
      <c r="O32" s="23">
        <v>14</v>
      </c>
      <c r="P32" s="23" t="str">
        <v/>
      </c>
      <c r="Q32" s="20">
        <v>46142</v>
      </c>
      <c r="R32" s="21">
        <v>46142</v>
      </c>
      <c r="S32" s="22" t="str">
        <v/>
      </c>
      <c r="T32" s="23" t="str">
        <v/>
      </c>
      <c r="U32" s="23" t="str">
        <v/>
      </c>
      <c r="V32" s="20">
        <v>46172</v>
      </c>
      <c r="W32" s="21">
        <v>46172</v>
      </c>
      <c r="X32" s="22" t="str">
        <v/>
      </c>
      <c r="Y32" s="23" t="str">
        <v/>
      </c>
      <c r="Z32" s="23" t="str">
        <v/>
      </c>
      <c r="AA32" s="20">
        <v>46203</v>
      </c>
      <c r="AB32" s="21">
        <v>46203</v>
      </c>
      <c r="AC32" s="22" t="str">
        <v/>
      </c>
      <c r="AD32" s="23" t="str">
        <v/>
      </c>
      <c r="AE32" s="23" t="str">
        <v/>
      </c>
      <c r="AF32" s="20">
        <v>46233</v>
      </c>
      <c r="AG32" s="21">
        <v>46233</v>
      </c>
      <c r="AH32" s="22" t="str">
        <v/>
      </c>
      <c r="AI32" s="23" t="str">
        <v/>
      </c>
      <c r="AJ32" s="23" t="str">
        <v/>
      </c>
      <c r="AK32" s="20">
        <v>46264</v>
      </c>
      <c r="AL32" s="21">
        <v>46264</v>
      </c>
      <c r="AM32" s="22" t="str">
        <v/>
      </c>
      <c r="AN32" s="23" t="str">
        <v/>
      </c>
      <c r="AO32" s="23" t="str">
        <v/>
      </c>
      <c r="AP32" s="20">
        <v>46295</v>
      </c>
      <c r="AQ32" s="21">
        <v>46295</v>
      </c>
      <c r="AR32" s="22" t="str">
        <v/>
      </c>
      <c r="AS32" s="23" t="str">
        <v/>
      </c>
      <c r="AT32" s="23" t="str">
        <v/>
      </c>
      <c r="AU32" s="20">
        <v>46325</v>
      </c>
      <c r="AV32" s="21">
        <v>46325</v>
      </c>
      <c r="AW32" s="22" t="str">
        <v/>
      </c>
      <c r="AX32" s="23" t="str">
        <v/>
      </c>
      <c r="AY32" s="23" t="str">
        <v/>
      </c>
      <c r="AZ32" s="20">
        <v>46356</v>
      </c>
      <c r="BA32" s="21">
        <v>46356</v>
      </c>
      <c r="BB32" s="22" t="str">
        <v/>
      </c>
      <c r="BC32" s="23">
        <v>49</v>
      </c>
      <c r="BD32" s="23" t="str">
        <v/>
      </c>
      <c r="BE32" s="20">
        <v>46386</v>
      </c>
      <c r="BF32" s="21">
        <v>46386</v>
      </c>
      <c r="BG32" s="22" t="str">
        <v/>
      </c>
      <c r="BH32" s="23" t="str">
        <v/>
      </c>
      <c r="BI32" t="str">
        <v/>
      </c>
      <c r="BK32" s="18"/>
    </row>
    <row r="33" spans="1:63" ht="21.75" x14ac:dyDescent="0.3">
      <c r="A33" s="12"/>
      <c r="B33" s="20">
        <v>46053</v>
      </c>
      <c r="C33" s="21">
        <v>46053</v>
      </c>
      <c r="D33" s="22" t="str">
        <v/>
      </c>
      <c r="E33" s="25" t="str">
        <v/>
      </c>
      <c r="F33" s="25" t="str">
        <v/>
      </c>
      <c r="G33" s="27" t="str">
        <v/>
      </c>
      <c r="H33" s="21" t="str">
        <v/>
      </c>
      <c r="I33" s="22" t="str">
        <v/>
      </c>
      <c r="J33" s="24" t="str">
        <v/>
      </c>
      <c r="K33" s="24" t="str">
        <v/>
      </c>
      <c r="L33" s="20">
        <v>46112</v>
      </c>
      <c r="M33" s="21">
        <v>46112</v>
      </c>
      <c r="N33" s="22" t="str">
        <v/>
      </c>
      <c r="O33" s="23" t="str">
        <v/>
      </c>
      <c r="P33" s="23" t="str">
        <v/>
      </c>
      <c r="Q33" s="20" t="str">
        <v/>
      </c>
      <c r="R33" s="21" t="str">
        <v/>
      </c>
      <c r="S33" s="22" t="str">
        <v/>
      </c>
      <c r="T33" s="23" t="str">
        <v/>
      </c>
      <c r="U33" s="23" t="str">
        <v/>
      </c>
      <c r="V33" s="20">
        <v>46173</v>
      </c>
      <c r="W33" s="21">
        <v>46173</v>
      </c>
      <c r="X33" s="22" t="str">
        <v/>
      </c>
      <c r="Y33" s="23" t="str">
        <v/>
      </c>
      <c r="Z33" s="23" t="str">
        <v/>
      </c>
      <c r="AA33" s="20" t="str">
        <v/>
      </c>
      <c r="AB33" s="21" t="str">
        <v/>
      </c>
      <c r="AC33" s="22" t="str">
        <v/>
      </c>
      <c r="AD33" s="23" t="str">
        <v/>
      </c>
      <c r="AE33" s="23" t="str">
        <v/>
      </c>
      <c r="AF33" s="20">
        <v>46234</v>
      </c>
      <c r="AG33" s="21">
        <v>46234</v>
      </c>
      <c r="AH33" s="22" t="str">
        <v/>
      </c>
      <c r="AI33" s="23" t="str">
        <v/>
      </c>
      <c r="AJ33" s="23" t="str">
        <v/>
      </c>
      <c r="AK33" s="20">
        <v>46265</v>
      </c>
      <c r="AL33" s="21">
        <v>46265</v>
      </c>
      <c r="AM33" s="22" t="str">
        <v/>
      </c>
      <c r="AN33" s="23">
        <v>36</v>
      </c>
      <c r="AO33" s="23" t="str">
        <v/>
      </c>
      <c r="AP33" s="20" t="str">
        <v/>
      </c>
      <c r="AQ33" s="21" t="str">
        <v/>
      </c>
      <c r="AR33" s="22" t="str">
        <v/>
      </c>
      <c r="AS33" s="23" t="str">
        <v/>
      </c>
      <c r="AT33" s="23" t="str">
        <v/>
      </c>
      <c r="AU33" s="20">
        <v>46326</v>
      </c>
      <c r="AV33" s="21">
        <v>46326</v>
      </c>
      <c r="AW33" s="22" t="str">
        <v>Reformationstag</v>
      </c>
      <c r="AX33" s="23" t="str">
        <v/>
      </c>
      <c r="AY33" s="23" t="str">
        <v/>
      </c>
      <c r="AZ33" s="20" t="str">
        <v/>
      </c>
      <c r="BA33" s="21" t="str">
        <v/>
      </c>
      <c r="BB33" s="22" t="str">
        <v/>
      </c>
      <c r="BC33" s="23" t="str">
        <v/>
      </c>
      <c r="BD33" s="23" t="str">
        <v/>
      </c>
      <c r="BE33" s="20">
        <v>46387</v>
      </c>
      <c r="BF33" s="21">
        <v>46387</v>
      </c>
      <c r="BG33" s="22" t="str">
        <v/>
      </c>
      <c r="BH33" s="23" t="str">
        <v/>
      </c>
      <c r="BI33" t="str">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5.75" x14ac:dyDescent="0.25">
      <c r="A35" s="156" t="s">
        <v>99</v>
      </c>
      <c r="B35" s="157"/>
      <c r="C35" s="159">
        <f>COUNTIFS(StatusListe,"&gt;="&amp;B3,StatusListe,"&lt;="&amp;EOMONTH(B3,0))</f>
        <v>1</v>
      </c>
      <c r="D35" s="158"/>
      <c r="E35" s="158"/>
      <c r="F35" s="158"/>
      <c r="G35" s="158"/>
      <c r="H35" s="159">
        <f>COUNTIFS(StatusListe,"&gt;="&amp;G3,StatusListe,"&lt;="&amp;EOMONTH(G3,0))</f>
        <v>0</v>
      </c>
      <c r="I35" s="158"/>
      <c r="J35" s="158"/>
      <c r="K35" s="158"/>
      <c r="L35" s="158"/>
      <c r="M35" s="159">
        <f>COUNTIFS(StatusListe,"&gt;="&amp;L3,StatusListe,"&lt;="&amp;EOMONTH(L3,0))</f>
        <v>0</v>
      </c>
      <c r="N35" s="158"/>
      <c r="O35" s="158"/>
      <c r="P35" s="158"/>
      <c r="Q35" s="158"/>
      <c r="R35" s="159">
        <f>COUNTIFS(StatusListe,"&gt;="&amp;Q3,StatusListe,"&lt;="&amp;EOMONTH(Q3,0))</f>
        <v>3</v>
      </c>
      <c r="S35" s="158"/>
      <c r="T35" s="158"/>
      <c r="U35" s="158"/>
      <c r="V35" s="158"/>
      <c r="W35" s="159">
        <f>COUNTIFS(StatusListe,"&gt;="&amp;V3,StatusListe,"&lt;="&amp;EOMONTH(V3,0))</f>
        <v>4</v>
      </c>
      <c r="X35" s="158"/>
      <c r="Y35" s="158"/>
      <c r="Z35" s="158"/>
      <c r="AA35" s="158"/>
      <c r="AB35" s="159">
        <f>COUNTIFS(StatusListe,"&gt;="&amp;AA3,StatusListe,"&lt;="&amp;EOMONTH(AA3,0))</f>
        <v>0</v>
      </c>
      <c r="AC35" s="158"/>
      <c r="AD35" s="158"/>
      <c r="AE35" s="158"/>
      <c r="AF35" s="158"/>
      <c r="AG35" s="159">
        <f>COUNTIFS(StatusListe,"&gt;="&amp;AF3,StatusListe,"&lt;="&amp;EOMONTH(AF3,0))</f>
        <v>0</v>
      </c>
      <c r="AH35" s="158"/>
      <c r="AI35" s="158"/>
      <c r="AJ35" s="158"/>
      <c r="AK35" s="158"/>
      <c r="AL35" s="159">
        <f>COUNTIFS(StatusListe,"&gt;="&amp;AK3,StatusListe,"&lt;="&amp;EOMONTH(AK3,0))</f>
        <v>0</v>
      </c>
      <c r="AM35" s="158"/>
      <c r="AN35" s="158"/>
      <c r="AO35" s="158"/>
      <c r="AP35" s="158"/>
      <c r="AQ35" s="159">
        <f>COUNTIFS(StatusListe,"&gt;="&amp;AP3,StatusListe,"&lt;="&amp;EOMONTH(AP3,0))</f>
        <v>0</v>
      </c>
      <c r="AR35" s="158"/>
      <c r="AS35" s="158"/>
      <c r="AT35" s="158"/>
      <c r="AU35" s="158"/>
      <c r="AV35" s="159">
        <f>COUNTIFS(StatusListe,"&gt;="&amp;AU3,StatusListe,"&lt;="&amp;EOMONTH(AU3,0))</f>
        <v>2</v>
      </c>
      <c r="AW35" s="158"/>
      <c r="AX35" s="158"/>
      <c r="AY35" s="158"/>
      <c r="AZ35" s="158"/>
      <c r="BA35" s="159">
        <f>COUNTIFS(StatusListe,"&gt;="&amp;AZ3,StatusListe,"&lt;="&amp;EOMONTH(AZ3,0))</f>
        <v>0</v>
      </c>
      <c r="BB35" s="158"/>
      <c r="BC35" s="158"/>
      <c r="BD35" s="158"/>
      <c r="BE35" s="158"/>
      <c r="BF35" s="159">
        <f>COUNTIFS(StatusListe,"&gt;="&amp;BE3,StatusListe,"&lt;="&amp;EOMONTH(BE3,0))</f>
        <v>2</v>
      </c>
      <c r="BG35" s="158"/>
      <c r="BH35" s="158"/>
      <c r="BK35" s="18"/>
    </row>
    <row r="36" spans="1:63" ht="15.75" x14ac:dyDescent="0.2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K36" s="18"/>
    </row>
    <row r="39" spans="1:63" x14ac:dyDescent="0.25">
      <c r="C39" t="s">
        <v>120</v>
      </c>
    </row>
    <row r="40" spans="1:63" x14ac:dyDescent="0.25">
      <c r="C40" t="s">
        <v>104</v>
      </c>
    </row>
    <row r="41" spans="1:63" x14ac:dyDescent="0.25">
      <c r="C41" t="s">
        <v>112</v>
      </c>
    </row>
    <row r="42" spans="1:63" x14ac:dyDescent="0.25">
      <c r="C42" t="s">
        <v>118</v>
      </c>
    </row>
    <row r="43" spans="1:63" x14ac:dyDescent="0.25">
      <c r="C43" t="s">
        <v>119</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A35">
    <cfRule type="expression" dxfId="117" priority="5">
      <formula>WEEKDAY($B35,2)=7</formula>
    </cfRule>
    <cfRule type="expression" dxfId="116" priority="6">
      <formula>$A36=TODAY()</formula>
    </cfRule>
    <cfRule type="expression" dxfId="115" priority="7">
      <formula>WEEKDAY($B35,2)&gt;=6</formula>
    </cfRule>
  </conditionalFormatting>
  <conditionalFormatting sqref="B3:C32">
    <cfRule type="expression" dxfId="114" priority="13">
      <formula>$C4=TODAY()</formula>
    </cfRule>
  </conditionalFormatting>
  <conditionalFormatting sqref="B3:C34">
    <cfRule type="expression" dxfId="113" priority="11">
      <formula>WEEKDAY($B3,2)=7</formula>
    </cfRule>
    <cfRule type="expression" dxfId="112" priority="32">
      <formula>WEEKDAY($B3,2)&gt;=6</formula>
    </cfRule>
  </conditionalFormatting>
  <conditionalFormatting sqref="B33:C33">
    <cfRule type="expression" dxfId="111" priority="342">
      <formula>#REF!=TODAY()</formula>
    </cfRule>
  </conditionalFormatting>
  <conditionalFormatting sqref="B34:C34">
    <cfRule type="expression" dxfId="110" priority="343">
      <formula>$A35=TODAY()</formula>
    </cfRule>
  </conditionalFormatting>
  <conditionalFormatting sqref="G3:H34">
    <cfRule type="expression" dxfId="108" priority="31">
      <formula>WEEKDAY($G3,2)&gt;=6</formula>
    </cfRule>
  </conditionalFormatting>
  <conditionalFormatting sqref="L3:M34">
    <cfRule type="expression" dxfId="104" priority="30">
      <formula>WEEKDAY($L3,2)&gt;=6</formula>
    </cfRule>
  </conditionalFormatting>
  <conditionalFormatting sqref="Q3:R34">
    <cfRule type="expression" dxfId="102" priority="29">
      <formula>WEEKDAY($Q3,2)&gt;=6</formula>
    </cfRule>
  </conditionalFormatting>
  <conditionalFormatting sqref="V3:W34">
    <cfRule type="expression" dxfId="100" priority="28">
      <formula>WEEKDAY($V3,2)&gt;=6</formula>
    </cfRule>
  </conditionalFormatting>
  <conditionalFormatting sqref="AA3:AB34">
    <cfRule type="expression" dxfId="96" priority="27">
      <formula>WEEKDAY($AA3,2)&gt;=6</formula>
    </cfRule>
  </conditionalFormatting>
  <conditionalFormatting sqref="AF4:AH34 AF3:AG3">
    <cfRule type="expression" dxfId="94" priority="26">
      <formula>WEEKDAY($AF3,2)&gt;=6</formula>
    </cfRule>
  </conditionalFormatting>
  <conditionalFormatting sqref="AK3:AL34">
    <cfRule type="expression" dxfId="92" priority="25">
      <formula>WEEKDAY($AK3,2)&gt;=6</formula>
    </cfRule>
  </conditionalFormatting>
  <conditionalFormatting sqref="AP3:AQ34">
    <cfRule type="expression" dxfId="90" priority="24">
      <formula>WEEKDAY($AP3,2)&gt;=6</formula>
    </cfRule>
  </conditionalFormatting>
  <conditionalFormatting sqref="AU3:AV34">
    <cfRule type="expression" dxfId="88" priority="23">
      <formula>WEEKDAY($AU3,2)&gt;=6</formula>
    </cfRule>
  </conditionalFormatting>
  <conditionalFormatting sqref="AZ3:BA34">
    <cfRule type="expression" dxfId="87" priority="22">
      <formula>WEEKDAY($AZ3,2)&gt;=6</formula>
    </cfRule>
  </conditionalFormatting>
  <conditionalFormatting sqref="BE3:BF34">
    <cfRule type="expression" dxfId="86" priority="21">
      <formula>WEEKDAY($BE3,2)&gt;=6</formula>
    </cfRule>
  </conditionalFormatting>
  <conditionalFormatting sqref="BL3:BL21">
    <cfRule type="duplicateValues" dxfId="84" priority="35"/>
    <cfRule type="duplicateValues" dxfId="83" priority="36"/>
  </conditionalFormatting>
  <pageMargins left="0.7" right="0.7" top="0.78740157499999996" bottom="0.78740157499999996" header="0.3" footer="0.3"/>
  <pageSetup paperSize="9" orientation="portrait" horizontalDpi="0" verticalDpi="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68" id="{A6C9E015-60B1-429D-A83A-4E86DE4AC7BE}">
            <xm:f>COUNTIF(Vorgaben!$D$2:$D$14,XEA4)&gt;0</xm:f>
            <x14:dxf>
              <font>
                <b/>
                <i/>
                <color rgb="FFFF0000"/>
              </font>
            </x14:dxf>
          </x14:cfRule>
          <xm:sqref>D4:D34</xm:sqref>
        </x14:conditionalFormatting>
        <x14:conditionalFormatting xmlns:xm="http://schemas.microsoft.com/office/excel/2006/main">
          <x14:cfRule type="expression" priority="2" id="{8C1F04BC-C3E6-4730-B803-4659087923CA}">
            <xm:f>ISNUMBER(MATCH(D4,Vorgaben!P$2:P$9,0))</xm:f>
            <x14:dxf>
              <font>
                <b val="0"/>
                <i/>
                <color rgb="FF782170"/>
              </font>
            </x14:dxf>
          </x14:cfRule>
          <x14:cfRule type="expression" priority="1" id="{00203F2C-8B7B-469C-8706-A17161F4BD95}">
            <xm:f>ISNUMBER(MATCH(D4,Vorgaben!E$2:E$14,0))</xm:f>
            <x14:dxf>
              <font>
                <color rgb="FFFF0000"/>
              </font>
            </x14:dxf>
          </x14:cfRule>
          <xm:sqref>I3:I31 S3:S32 AC3:AC32 AR3:AR32 BB3:BB32 D3:D33 N3:N33 AH3:AH33 AM3:AM33 AW3:AW33 BG3:BG33</xm:sqref>
        </x14:conditionalFormatting>
        <x14:conditionalFormatting xmlns:xm="http://schemas.microsoft.com/office/excel/2006/main">
          <x14:cfRule type="expression" priority="266" id="{A6C9E015-60B1-429D-A83A-4E86DE4AC7BE}">
            <xm:f>COUNTIF(Vorgaben!$D$2:$D$14,XEE3)&gt;0</xm:f>
            <x14:dxf>
              <font>
                <b/>
                <i/>
                <color rgb="FFFF0000"/>
              </font>
            </x14:dxf>
          </x14:cfRule>
          <xm:sqref>I3:I31</xm:sqref>
        </x14:conditionalFormatting>
        <x14:conditionalFormatting xmlns:xm="http://schemas.microsoft.com/office/excel/2006/main">
          <x14:cfRule type="expression" priority="264" id="{A6C9E015-60B1-429D-A83A-4E86DE4AC7BE}">
            <xm:f>COUNTIF(Vorgaben!$D$2:$D$14,XEI3)&gt;0</xm:f>
            <x14:dxf>
              <font>
                <b/>
                <i/>
                <color rgb="FFFF0000"/>
              </font>
            </x14:dxf>
          </x14:cfRule>
          <xm:sqref>N3:N34</xm:sqref>
        </x14:conditionalFormatting>
        <x14:conditionalFormatting xmlns:xm="http://schemas.microsoft.com/office/excel/2006/main">
          <x14:cfRule type="expression" priority="261" id="{A6C9E015-60B1-429D-A83A-4E86DE4AC7BE}">
            <xm:f>COUNTIF(Vorgaben!$D$2:$D$14,XEM3)&gt;0</xm:f>
            <x14:dxf>
              <font>
                <b/>
                <i/>
                <color rgb="FFFF0000"/>
              </font>
            </x14:dxf>
          </x14:cfRule>
          <xm:sqref>S3:S32</xm:sqref>
        </x14:conditionalFormatting>
        <x14:conditionalFormatting xmlns:xm="http://schemas.microsoft.com/office/excel/2006/main">
          <x14:cfRule type="expression" priority="340" id="{00203F2C-8B7B-469C-8706-A17161F4BD95}">
            <xm:f>ISNUMBER(MATCH(X4,Vorgaben!#REF!,0))</xm:f>
            <x14:dxf>
              <font>
                <color rgb="FFFF0000"/>
              </font>
            </x14:dxf>
          </x14:cfRule>
          <x14:cfRule type="expression" priority="341" id="{8C1F04BC-C3E6-4730-B803-4659087923CA}">
            <xm:f>ISNUMBER(MATCH(X4,Vorgaben!AJ$2:AJ$9,0))</xm:f>
            <x14:dxf>
              <font>
                <b val="0"/>
                <i/>
                <color rgb="FF782170"/>
              </font>
            </x14:dxf>
          </x14:cfRule>
          <xm:sqref>X3:X33</xm:sqref>
        </x14:conditionalFormatting>
        <x14:conditionalFormatting xmlns:xm="http://schemas.microsoft.com/office/excel/2006/main">
          <x14:cfRule type="expression" priority="259" id="{A6C9E015-60B1-429D-A83A-4E86DE4AC7BE}">
            <xm:f>COUNTIF(Vorgaben!$D$2:$D$14,XEQ3)&gt;0</xm:f>
            <x14:dxf>
              <font>
                <b/>
                <i/>
                <color rgb="FFFF0000"/>
              </font>
            </x14:dxf>
          </x14:cfRule>
          <xm:sqref>X3:X34</xm:sqref>
        </x14:conditionalFormatting>
        <x14:conditionalFormatting xmlns:xm="http://schemas.microsoft.com/office/excel/2006/main">
          <x14:cfRule type="expression" priority="257" id="{A6C9E015-60B1-429D-A83A-4E86DE4AC7BE}">
            <xm:f>COUNTIF(Vorgaben!$D$2:$D$14,XEU3)&gt;0</xm:f>
            <x14:dxf>
              <font>
                <b/>
                <i/>
                <color rgb="FFFF0000"/>
              </font>
            </x14:dxf>
          </x14:cfRule>
          <xm:sqref>AC3:AC32</xm:sqref>
        </x14:conditionalFormatting>
        <x14:conditionalFormatting xmlns:xm="http://schemas.microsoft.com/office/excel/2006/main">
          <x14:cfRule type="expression" priority="255" id="{A6C9E015-60B1-429D-A83A-4E86DE4AC7BE}">
            <xm:f>COUNTIF(Vorgaben!$D$2:$D$14,XEY3)&gt;0</xm:f>
            <x14:dxf>
              <font>
                <b/>
                <i/>
                <color rgb="FFFF0000"/>
              </font>
            </x14:dxf>
          </x14:cfRule>
          <xm:sqref>AH3:AH34</xm:sqref>
        </x14:conditionalFormatting>
        <x14:conditionalFormatting xmlns:xm="http://schemas.microsoft.com/office/excel/2006/main">
          <x14:cfRule type="expression" priority="253" id="{A6C9E015-60B1-429D-A83A-4E86DE4AC7BE}">
            <xm:f>COUNTIF(Vorgaben!$D$2:$D$14,XFC3)&gt;0</xm:f>
            <x14:dxf>
              <font>
                <b/>
                <i/>
                <color rgb="FFFF0000"/>
              </font>
            </x14:dxf>
          </x14:cfRule>
          <xm:sqref>AM3:AM34</xm:sqref>
        </x14:conditionalFormatting>
        <x14:conditionalFormatting xmlns:xm="http://schemas.microsoft.com/office/excel/2006/main">
          <x14:cfRule type="expression" priority="250" id="{A6C9E015-60B1-429D-A83A-4E86DE4AC7BE}">
            <xm:f>COUNTIF(Vorgaben!$D$2:$D$14,#REF!)&gt;0</xm:f>
            <x14:dxf>
              <font>
                <b/>
                <i/>
                <color rgb="FFFF0000"/>
              </font>
            </x14:dxf>
          </x14:cfRule>
          <xm:sqref>AR3:AR32 BB3:BB32 AW3:AW34</xm:sqref>
        </x14:conditionalFormatting>
        <x14:conditionalFormatting xmlns:xm="http://schemas.microsoft.com/office/excel/2006/main">
          <x14:cfRule type="expression" priority="251" id="{A6C9E015-60B1-429D-A83A-4E86DE4AC7BE}">
            <xm:f>COUNTIF(Vorgaben!$D$2:$D$14,D3)&gt;0</xm:f>
            <x14:dxf>
              <font>
                <b/>
                <i/>
                <color rgb="FFFF0000"/>
              </font>
            </x14:dxf>
          </x14:cfRule>
          <xm:sqref>BG3:BG34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7</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27</v>
      </c>
      <c r="B4" s="173">
        <v>46202</v>
      </c>
      <c r="C4" s="140">
        <v>46202</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46203</v>
      </c>
      <c r="C5" s="140">
        <v>46203</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46204</v>
      </c>
      <c r="C6" s="140">
        <v>46204</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46205</v>
      </c>
      <c r="C7" s="140">
        <v>46205</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46206</v>
      </c>
      <c r="C8" s="140">
        <v>46206</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46207</v>
      </c>
      <c r="C9" s="140">
        <v>46207</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46208</v>
      </c>
      <c r="C10" s="140">
        <v>46208</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28</v>
      </c>
      <c r="B11" s="173">
        <v>46209</v>
      </c>
      <c r="C11" s="140">
        <v>46209</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46210</v>
      </c>
      <c r="C12" s="140">
        <v>46210</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46211</v>
      </c>
      <c r="C13" s="140">
        <v>46211</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27</v>
      </c>
      <c r="M13" s="142" t="s">
        <v>94</v>
      </c>
    </row>
    <row r="14" spans="1:13" ht="15.75" x14ac:dyDescent="0.25">
      <c r="A14" s="113" t="str">
        <v/>
      </c>
      <c r="B14" s="173">
        <v>46212</v>
      </c>
      <c r="C14" s="140">
        <v>46212</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46213</v>
      </c>
      <c r="C15" s="140">
        <v>46213</v>
      </c>
      <c r="D15" s="152"/>
      <c r="E15" s="141"/>
      <c r="F15" s="141"/>
      <c r="G15" s="141"/>
      <c r="H15" s="163" t="str">
        <f t="shared" si="0"/>
        <v/>
      </c>
      <c r="I15" s="141" t="str">
        <f>IF(OR(ISNUMBER(MATCH(D15,Vorgaben!$M$9:$M$17,0)),COUNTIF(E15:G15,"&lt;&gt;")&gt;0),"",IF(ISNUMBER(MATCH(D15,Vorgaben!$M$2:$M$7,0)),--("6:00"),IF(D15&lt;&gt;"",--("-6:00"),"")))</f>
        <v/>
      </c>
      <c r="J15" s="177" t="str">
        <v/>
      </c>
      <c r="K15" s="114"/>
      <c r="L15" s="149">
        <f>L13*Vorgaben!B3</f>
        <v>6.75</v>
      </c>
      <c r="M15" s="142" t="s">
        <v>92</v>
      </c>
    </row>
    <row r="16" spans="1:13" ht="15.75" x14ac:dyDescent="0.25">
      <c r="A16" s="113" t="str">
        <v/>
      </c>
      <c r="B16" s="173">
        <v>46214</v>
      </c>
      <c r="C16" s="140">
        <v>46214</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46215</v>
      </c>
      <c r="C17" s="140">
        <v>46215</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29</v>
      </c>
      <c r="B18" s="173">
        <v>46216</v>
      </c>
      <c r="C18" s="140">
        <v>46216</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46217</v>
      </c>
      <c r="C19" s="140">
        <v>46217</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46218</v>
      </c>
      <c r="C20" s="140">
        <v>46218</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46219</v>
      </c>
      <c r="C21" s="140">
        <v>46219</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46220</v>
      </c>
      <c r="C22" s="140">
        <v>46220</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46221</v>
      </c>
      <c r="C23" s="140">
        <v>46221</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46222</v>
      </c>
      <c r="C24" s="140">
        <v>46222</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30</v>
      </c>
      <c r="B25" s="173">
        <v>46223</v>
      </c>
      <c r="C25" s="140">
        <v>46223</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46224</v>
      </c>
      <c r="C26" s="140">
        <v>46224</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46225</v>
      </c>
      <c r="C27" s="140">
        <v>46225</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46226</v>
      </c>
      <c r="C28" s="140">
        <v>46226</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46227</v>
      </c>
      <c r="C29" s="140">
        <v>46227</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46228</v>
      </c>
      <c r="C30" s="140">
        <v>46228</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46229</v>
      </c>
      <c r="C31" s="140">
        <v>46229</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31</v>
      </c>
      <c r="B32" s="173">
        <v>46230</v>
      </c>
      <c r="C32" s="140">
        <v>46230</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46231</v>
      </c>
      <c r="C33" s="140">
        <v>46231</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46232</v>
      </c>
      <c r="C34" s="140">
        <v>46232</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46233</v>
      </c>
      <c r="C35" s="140">
        <v>46233</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46234</v>
      </c>
      <c r="C36" s="140">
        <v>46234</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46235</v>
      </c>
      <c r="C37" s="140">
        <v>46235</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46236</v>
      </c>
      <c r="C38" s="140">
        <v>46236</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6 J7:J15 H12:H17">
    <cfRule type="expression" dxfId="46" priority="10">
      <formula>WEEKDAY($C4,2)=7</formula>
    </cfRule>
  </conditionalFormatting>
  <conditionalFormatting sqref="B4:J45">
    <cfRule type="expression" dxfId="44"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42"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FF74BC3F-074B-47F6-9687-E4700E40179B}">
            <xm:f>COUNTIF(Vorgaben!$D$2:$E$14,C4:D36)&gt;0</xm:f>
            <x14:dxf>
              <fill>
                <patternFill>
                  <bgColor rgb="FFFF0000"/>
                </patternFill>
              </fill>
            </x14:dxf>
          </x14:cfRule>
          <xm:sqref>B4:C45</xm:sqref>
        </x14:conditionalFormatting>
        <x14:conditionalFormatting xmlns:xm="http://schemas.microsoft.com/office/excel/2006/main">
          <x14:cfRule type="expression" priority="9" id="{3455A244-87C0-41EA-9157-329D36389E0F}">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9B517794-B9FC-4811-9664-FCEAD013B321}">
          <x14:formula1>
            <xm:f>Vorgaben!$H$2:$H$100</xm:f>
          </x14:formula1>
          <xm:sqref>J14 G7:G37</xm:sqref>
        </x14:dataValidation>
        <x14:dataValidation type="list" showInputMessage="1" showErrorMessage="1" xr:uid="{A193E198-0EC1-43D0-8D5C-BF0EF24A8297}">
          <x14:formula1>
            <xm:f>Vorgaben!$M$2:$M$18</xm:f>
          </x14:formula1>
          <xm:sqref>D4:D45</xm:sqref>
        </x14:dataValidation>
        <x14:dataValidation type="list" allowBlank="1" showInputMessage="1" showErrorMessage="1" xr:uid="{446ED8EF-7874-4004-B416-7BF87FB99843}">
          <x14:formula1>
            <xm:f>Vorgaben!$J$2:$J$10</xm:f>
          </x14:formula1>
          <xm:sqref>F7:F37</xm:sqref>
        </x14:dataValidation>
        <x14:dataValidation type="list" allowBlank="1" showInputMessage="1" showErrorMessage="1" xr:uid="{C4310139-E663-4305-A489-B1F523BA2622}">
          <x14:formula1>
            <xm:f>Vorgaben!$G$2:$G$100</xm:f>
          </x14:formula1>
          <xm:sqref>E7:E37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8</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45">KwSerie(A1,C1)</f>
        <v>31</v>
      </c>
      <c r="B4" s="173">
        <v>46230</v>
      </c>
      <c r="C4" s="140">
        <v>46230</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46231</v>
      </c>
      <c r="C5" s="140">
        <v>46231</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46232</v>
      </c>
      <c r="C6" s="140">
        <v>46232</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46233</v>
      </c>
      <c r="C7" s="140">
        <v>46233</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46234</v>
      </c>
      <c r="C8" s="140">
        <v>46234</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46235</v>
      </c>
      <c r="C9" s="140">
        <v>46235</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46236</v>
      </c>
      <c r="C10" s="140">
        <v>46236</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32</v>
      </c>
      <c r="B11" s="173">
        <v>46237</v>
      </c>
      <c r="C11" s="140">
        <v>46237</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46238</v>
      </c>
      <c r="C12" s="140">
        <v>46238</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46239</v>
      </c>
      <c r="C13" s="140">
        <v>46239</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46240</v>
      </c>
      <c r="C14" s="140">
        <v>46240</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46241</v>
      </c>
      <c r="C15" s="140">
        <v>46241</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46242</v>
      </c>
      <c r="C16" s="140">
        <v>46242</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46243</v>
      </c>
      <c r="C17" s="140">
        <v>46243</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33</v>
      </c>
      <c r="B18" s="173">
        <v>46244</v>
      </c>
      <c r="C18" s="140">
        <v>46244</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46245</v>
      </c>
      <c r="C19" s="140">
        <v>46245</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46246</v>
      </c>
      <c r="C20" s="140">
        <v>46246</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46247</v>
      </c>
      <c r="C21" s="140">
        <v>46247</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46248</v>
      </c>
      <c r="C22" s="140">
        <v>46248</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46249</v>
      </c>
      <c r="C23" s="140">
        <v>46249</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46250</v>
      </c>
      <c r="C24" s="140">
        <v>46250</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34</v>
      </c>
      <c r="B25" s="173">
        <v>46251</v>
      </c>
      <c r="C25" s="140">
        <v>46251</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46252</v>
      </c>
      <c r="C26" s="140">
        <v>46252</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46253</v>
      </c>
      <c r="C27" s="140">
        <v>46253</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46254</v>
      </c>
      <c r="C28" s="140">
        <v>46254</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46255</v>
      </c>
      <c r="C29" s="140">
        <v>46255</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46256</v>
      </c>
      <c r="C30" s="140">
        <v>46256</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46257</v>
      </c>
      <c r="C31" s="140">
        <v>46257</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35</v>
      </c>
      <c r="B32" s="173">
        <v>46258</v>
      </c>
      <c r="C32" s="140">
        <v>46258</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46259</v>
      </c>
      <c r="C33" s="140">
        <v>46259</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46260</v>
      </c>
      <c r="C34" s="140">
        <v>46260</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46261</v>
      </c>
      <c r="C35" s="140">
        <v>46261</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46262</v>
      </c>
      <c r="C36" s="140">
        <v>46262</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46263</v>
      </c>
      <c r="C37" s="140">
        <v>46263</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46264</v>
      </c>
      <c r="C38" s="140">
        <v>46264</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v>36</v>
      </c>
      <c r="B39" s="173">
        <v>46265</v>
      </c>
      <c r="C39" s="140">
        <v>46265</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t="str">
        <v/>
      </c>
      <c r="B40" s="173">
        <v>46266</v>
      </c>
      <c r="C40" s="140">
        <v>46266</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t="str">
        <v/>
      </c>
      <c r="B41" s="173">
        <v>46267</v>
      </c>
      <c r="C41" s="140">
        <v>46267</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t="str">
        <v/>
      </c>
      <c r="B42" s="173">
        <v>46268</v>
      </c>
      <c r="C42" s="140">
        <v>46268</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t="str">
        <v/>
      </c>
      <c r="B43" s="173">
        <v>46269</v>
      </c>
      <c r="C43" s="140">
        <v>46269</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t="str">
        <v/>
      </c>
      <c r="B44" s="173">
        <v>46270</v>
      </c>
      <c r="C44" s="140">
        <v>46270</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t="str">
        <v/>
      </c>
      <c r="B45" s="173">
        <v>46271</v>
      </c>
      <c r="C45" s="140">
        <v>46271</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41" priority="10">
      <formula>WEEKDAY($C4,2)=7</formula>
    </cfRule>
  </conditionalFormatting>
  <conditionalFormatting sqref="B4:J45">
    <cfRule type="expression" dxfId="39"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37"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87F48D9C-3F40-495A-9BA2-4FDF2AC4E8B2}">
            <xm:f>COUNTIF(Vorgaben!$D$2:$E$14,C4:D36)&gt;0</xm:f>
            <x14:dxf>
              <fill>
                <patternFill>
                  <bgColor rgb="FFFF0000"/>
                </patternFill>
              </fill>
            </x14:dxf>
          </x14:cfRule>
          <xm:sqref>B4:C45</xm:sqref>
        </x14:conditionalFormatting>
        <x14:conditionalFormatting xmlns:xm="http://schemas.microsoft.com/office/excel/2006/main">
          <x14:cfRule type="expression" priority="9" id="{A78F198A-E298-4D8C-A0CB-66D6A0403BF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221E96A-5EAF-4277-ACFD-806EA810F290}">
          <x14:formula1>
            <xm:f>Vorgaben!$H$2:$H$100</xm:f>
          </x14:formula1>
          <xm:sqref>J14 G7:G37</xm:sqref>
        </x14:dataValidation>
        <x14:dataValidation type="list" showInputMessage="1" showErrorMessage="1" xr:uid="{B6D38FAB-FEB8-4FD2-A171-7459F2CF4E8C}">
          <x14:formula1>
            <xm:f>Vorgaben!$M$2:$M$18</xm:f>
          </x14:formula1>
          <xm:sqref>D4:D45</xm:sqref>
        </x14:dataValidation>
        <x14:dataValidation type="list" allowBlank="1" showInputMessage="1" showErrorMessage="1" xr:uid="{9B35551E-7AB7-40AD-AC10-D1742CF51E6F}">
          <x14:formula1>
            <xm:f>Vorgaben!$J$2:$J$10</xm:f>
          </x14:formula1>
          <xm:sqref>F7:F37</xm:sqref>
        </x14:dataValidation>
        <x14:dataValidation type="list" allowBlank="1" showInputMessage="1" showErrorMessage="1" xr:uid="{7A12FABD-BA26-4B2D-96B2-1FA71EC559C3}">
          <x14:formula1>
            <xm:f>Vorgaben!$G$2:$G$100</xm:f>
          </x14:formula1>
          <xm:sqref>E7:E37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9</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36</v>
      </c>
      <c r="B4" s="173">
        <v>46265</v>
      </c>
      <c r="C4" s="140">
        <v>46265</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46266</v>
      </c>
      <c r="C5" s="140">
        <v>46266</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46267</v>
      </c>
      <c r="C6" s="140">
        <v>46267</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46268</v>
      </c>
      <c r="C7" s="140">
        <v>46268</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46269</v>
      </c>
      <c r="C8" s="140">
        <v>46269</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46270</v>
      </c>
      <c r="C9" s="140">
        <v>46270</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46271</v>
      </c>
      <c r="C10" s="140">
        <v>46271</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37</v>
      </c>
      <c r="B11" s="173">
        <v>46272</v>
      </c>
      <c r="C11" s="140">
        <v>46272</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46273</v>
      </c>
      <c r="C12" s="140">
        <v>46273</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46274</v>
      </c>
      <c r="C13" s="140">
        <v>46274</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46275</v>
      </c>
      <c r="C14" s="140">
        <v>46275</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46276</v>
      </c>
      <c r="C15" s="140">
        <v>46276</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46277</v>
      </c>
      <c r="C16" s="140">
        <v>46277</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46278</v>
      </c>
      <c r="C17" s="140">
        <v>46278</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38</v>
      </c>
      <c r="B18" s="173">
        <v>46279</v>
      </c>
      <c r="C18" s="140">
        <v>46279</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46280</v>
      </c>
      <c r="C19" s="140">
        <v>46280</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46281</v>
      </c>
      <c r="C20" s="140">
        <v>46281</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46282</v>
      </c>
      <c r="C21" s="140">
        <v>46282</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46283</v>
      </c>
      <c r="C22" s="140">
        <v>46283</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46284</v>
      </c>
      <c r="C23" s="140">
        <v>46284</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46285</v>
      </c>
      <c r="C24" s="140">
        <v>46285</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39</v>
      </c>
      <c r="B25" s="173">
        <v>46286</v>
      </c>
      <c r="C25" s="140">
        <v>46286</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46287</v>
      </c>
      <c r="C26" s="140">
        <v>46287</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46288</v>
      </c>
      <c r="C27" s="140">
        <v>46288</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46289</v>
      </c>
      <c r="C28" s="140">
        <v>46289</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46290</v>
      </c>
      <c r="C29" s="140">
        <v>46290</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46291</v>
      </c>
      <c r="C30" s="140">
        <v>46291</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46292</v>
      </c>
      <c r="C31" s="140">
        <v>46292</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40</v>
      </c>
      <c r="B32" s="173">
        <v>46293</v>
      </c>
      <c r="C32" s="140">
        <v>46293</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46294</v>
      </c>
      <c r="C33" s="140">
        <v>46294</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46295</v>
      </c>
      <c r="C34" s="140">
        <v>46295</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46296</v>
      </c>
      <c r="C35" s="140">
        <v>46296</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46297</v>
      </c>
      <c r="C36" s="140">
        <v>46297</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46298</v>
      </c>
      <c r="C37" s="140">
        <v>46298</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46299</v>
      </c>
      <c r="C38" s="140">
        <v>46299</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36" priority="10">
      <formula>WEEKDAY($C4,2)=7</formula>
    </cfRule>
  </conditionalFormatting>
  <conditionalFormatting sqref="B4:J45">
    <cfRule type="expression" dxfId="34"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32"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E976D421-4515-4550-B697-CAF92A7E23FC}">
            <xm:f>COUNTIF(Vorgaben!$D$2:$E$14,C4:D36)&gt;0</xm:f>
            <x14:dxf>
              <fill>
                <patternFill>
                  <bgColor rgb="FFFF0000"/>
                </patternFill>
              </fill>
            </x14:dxf>
          </x14:cfRule>
          <xm:sqref>B4:C45</xm:sqref>
        </x14:conditionalFormatting>
        <x14:conditionalFormatting xmlns:xm="http://schemas.microsoft.com/office/excel/2006/main">
          <x14:cfRule type="expression" priority="9" id="{F3CFB140-5546-43BA-A777-6DCA28142CD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BAE0402-8CDB-45AE-AB67-82A893D52997}">
          <x14:formula1>
            <xm:f>Vorgaben!$H$2:$H$100</xm:f>
          </x14:formula1>
          <xm:sqref>J14 G7:G37</xm:sqref>
        </x14:dataValidation>
        <x14:dataValidation type="list" showInputMessage="1" showErrorMessage="1" xr:uid="{D0AE8072-8E01-4B89-9925-E8BF8ECA2F23}">
          <x14:formula1>
            <xm:f>Vorgaben!$M$2:$M$18</xm:f>
          </x14:formula1>
          <xm:sqref>D4:D45</xm:sqref>
        </x14:dataValidation>
        <x14:dataValidation type="list" allowBlank="1" showInputMessage="1" showErrorMessage="1" xr:uid="{5B441460-982A-4148-B5D3-3AC555E0DD4B}">
          <x14:formula1>
            <xm:f>Vorgaben!$J$2:$J$10</xm:f>
          </x14:formula1>
          <xm:sqref>F7:F37</xm:sqref>
        </x14:dataValidation>
        <x14:dataValidation type="list" allowBlank="1" showInputMessage="1" showErrorMessage="1" xr:uid="{6045743D-93BA-4A6E-9340-5DD2D534401B}">
          <x14:formula1>
            <xm:f>Vorgaben!$G$2:$G$100</xm:f>
          </x14:formula1>
          <xm:sqref>E7:E37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10</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40</v>
      </c>
      <c r="B4" s="173">
        <v>46293</v>
      </c>
      <c r="C4" s="140">
        <v>46293</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46294</v>
      </c>
      <c r="C5" s="140">
        <v>46294</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46295</v>
      </c>
      <c r="C6" s="140">
        <v>46295</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46296</v>
      </c>
      <c r="C7" s="140">
        <v>46296</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46297</v>
      </c>
      <c r="C8" s="140">
        <v>46297</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46298</v>
      </c>
      <c r="C9" s="140">
        <v>46298</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46299</v>
      </c>
      <c r="C10" s="140">
        <v>46299</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41</v>
      </c>
      <c r="B11" s="173">
        <v>46300</v>
      </c>
      <c r="C11" s="140">
        <v>46300</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46301</v>
      </c>
      <c r="C12" s="140">
        <v>46301</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46302</v>
      </c>
      <c r="C13" s="140">
        <v>46302</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46303</v>
      </c>
      <c r="C14" s="140">
        <v>46303</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46304</v>
      </c>
      <c r="C15" s="140">
        <v>46304</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46305</v>
      </c>
      <c r="C16" s="140">
        <v>46305</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46306</v>
      </c>
      <c r="C17" s="140">
        <v>46306</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42</v>
      </c>
      <c r="B18" s="173">
        <v>46307</v>
      </c>
      <c r="C18" s="140">
        <v>46307</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46308</v>
      </c>
      <c r="C19" s="140">
        <v>46308</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46309</v>
      </c>
      <c r="C20" s="140">
        <v>46309</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46310</v>
      </c>
      <c r="C21" s="140">
        <v>46310</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46311</v>
      </c>
      <c r="C22" s="140">
        <v>46311</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46312</v>
      </c>
      <c r="C23" s="140">
        <v>46312</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46313</v>
      </c>
      <c r="C24" s="140">
        <v>46313</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43</v>
      </c>
      <c r="B25" s="173">
        <v>46314</v>
      </c>
      <c r="C25" s="140">
        <v>46314</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46315</v>
      </c>
      <c r="C26" s="140">
        <v>46315</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46316</v>
      </c>
      <c r="C27" s="140">
        <v>46316</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46317</v>
      </c>
      <c r="C28" s="140">
        <v>46317</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46318</v>
      </c>
      <c r="C29" s="140">
        <v>46318</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46319</v>
      </c>
      <c r="C30" s="140">
        <v>46319</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46320</v>
      </c>
      <c r="C31" s="140">
        <v>46320</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44</v>
      </c>
      <c r="B32" s="173">
        <v>46321</v>
      </c>
      <c r="C32" s="140">
        <v>46321</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46322</v>
      </c>
      <c r="C33" s="140">
        <v>46322</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46323</v>
      </c>
      <c r="C34" s="140">
        <v>46323</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46324</v>
      </c>
      <c r="C35" s="140">
        <v>46324</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46325</v>
      </c>
      <c r="C36" s="140">
        <v>46325</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46326</v>
      </c>
      <c r="C37" s="140">
        <v>46326</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46327</v>
      </c>
      <c r="C38" s="140">
        <v>46327</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31" priority="10">
      <formula>WEEKDAY($C4,2)=7</formula>
    </cfRule>
  </conditionalFormatting>
  <conditionalFormatting sqref="B4:J45">
    <cfRule type="expression" dxfId="29"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27"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32197A4D-84B8-4381-A4AA-32147A6F6A8F}">
            <xm:f>COUNTIF(Vorgaben!$D$2:$E$14,C4:D36)&gt;0</xm:f>
            <x14:dxf>
              <fill>
                <patternFill>
                  <bgColor rgb="FFFF0000"/>
                </patternFill>
              </fill>
            </x14:dxf>
          </x14:cfRule>
          <xm:sqref>B4:C45</xm:sqref>
        </x14:conditionalFormatting>
        <x14:conditionalFormatting xmlns:xm="http://schemas.microsoft.com/office/excel/2006/main">
          <x14:cfRule type="expression" priority="9" id="{794FDFBC-9B54-44E4-BD60-37DD8CEF358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5C90412-18B6-425D-ACD1-3C3BC156FAB4}">
          <x14:formula1>
            <xm:f>Vorgaben!$H$2:$H$100</xm:f>
          </x14:formula1>
          <xm:sqref>J14 G7:G37</xm:sqref>
        </x14:dataValidation>
        <x14:dataValidation type="list" showInputMessage="1" showErrorMessage="1" xr:uid="{B43955FE-614F-4513-9C82-4F88A441EABF}">
          <x14:formula1>
            <xm:f>Vorgaben!$M$2:$M$18</xm:f>
          </x14:formula1>
          <xm:sqref>D4:D45</xm:sqref>
        </x14:dataValidation>
        <x14:dataValidation type="list" allowBlank="1" showInputMessage="1" showErrorMessage="1" xr:uid="{60D2DE32-0051-4C9C-A923-E660A4466CC9}">
          <x14:formula1>
            <xm:f>Vorgaben!$J$2:$J$10</xm:f>
          </x14:formula1>
          <xm:sqref>F7:F37</xm:sqref>
        </x14:dataValidation>
        <x14:dataValidation type="list" allowBlank="1" showInputMessage="1" showErrorMessage="1" xr:uid="{FE29E500-12CB-4CCC-8456-CA8E313D4643}">
          <x14:formula1>
            <xm:f>Vorgaben!$G$2:$G$100</xm:f>
          </x14:formula1>
          <xm:sqref>E7:E37</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11</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45">KwSerie(A1,C1)</f>
        <v>44</v>
      </c>
      <c r="B4" s="173">
        <v>46321</v>
      </c>
      <c r="C4" s="140">
        <v>46321</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46322</v>
      </c>
      <c r="C5" s="140">
        <v>46322</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46323</v>
      </c>
      <c r="C6" s="140">
        <v>46323</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46324</v>
      </c>
      <c r="C7" s="140">
        <v>46324</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46325</v>
      </c>
      <c r="C8" s="140">
        <v>46325</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46326</v>
      </c>
      <c r="C9" s="140">
        <v>46326</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46327</v>
      </c>
      <c r="C10" s="140">
        <v>46327</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45</v>
      </c>
      <c r="B11" s="173">
        <v>46328</v>
      </c>
      <c r="C11" s="140">
        <v>46328</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46329</v>
      </c>
      <c r="C12" s="140">
        <v>46329</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46330</v>
      </c>
      <c r="C13" s="140">
        <v>46330</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46331</v>
      </c>
      <c r="C14" s="140">
        <v>46331</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46332</v>
      </c>
      <c r="C15" s="140">
        <v>46332</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46333</v>
      </c>
      <c r="C16" s="140">
        <v>46333</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46334</v>
      </c>
      <c r="C17" s="140">
        <v>46334</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46</v>
      </c>
      <c r="B18" s="173">
        <v>46335</v>
      </c>
      <c r="C18" s="140">
        <v>46335</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46336</v>
      </c>
      <c r="C19" s="140">
        <v>46336</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46337</v>
      </c>
      <c r="C20" s="140">
        <v>46337</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46338</v>
      </c>
      <c r="C21" s="140">
        <v>46338</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46339</v>
      </c>
      <c r="C22" s="140">
        <v>46339</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46340</v>
      </c>
      <c r="C23" s="140">
        <v>46340</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46341</v>
      </c>
      <c r="C24" s="140">
        <v>46341</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47</v>
      </c>
      <c r="B25" s="173">
        <v>46342</v>
      </c>
      <c r="C25" s="140">
        <v>46342</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46343</v>
      </c>
      <c r="C26" s="140">
        <v>46343</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46344</v>
      </c>
      <c r="C27" s="140">
        <v>46344</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46345</v>
      </c>
      <c r="C28" s="140">
        <v>46345</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46346</v>
      </c>
      <c r="C29" s="140">
        <v>46346</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46347</v>
      </c>
      <c r="C30" s="140">
        <v>46347</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46348</v>
      </c>
      <c r="C31" s="140">
        <v>46348</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48</v>
      </c>
      <c r="B32" s="173">
        <v>46349</v>
      </c>
      <c r="C32" s="140">
        <v>46349</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46350</v>
      </c>
      <c r="C33" s="140">
        <v>46350</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46351</v>
      </c>
      <c r="C34" s="140">
        <v>46351</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46352</v>
      </c>
      <c r="C35" s="140">
        <v>46352</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46353</v>
      </c>
      <c r="C36" s="140">
        <v>46353</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46354</v>
      </c>
      <c r="C37" s="140">
        <v>46354</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46355</v>
      </c>
      <c r="C38" s="140">
        <v>46355</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v>49</v>
      </c>
      <c r="B39" s="173">
        <v>46356</v>
      </c>
      <c r="C39" s="140">
        <v>46356</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t="str">
        <v/>
      </c>
      <c r="B40" s="173">
        <v>46357</v>
      </c>
      <c r="C40" s="140">
        <v>46357</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t="str">
        <v/>
      </c>
      <c r="B41" s="173">
        <v>46358</v>
      </c>
      <c r="C41" s="140">
        <v>46358</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t="str">
        <v/>
      </c>
      <c r="B42" s="173">
        <v>46359</v>
      </c>
      <c r="C42" s="140">
        <v>46359</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t="str">
        <v/>
      </c>
      <c r="B43" s="173">
        <v>46360</v>
      </c>
      <c r="C43" s="140">
        <v>46360</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t="str">
        <v/>
      </c>
      <c r="B44" s="173">
        <v>46361</v>
      </c>
      <c r="C44" s="140">
        <v>46361</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t="str">
        <v/>
      </c>
      <c r="B45" s="173">
        <v>46362</v>
      </c>
      <c r="C45" s="140">
        <v>46362</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26" priority="10">
      <formula>WEEKDAY($C4,2)=7</formula>
    </cfRule>
  </conditionalFormatting>
  <conditionalFormatting sqref="B4:J45">
    <cfRule type="expression" dxfId="24"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22"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CFA0C48C-A9D0-4C2D-865B-6EB125CDF648}">
            <xm:f>COUNTIF(Vorgaben!$D$2:$E$14,C4:D36)&gt;0</xm:f>
            <x14:dxf>
              <fill>
                <patternFill>
                  <bgColor rgb="FFFF0000"/>
                </patternFill>
              </fill>
            </x14:dxf>
          </x14:cfRule>
          <xm:sqref>B4:C45</xm:sqref>
        </x14:conditionalFormatting>
        <x14:conditionalFormatting xmlns:xm="http://schemas.microsoft.com/office/excel/2006/main">
          <x14:cfRule type="expression" priority="9" id="{110B7748-8DED-4900-8219-CFE0A69946EA}">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6589E02-4FF8-4386-BDD8-9CC9471D706E}">
          <x14:formula1>
            <xm:f>Vorgaben!$H$2:$H$100</xm:f>
          </x14:formula1>
          <xm:sqref>J14 G7:G37</xm:sqref>
        </x14:dataValidation>
        <x14:dataValidation type="list" showInputMessage="1" showErrorMessage="1" xr:uid="{F1F6C78A-1C66-4F2B-8298-E3AE85D349F4}">
          <x14:formula1>
            <xm:f>Vorgaben!$M$2:$M$18</xm:f>
          </x14:formula1>
          <xm:sqref>D4:D45</xm:sqref>
        </x14:dataValidation>
        <x14:dataValidation type="list" allowBlank="1" showInputMessage="1" showErrorMessage="1" xr:uid="{C0BD5D56-0193-4483-A830-34715F71E042}">
          <x14:formula1>
            <xm:f>Vorgaben!$J$2:$J$10</xm:f>
          </x14:formula1>
          <xm:sqref>F7:F37</xm:sqref>
        </x14:dataValidation>
        <x14:dataValidation type="list" allowBlank="1" showInputMessage="1" showErrorMessage="1" xr:uid="{545503A3-ED58-4FB5-A974-08D4D8CA904A}">
          <x14:formula1>
            <xm:f>Vorgaben!$G$2:$G$100</xm:f>
          </x14:formula1>
          <xm:sqref>E7:E37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12</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49</v>
      </c>
      <c r="B4" s="173">
        <v>46356</v>
      </c>
      <c r="C4" s="140">
        <v>46356</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46357</v>
      </c>
      <c r="C5" s="140">
        <v>46357</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46358</v>
      </c>
      <c r="C6" s="140">
        <v>46358</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46359</v>
      </c>
      <c r="C7" s="140">
        <v>46359</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46360</v>
      </c>
      <c r="C8" s="140">
        <v>46360</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46361</v>
      </c>
      <c r="C9" s="140">
        <v>46361</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46362</v>
      </c>
      <c r="C10" s="140">
        <v>46362</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50</v>
      </c>
      <c r="B11" s="173">
        <v>46363</v>
      </c>
      <c r="C11" s="140">
        <v>46363</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46364</v>
      </c>
      <c r="C12" s="140">
        <v>46364</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46365</v>
      </c>
      <c r="C13" s="140">
        <v>46365</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46366</v>
      </c>
      <c r="C14" s="140">
        <v>46366</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46367</v>
      </c>
      <c r="C15" s="140">
        <v>46367</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46368</v>
      </c>
      <c r="C16" s="140">
        <v>46368</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46369</v>
      </c>
      <c r="C17" s="140">
        <v>46369</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51</v>
      </c>
      <c r="B18" s="173">
        <v>46370</v>
      </c>
      <c r="C18" s="140">
        <v>46370</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46371</v>
      </c>
      <c r="C19" s="140">
        <v>46371</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46372</v>
      </c>
      <c r="C20" s="140">
        <v>46372</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46373</v>
      </c>
      <c r="C21" s="140">
        <v>46373</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46374</v>
      </c>
      <c r="C22" s="140">
        <v>46374</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46375</v>
      </c>
      <c r="C23" s="140">
        <v>46375</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46376</v>
      </c>
      <c r="C24" s="140">
        <v>46376</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52</v>
      </c>
      <c r="B25" s="173">
        <v>46377</v>
      </c>
      <c r="C25" s="140">
        <v>46377</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46378</v>
      </c>
      <c r="C26" s="140">
        <v>46378</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46379</v>
      </c>
      <c r="C27" s="140">
        <v>46379</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46380</v>
      </c>
      <c r="C28" s="140">
        <v>46380</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46381</v>
      </c>
      <c r="C29" s="140">
        <v>46381</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46382</v>
      </c>
      <c r="C30" s="140">
        <v>46382</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46383</v>
      </c>
      <c r="C31" s="140">
        <v>46383</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53</v>
      </c>
      <c r="B32" s="173">
        <v>46384</v>
      </c>
      <c r="C32" s="140">
        <v>46384</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46385</v>
      </c>
      <c r="C33" s="140">
        <v>46385</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46386</v>
      </c>
      <c r="C34" s="140">
        <v>46386</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46387</v>
      </c>
      <c r="C35" s="140">
        <v>46387</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46388</v>
      </c>
      <c r="C36" s="140">
        <v>46388</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46389</v>
      </c>
      <c r="C37" s="140">
        <v>46389</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46390</v>
      </c>
      <c r="C38" s="140">
        <v>46390</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21" priority="10">
      <formula>WEEKDAY($C4,2)=7</formula>
    </cfRule>
  </conditionalFormatting>
  <conditionalFormatting sqref="B4:J45">
    <cfRule type="expression" dxfId="19"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17"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75B674DB-1A4A-4242-B178-BCD9E1F98F1A}">
            <xm:f>COUNTIF(Vorgaben!$D$2:$E$14,C4:D36)&gt;0</xm:f>
            <x14:dxf>
              <fill>
                <patternFill>
                  <bgColor rgb="FFFF0000"/>
                </patternFill>
              </fill>
            </x14:dxf>
          </x14:cfRule>
          <xm:sqref>B4:C45</xm:sqref>
        </x14:conditionalFormatting>
        <x14:conditionalFormatting xmlns:xm="http://schemas.microsoft.com/office/excel/2006/main">
          <x14:cfRule type="expression" priority="9" id="{657CFBB1-77DA-40E0-970A-25418D6250A6}">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67E644C-E92E-4DA8-AFDD-03B046EBB775}">
          <x14:formula1>
            <xm:f>Vorgaben!$H$2:$H$100</xm:f>
          </x14:formula1>
          <xm:sqref>J14 G7:G37</xm:sqref>
        </x14:dataValidation>
        <x14:dataValidation type="list" showInputMessage="1" showErrorMessage="1" xr:uid="{DDBBCABE-7421-4123-A666-70E2C7264AE9}">
          <x14:formula1>
            <xm:f>Vorgaben!$M$2:$M$18</xm:f>
          </x14:formula1>
          <xm:sqref>D4:D45</xm:sqref>
        </x14:dataValidation>
        <x14:dataValidation type="list" allowBlank="1" showInputMessage="1" showErrorMessage="1" xr:uid="{94E12CE6-F8CF-4FCB-9822-B526BE8D5D02}">
          <x14:formula1>
            <xm:f>Vorgaben!$J$2:$J$10</xm:f>
          </x14:formula1>
          <xm:sqref>F7:F37</xm:sqref>
        </x14:dataValidation>
        <x14:dataValidation type="list" allowBlank="1" showInputMessage="1" showErrorMessage="1" xr:uid="{5FE77C9E-01A6-473A-B054-185D7113AF8A}">
          <x14:formula1>
            <xm:f>Vorgaben!$G$2:$G$100</xm:f>
          </x14:formula1>
          <xm:sqref>E7:E37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62</v>
      </c>
      <c r="F1" s="105"/>
      <c r="H1" s="184">
        <f ca="1">TODAY()</f>
        <v>46087</v>
      </c>
      <c r="I1" s="185"/>
    </row>
    <row r="2" spans="1:17" ht="18" customHeight="1" x14ac:dyDescent="0.25">
      <c r="B2" s="44"/>
      <c r="C2" s="44"/>
      <c r="D2" s="44"/>
      <c r="E2" s="44"/>
      <c r="F2" s="44"/>
      <c r="G2" s="44"/>
      <c r="H2" s="44"/>
      <c r="I2" s="44"/>
      <c r="K2" s="44"/>
    </row>
    <row r="3" spans="1:17" ht="54" customHeight="1" x14ac:dyDescent="0.25">
      <c r="A3" s="107" t="s">
        <v>61</v>
      </c>
      <c r="B3" s="108" t="s">
        <v>42</v>
      </c>
      <c r="C3" s="108" t="s">
        <v>43</v>
      </c>
      <c r="D3" s="108" t="s">
        <v>44</v>
      </c>
      <c r="E3" s="108" t="s">
        <v>45</v>
      </c>
      <c r="F3" s="108" t="s">
        <v>46</v>
      </c>
      <c r="G3" s="108" t="s">
        <v>47</v>
      </c>
      <c r="H3" s="108" t="s">
        <v>48</v>
      </c>
      <c r="I3" s="108" t="s">
        <v>49</v>
      </c>
      <c r="J3" s="108" t="s">
        <v>83</v>
      </c>
      <c r="K3" s="108" t="s">
        <v>84</v>
      </c>
      <c r="L3" s="108"/>
      <c r="P3" s="71" t="s">
        <v>33</v>
      </c>
      <c r="Q3" s="78" t="s">
        <v>82</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52</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74</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73</v>
      </c>
      <c r="P7" s="100">
        <f>$P$6+1</f>
        <v>44305</v>
      </c>
      <c r="Q7" s="101" t="s">
        <v>17</v>
      </c>
    </row>
    <row r="8" spans="1:17" ht="18" customHeight="1" x14ac:dyDescent="0.25">
      <c r="A8" s="90" t="str">
        <f t="shared" si="1"/>
        <v/>
      </c>
      <c r="B8" s="44" t="str">
        <f t="shared" si="0"/>
        <v>Fr</v>
      </c>
      <c r="C8" s="91">
        <f t="shared" si="4"/>
        <v>44534</v>
      </c>
      <c r="D8" s="44" t="s">
        <v>63</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76</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77</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65</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81</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94</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40</v>
      </c>
      <c r="P14" s="100">
        <f>DATE($A$1,12,25)</f>
        <v>44554</v>
      </c>
      <c r="Q14" s="101" t="s">
        <v>30</v>
      </c>
    </row>
    <row r="15" spans="1:17" ht="18" customHeight="1" x14ac:dyDescent="0.25">
      <c r="A15" s="90" t="str">
        <f t="shared" si="1"/>
        <v/>
      </c>
      <c r="B15" s="44" t="str">
        <f t="shared" si="0"/>
        <v>Fr</v>
      </c>
      <c r="C15" s="91">
        <f t="shared" si="4"/>
        <v>44541</v>
      </c>
      <c r="D15" s="44" t="s">
        <v>52</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92</v>
      </c>
      <c r="P15" s="102">
        <f>DATE($A$1,12,26)</f>
        <v>44555</v>
      </c>
      <c r="Q15" s="103" t="s">
        <v>31</v>
      </c>
    </row>
    <row r="16" spans="1:17" ht="18" customHeight="1" x14ac:dyDescent="0.25">
      <c r="A16" s="90" t="str">
        <f t="shared" si="1"/>
        <v/>
      </c>
      <c r="B16" s="91" t="str">
        <f t="shared" si="0"/>
        <v>Sa</v>
      </c>
      <c r="C16" s="91">
        <f t="shared" si="4"/>
        <v>44542</v>
      </c>
      <c r="D16" s="44" t="s">
        <v>63</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93</v>
      </c>
      <c r="P16" s="77"/>
      <c r="Q16" s="79"/>
    </row>
    <row r="17" spans="1:13" ht="18" customHeight="1" x14ac:dyDescent="0.25">
      <c r="A17" s="90" t="str">
        <f t="shared" si="1"/>
        <v/>
      </c>
      <c r="B17" s="91" t="str">
        <f t="shared" si="0"/>
        <v>So</v>
      </c>
      <c r="C17" s="91">
        <f t="shared" si="4"/>
        <v>44543</v>
      </c>
      <c r="D17" s="44" t="s">
        <v>63</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63</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16" priority="13">
      <formula>$C4=TODAY()</formula>
    </cfRule>
    <cfRule type="expression" dxfId="15" priority="231" stopIfTrue="1">
      <formula>WEEKDAY($C4,2)&gt;=6</formula>
    </cfRule>
  </conditionalFormatting>
  <conditionalFormatting sqref="B4:B34">
    <cfRule type="expression" dxfId="14" priority="22" stopIfTrue="1">
      <formula>WEEKDAY($C4,2)&gt;=6</formula>
    </cfRule>
    <cfRule type="expression" dxfId="13" priority="65">
      <formula>OR($D4="Feiertag","Urlaub","Urlaub alt","Sonderurlaub",$D4="Fehlzeit")</formula>
    </cfRule>
    <cfRule type="expression" dxfId="12" priority="69">
      <formula>$C4=TODAY()</formula>
    </cfRule>
  </conditionalFormatting>
  <conditionalFormatting sqref="B16">
    <cfRule type="expression" dxfId="11" priority="1">
      <formula>OR($D16="Feiertag","Urlaub","Urlaub alt","Sonderurlaub",$D16="Fehlzeit")</formula>
    </cfRule>
    <cfRule type="expression" dxfId="10" priority="2">
      <formula>COUNTIF($P$4:$P$95,B16:C43)&gt;0</formula>
    </cfRule>
    <cfRule type="expression" dxfId="9" priority="3" stopIfTrue="1">
      <formula>WEEKDAY($C16,2)&gt;=6</formula>
    </cfRule>
  </conditionalFormatting>
  <conditionalFormatting sqref="B16:B17">
    <cfRule type="expression" dxfId="8" priority="4">
      <formula>OR($D16="Feiertag","Urlaub","Urlaub alt","Sonderurlaub",$D16="Fehlzeit")</formula>
    </cfRule>
    <cfRule type="expression" dxfId="7" priority="5">
      <formula>COUNTIF($P$4:$P$95,B16:C43)&gt;0</formula>
    </cfRule>
    <cfRule type="expression" dxfId="6" priority="6" stopIfTrue="1">
      <formula>WEEKDAY($C16,2)&gt;=6</formula>
    </cfRule>
  </conditionalFormatting>
  <conditionalFormatting sqref="C4:C7">
    <cfRule type="expression" dxfId="5" priority="230">
      <formula>COUNTIF($P$4:$P$95,C4:D34)&gt;0</formula>
    </cfRule>
  </conditionalFormatting>
  <conditionalFormatting sqref="C8:C34">
    <cfRule type="expression" dxfId="4" priority="234">
      <formula>COUNTIF($P$4:$P$95,C8:D35)&gt;0</formula>
    </cfRule>
    <cfRule type="expression" dxfId="3" priority="235" stopIfTrue="1">
      <formula>WEEKDAY($C8,2)&gt;=6</formula>
    </cfRule>
  </conditionalFormatting>
  <conditionalFormatting sqref="C4:K34">
    <cfRule type="expression" dxfId="2" priority="12">
      <formula>OR($D4="Feiertag","Urlaub","Urlaub alt","Sonderurlaub",$D4="Fehlzeit")</formula>
    </cfRule>
  </conditionalFormatting>
  <conditionalFormatting sqref="P4:P15">
    <cfRule type="duplicateValues" dxfId="1" priority="18"/>
    <cfRule type="duplicateValues" dxfId="0"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V105"/>
  <sheetViews>
    <sheetView topLeftCell="O1" zoomScale="90" zoomScaleNormal="90" workbookViewId="0">
      <pane ySplit="1" topLeftCell="A2" activePane="bottomLeft" state="frozen"/>
      <selection pane="bottomLeft" activeCell="V2" sqref="V2"/>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1.85546875" style="79"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21" width="11.5703125" style="77"/>
    <col min="22" max="22" width="26.5703125" style="77" customWidth="1"/>
    <col min="23" max="23" width="16.7109375" style="77" customWidth="1"/>
    <col min="24" max="24" width="19.7109375" style="77" customWidth="1"/>
    <col min="25" max="25" width="19.5703125" style="77" customWidth="1"/>
    <col min="26" max="16384" width="11.5703125" style="77"/>
  </cols>
  <sheetData>
    <row r="1" spans="1:22" s="84" customFormat="1" ht="19.149999999999999" customHeight="1" x14ac:dyDescent="0.25">
      <c r="A1" s="71">
        <v>2026</v>
      </c>
      <c r="B1" s="82"/>
      <c r="C1" s="82"/>
      <c r="D1" s="127" t="s">
        <v>33</v>
      </c>
      <c r="E1" s="128"/>
      <c r="F1" s="83"/>
      <c r="G1" s="134" t="s">
        <v>34</v>
      </c>
      <c r="H1" s="132" t="s">
        <v>35</v>
      </c>
      <c r="I1" s="76"/>
      <c r="J1" s="123" t="s">
        <v>36</v>
      </c>
      <c r="K1" s="82"/>
      <c r="L1" s="92" t="s">
        <v>44</v>
      </c>
      <c r="M1" s="93"/>
      <c r="O1" s="129" t="s">
        <v>43</v>
      </c>
      <c r="P1" s="130" t="s">
        <v>95</v>
      </c>
      <c r="R1" s="109" t="s">
        <v>59</v>
      </c>
      <c r="S1" s="117"/>
      <c r="T1" s="110"/>
      <c r="V1" s="182" t="s">
        <v>122</v>
      </c>
    </row>
    <row r="2" spans="1:22" ht="19.149999999999999" customHeight="1" thickBot="1" x14ac:dyDescent="0.25">
      <c r="A2" s="71" t="s">
        <v>37</v>
      </c>
      <c r="C2" s="71"/>
      <c r="D2" s="129">
        <f>DATE($A$1,1,1)</f>
        <v>46023</v>
      </c>
      <c r="E2" s="169" t="s">
        <v>2</v>
      </c>
      <c r="F2" s="80"/>
      <c r="G2" s="135">
        <v>0.23958333333333334</v>
      </c>
      <c r="H2" s="133">
        <v>0.41666666666666669</v>
      </c>
      <c r="I2" s="73"/>
      <c r="J2" s="124">
        <v>0</v>
      </c>
      <c r="L2" s="94" t="s">
        <v>52</v>
      </c>
      <c r="M2" s="95" t="s">
        <v>52</v>
      </c>
      <c r="O2" s="129">
        <f>DATE($A$1,2,14)</f>
        <v>46067</v>
      </c>
      <c r="P2" s="172" t="s">
        <v>109</v>
      </c>
      <c r="R2" s="112" t="s">
        <v>87</v>
      </c>
      <c r="S2" s="116">
        <v>25</v>
      </c>
      <c r="T2" s="97"/>
      <c r="V2" s="137" t="s">
        <v>121</v>
      </c>
    </row>
    <row r="3" spans="1:22" ht="19.149999999999999" customHeight="1" x14ac:dyDescent="0.2">
      <c r="A3" s="71" t="s">
        <v>38</v>
      </c>
      <c r="B3" s="74">
        <v>0.25</v>
      </c>
      <c r="C3" s="71"/>
      <c r="D3" s="129">
        <f>$D$4-2</f>
        <v>46115</v>
      </c>
      <c r="E3" s="169" t="s">
        <v>15</v>
      </c>
      <c r="F3" s="80"/>
      <c r="G3" s="135">
        <v>0.25</v>
      </c>
      <c r="H3" s="133">
        <v>0.42708333333333331</v>
      </c>
      <c r="I3" s="73"/>
      <c r="J3" s="124">
        <v>1.0416666666666666E-2</v>
      </c>
      <c r="L3" s="94" t="s">
        <v>64</v>
      </c>
      <c r="M3" s="95" t="s">
        <v>74</v>
      </c>
      <c r="N3" s="71"/>
      <c r="O3" s="129">
        <f>$D$4-48</f>
        <v>46069</v>
      </c>
      <c r="P3" s="172" t="s">
        <v>110</v>
      </c>
      <c r="R3" s="112" t="s">
        <v>60</v>
      </c>
      <c r="S3" s="116">
        <v>50</v>
      </c>
      <c r="T3" s="97" t="s">
        <v>89</v>
      </c>
    </row>
    <row r="4" spans="1:22" ht="19.149999999999999" customHeight="1" x14ac:dyDescent="0.2">
      <c r="A4" s="71" t="s">
        <v>38</v>
      </c>
      <c r="B4" s="75">
        <v>0.33333333333333331</v>
      </c>
      <c r="C4" s="71"/>
      <c r="D4" s="129">
        <f>ROUND((DAY(MINUTE($A$1/38)/2+55)&amp;".4."&amp;$A$1)/7,)*7-6</f>
        <v>46117</v>
      </c>
      <c r="E4" s="169" t="s">
        <v>16</v>
      </c>
      <c r="F4" s="80"/>
      <c r="G4" s="135">
        <v>0.26041666666666669</v>
      </c>
      <c r="H4" s="133">
        <v>0.4375</v>
      </c>
      <c r="I4" s="73"/>
      <c r="J4" s="124">
        <v>2.0833333333333332E-2</v>
      </c>
      <c r="L4" s="94" t="s">
        <v>72</v>
      </c>
      <c r="M4" s="95" t="s">
        <v>73</v>
      </c>
      <c r="N4" s="71"/>
      <c r="O4" s="129">
        <f>DATE($A$1,4,)-WEEKDAY(DATE($A$1,4,))+1</f>
        <v>46110</v>
      </c>
      <c r="P4" s="172" t="s">
        <v>106</v>
      </c>
      <c r="R4" s="112" t="s">
        <v>88</v>
      </c>
      <c r="S4" s="116">
        <v>25</v>
      </c>
      <c r="T4" s="97" t="s">
        <v>89</v>
      </c>
    </row>
    <row r="5" spans="1:22" ht="19.149999999999999" customHeight="1" x14ac:dyDescent="0.2">
      <c r="A5" s="71"/>
      <c r="B5" s="71"/>
      <c r="C5" s="71"/>
      <c r="D5" s="129">
        <f>$D$4+1</f>
        <v>46118</v>
      </c>
      <c r="E5" s="169" t="s">
        <v>17</v>
      </c>
      <c r="F5" s="80"/>
      <c r="G5" s="135">
        <v>0.27083333333333298</v>
      </c>
      <c r="H5" s="133">
        <v>0.44791666666666669</v>
      </c>
      <c r="I5" s="73"/>
      <c r="J5" s="124">
        <v>3.125E-2</v>
      </c>
      <c r="K5" s="71"/>
      <c r="L5" s="94" t="s">
        <v>75</v>
      </c>
      <c r="M5" s="95" t="s">
        <v>76</v>
      </c>
      <c r="O5" s="129">
        <f>DATE($A$1,6,1)</f>
        <v>46174</v>
      </c>
      <c r="P5" s="172" t="s">
        <v>108</v>
      </c>
      <c r="R5" s="112" t="s">
        <v>90</v>
      </c>
      <c r="S5" s="116">
        <v>25</v>
      </c>
      <c r="T5" s="97" t="s">
        <v>91</v>
      </c>
    </row>
    <row r="6" spans="1:22" ht="19.149999999999999" customHeight="1" thickBot="1" x14ac:dyDescent="0.25">
      <c r="A6" s="71"/>
      <c r="B6" s="71"/>
      <c r="C6" s="71"/>
      <c r="D6" s="129">
        <f>DATE($A$1,5,1)</f>
        <v>46143</v>
      </c>
      <c r="E6" s="169" t="s">
        <v>18</v>
      </c>
      <c r="F6" s="80"/>
      <c r="G6" s="135">
        <v>0.28125</v>
      </c>
      <c r="H6" s="133">
        <v>0.45833333333333331</v>
      </c>
      <c r="I6" s="73"/>
      <c r="J6" s="124">
        <v>4.1666666666666664E-2</v>
      </c>
      <c r="K6" s="71"/>
      <c r="L6" s="96" t="s">
        <v>56</v>
      </c>
      <c r="M6" s="97" t="s">
        <v>77</v>
      </c>
      <c r="O6" s="129">
        <f>DATE($A$1,11,)-WEEKDAY(DATE($A$1,11,))+1</f>
        <v>46320</v>
      </c>
      <c r="P6" s="172" t="s">
        <v>107</v>
      </c>
      <c r="R6" s="111"/>
      <c r="S6" s="118"/>
      <c r="T6" s="99"/>
    </row>
    <row r="7" spans="1:22" ht="19.149999999999999" customHeight="1" x14ac:dyDescent="0.2">
      <c r="A7" s="71"/>
      <c r="B7" s="71"/>
      <c r="C7" s="71"/>
      <c r="D7" s="129">
        <f>$D$4+39</f>
        <v>46156</v>
      </c>
      <c r="E7" s="169" t="s">
        <v>19</v>
      </c>
      <c r="F7" s="80"/>
      <c r="G7" s="135">
        <v>0.29166666666666702</v>
      </c>
      <c r="H7" s="133">
        <v>0.46875</v>
      </c>
      <c r="I7" s="73"/>
      <c r="J7" s="125"/>
      <c r="K7" s="71"/>
      <c r="L7" s="96" t="s">
        <v>65</v>
      </c>
      <c r="M7" s="97" t="s">
        <v>65</v>
      </c>
      <c r="O7" s="129">
        <f>DATE($A$1,12,25)-WEEKDAY(DATE($A$1,12,25),2)-21</f>
        <v>46355</v>
      </c>
      <c r="P7" s="172" t="s">
        <v>24</v>
      </c>
    </row>
    <row r="8" spans="1:22" ht="19.149999999999999" customHeight="1" x14ac:dyDescent="0.2">
      <c r="A8" s="71"/>
      <c r="B8" s="71"/>
      <c r="C8" s="71"/>
      <c r="D8" s="129">
        <f>$D$4+49</f>
        <v>46166</v>
      </c>
      <c r="E8" s="169" t="s">
        <v>20</v>
      </c>
      <c r="F8" s="80"/>
      <c r="G8" s="135">
        <v>0.30208333333333298</v>
      </c>
      <c r="H8" s="133">
        <v>0.47916666666666669</v>
      </c>
      <c r="I8" s="73"/>
      <c r="J8" s="125"/>
      <c r="K8" s="71"/>
      <c r="L8" s="96"/>
      <c r="M8" s="97"/>
      <c r="O8" s="129">
        <f>DATE($A$1,12,6)</f>
        <v>46362</v>
      </c>
      <c r="P8" s="172" t="s">
        <v>25</v>
      </c>
    </row>
    <row r="9" spans="1:22" ht="19.149999999999999" customHeight="1" x14ac:dyDescent="0.2">
      <c r="A9" s="71"/>
      <c r="B9" s="71"/>
      <c r="C9" s="71"/>
      <c r="D9" s="129">
        <f>$D$4+50</f>
        <v>46167</v>
      </c>
      <c r="E9" s="169" t="s">
        <v>21</v>
      </c>
      <c r="F9" s="80"/>
      <c r="G9" s="135">
        <v>0.3125</v>
      </c>
      <c r="H9" s="133">
        <v>0.48958333333333331</v>
      </c>
      <c r="I9" s="73"/>
      <c r="J9" s="125"/>
      <c r="K9" s="71"/>
      <c r="L9" s="96" t="s">
        <v>80</v>
      </c>
      <c r="M9" s="97" t="s">
        <v>98</v>
      </c>
      <c r="O9" s="129">
        <f>DATE($A$1,12,25)-WEEKDAY(DATE($A$1,12,25),2)-14</f>
        <v>46362</v>
      </c>
      <c r="P9" s="172" t="s">
        <v>26</v>
      </c>
    </row>
    <row r="10" spans="1:22" ht="19.149999999999999" customHeight="1" thickBot="1" x14ac:dyDescent="0.25">
      <c r="A10" s="71"/>
      <c r="B10" s="71"/>
      <c r="C10" s="71"/>
      <c r="D10" s="129">
        <f>DATE($A$1,10,3)</f>
        <v>46298</v>
      </c>
      <c r="E10" s="169" t="s">
        <v>22</v>
      </c>
      <c r="F10" s="80"/>
      <c r="G10" s="135">
        <v>0.32291666666666702</v>
      </c>
      <c r="H10" s="133">
        <v>0.5</v>
      </c>
      <c r="I10" s="73"/>
      <c r="J10" s="126"/>
      <c r="K10" s="71"/>
      <c r="L10" s="96"/>
      <c r="M10" s="97"/>
      <c r="O10" s="129">
        <f>DATE($A$1,12,25)-WEEKDAY(DATE($A$1,12,25),2)-7</f>
        <v>46369</v>
      </c>
      <c r="P10" s="172" t="s">
        <v>27</v>
      </c>
      <c r="R10" s="115" t="s">
        <v>85</v>
      </c>
    </row>
    <row r="11" spans="1:22" ht="19.149999999999999" customHeight="1" x14ac:dyDescent="0.2">
      <c r="A11" s="71"/>
      <c r="B11" s="71"/>
      <c r="C11" s="71"/>
      <c r="D11" s="129">
        <f>DATE($A$1,10,31)</f>
        <v>46326</v>
      </c>
      <c r="E11" s="169" t="s">
        <v>23</v>
      </c>
      <c r="F11" s="80"/>
      <c r="G11" s="135">
        <v>0.33333333333333298</v>
      </c>
      <c r="H11" s="133">
        <v>0.51041666666666663</v>
      </c>
      <c r="I11" s="73"/>
      <c r="J11" s="71"/>
      <c r="K11" s="71"/>
      <c r="L11" s="96" t="s">
        <v>63</v>
      </c>
      <c r="M11" s="97" t="s">
        <v>63</v>
      </c>
      <c r="O11" s="129">
        <f>DATE($A$1,12,25)-WEEKDAY(DATE($A$1,12,25),2)</f>
        <v>46376</v>
      </c>
      <c r="P11" s="172" t="s">
        <v>28</v>
      </c>
      <c r="R11" s="115" t="s">
        <v>86</v>
      </c>
    </row>
    <row r="12" spans="1:22" ht="19.149999999999999" customHeight="1" x14ac:dyDescent="0.2">
      <c r="A12" s="71"/>
      <c r="B12" s="71"/>
      <c r="C12" s="71"/>
      <c r="D12" s="129">
        <f>DATE($A$1,12,25)</f>
        <v>46381</v>
      </c>
      <c r="E12" s="169" t="s">
        <v>30</v>
      </c>
      <c r="F12" s="81"/>
      <c r="G12" s="135">
        <v>0.34375</v>
      </c>
      <c r="H12" s="133">
        <v>0.52083333333333337</v>
      </c>
      <c r="I12" s="73"/>
      <c r="J12" s="71"/>
      <c r="K12" s="71"/>
      <c r="L12" s="96" t="s">
        <v>60</v>
      </c>
      <c r="M12" s="97" t="s">
        <v>60</v>
      </c>
      <c r="O12" s="129">
        <f>DATE($A$1,12,24)</f>
        <v>46380</v>
      </c>
      <c r="P12" s="172" t="s">
        <v>29</v>
      </c>
      <c r="R12" s="115" t="s">
        <v>86</v>
      </c>
    </row>
    <row r="13" spans="1:22" ht="19.149999999999999" customHeight="1" x14ac:dyDescent="0.2">
      <c r="A13" s="71"/>
      <c r="B13" s="71"/>
      <c r="C13" s="71"/>
      <c r="D13" s="131">
        <f>DATE($A$1,12,26)</f>
        <v>46382</v>
      </c>
      <c r="E13" s="170" t="s">
        <v>31</v>
      </c>
      <c r="F13" s="81"/>
      <c r="G13" s="135">
        <v>0.35416666666666602</v>
      </c>
      <c r="H13" s="133">
        <v>0.53125</v>
      </c>
      <c r="I13" s="73"/>
      <c r="J13" s="71"/>
      <c r="K13" s="71"/>
      <c r="L13" s="96" t="s">
        <v>78</v>
      </c>
      <c r="M13" s="97" t="s">
        <v>79</v>
      </c>
      <c r="O13" s="129">
        <f>DATE($A$1,12,31)</f>
        <v>46387</v>
      </c>
      <c r="P13" s="172" t="s">
        <v>32</v>
      </c>
    </row>
    <row r="14" spans="1:22" ht="19.149999999999999" customHeight="1" thickBot="1" x14ac:dyDescent="0.25">
      <c r="A14" s="71"/>
      <c r="B14" s="71"/>
      <c r="C14" s="71"/>
      <c r="D14" s="111"/>
      <c r="E14" s="171"/>
      <c r="F14" s="81"/>
      <c r="G14" s="135">
        <v>0.36458333333333298</v>
      </c>
      <c r="H14" s="133">
        <v>0.54166666666666663</v>
      </c>
      <c r="I14" s="73"/>
      <c r="J14" s="71"/>
      <c r="K14" s="71"/>
      <c r="L14" s="96"/>
      <c r="M14" s="97"/>
    </row>
    <row r="15" spans="1:22" ht="19.149999999999999" customHeight="1" x14ac:dyDescent="0.2">
      <c r="A15" s="71"/>
      <c r="B15" s="71"/>
      <c r="C15" s="71"/>
      <c r="F15" s="81"/>
      <c r="G15" s="135">
        <v>0.375</v>
      </c>
      <c r="H15" s="133">
        <v>0.55208333333333337</v>
      </c>
      <c r="I15" s="73"/>
      <c r="J15" s="71"/>
      <c r="K15" s="71"/>
      <c r="L15" s="94" t="s">
        <v>66</v>
      </c>
      <c r="M15" s="97" t="s">
        <v>69</v>
      </c>
    </row>
    <row r="16" spans="1:22" ht="19.149999999999999" customHeight="1" x14ac:dyDescent="0.2">
      <c r="A16" s="71"/>
      <c r="B16" s="74"/>
      <c r="C16" s="71"/>
      <c r="F16" s="81"/>
      <c r="G16" s="135">
        <v>0.38541666666666602</v>
      </c>
      <c r="H16" s="133">
        <v>0.5625</v>
      </c>
      <c r="I16" s="73"/>
      <c r="J16" s="71"/>
      <c r="K16" s="71"/>
      <c r="L16" s="94" t="s">
        <v>71</v>
      </c>
      <c r="M16" s="97" t="s">
        <v>68</v>
      </c>
    </row>
    <row r="17" spans="1:13" ht="19.149999999999999" customHeight="1" x14ac:dyDescent="0.2">
      <c r="A17" s="71"/>
      <c r="B17" s="74"/>
      <c r="C17" s="71"/>
      <c r="F17" s="81"/>
      <c r="G17" s="135">
        <v>0.39583333333333298</v>
      </c>
      <c r="H17" s="133">
        <v>0.57291666666666663</v>
      </c>
      <c r="I17" s="73"/>
      <c r="J17" s="71"/>
      <c r="K17" s="71"/>
      <c r="L17" s="94" t="s">
        <v>67</v>
      </c>
      <c r="M17" s="97" t="s">
        <v>70</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82" priority="27"/>
    <cfRule type="duplicateValues" dxfId="81" priority="28"/>
  </conditionalFormatting>
  <dataValidations count="2">
    <dataValidation type="list" allowBlank="1" showInputMessage="1" showErrorMessage="1" sqref="B3" xr:uid="{BD91E7AF-0317-470C-ACDD-EC32CF52D308}">
      <formula1>#REF!</formula1>
    </dataValidation>
    <dataValidation type="list" allowBlank="1" showInputMessage="1" showErrorMessage="1" sqref="V2" xr:uid="{7028E834-8188-46B2-8F26-01F408142422}">
      <mc:AlternateContent xmlns:x12ac="http://schemas.microsoft.com/office/spreadsheetml/2011/1/ac" xmlns:mc="http://schemas.openxmlformats.org/markup-compatibility/2006">
        <mc:Choice Requires="x12ac">
          <x12ac:list>"Samstag, Sonntag","Sonntag, Montag","Montag, Dienstag","Dienstag, Mittwoch","Mittwoch, Donnerstag","Donnerstag, Freitag","Freitag, Samstag",Nur Sonntag,Nur Montag,Nur Dienstag,Nur Mittwch,Nur Donnerstag,Nur Freitag,Nur Samstag</x12ac:list>
        </mc:Choice>
        <mc:Fallback>
          <formula1>"Samstag, Sonntag,Sonntag, Montag,Montag, Dienstag,Dienstag, Mittwoch,Mittwoch, Donnerstag,Donnerstag, Freitag,Freitag, Samstag,Nur Sonntag,Nur Montag,Nur Dienstag,Nur Mittwch,Nur Donnerstag,Nur Freitag,Nur Samstag"</formula1>
        </mc:Fallback>
      </mc:AlternateContent>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39</v>
      </c>
      <c r="C1" s="44"/>
      <c r="D1" s="45" t="s">
        <v>3</v>
      </c>
      <c r="E1" s="44">
        <v>2025</v>
      </c>
      <c r="F1" s="44">
        <v>1</v>
      </c>
      <c r="G1" s="44" t="s">
        <v>40</v>
      </c>
      <c r="H1" s="44"/>
      <c r="I1" s="46">
        <f>SUM(G6:G36)</f>
        <v>2.9062499999999671</v>
      </c>
      <c r="L1" s="35"/>
      <c r="M1" s="35"/>
      <c r="N1" s="35"/>
      <c r="O1" s="35" t="s">
        <v>33</v>
      </c>
      <c r="P1" s="35"/>
      <c r="Q1" s="36" t="s">
        <v>34</v>
      </c>
      <c r="R1" s="36" t="s">
        <v>35</v>
      </c>
      <c r="S1" s="37"/>
      <c r="T1" s="37" t="s">
        <v>36</v>
      </c>
      <c r="U1" s="35"/>
    </row>
    <row r="2" spans="1:21" ht="20.25" x14ac:dyDescent="0.25">
      <c r="A2" s="44"/>
      <c r="B2" s="44"/>
      <c r="C2" s="44"/>
      <c r="D2" s="44"/>
      <c r="E2" s="44"/>
      <c r="F2" s="44"/>
      <c r="G2" s="44" t="s">
        <v>41</v>
      </c>
      <c r="H2" s="44"/>
      <c r="I2" s="46" t="e">
        <f>SUM(I6:I36)</f>
        <v>#REF!</v>
      </c>
      <c r="L2" s="35" t="s">
        <v>37</v>
      </c>
      <c r="M2" s="35">
        <v>2009</v>
      </c>
      <c r="N2" s="35"/>
      <c r="O2" s="38">
        <v>38352</v>
      </c>
      <c r="P2" s="35"/>
      <c r="Q2" s="39">
        <v>0</v>
      </c>
      <c r="R2" s="39">
        <v>0.95833333333333337</v>
      </c>
      <c r="S2" s="40"/>
      <c r="T2" s="41">
        <v>0.25</v>
      </c>
      <c r="U2" s="41">
        <v>0</v>
      </c>
    </row>
    <row r="3" spans="1:21" x14ac:dyDescent="0.25">
      <c r="A3" s="44"/>
      <c r="L3" s="35" t="s">
        <v>38</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42</v>
      </c>
      <c r="B5" s="48" t="s">
        <v>43</v>
      </c>
      <c r="C5" s="48" t="s">
        <v>44</v>
      </c>
      <c r="D5" s="48" t="s">
        <v>45</v>
      </c>
      <c r="E5" s="48" t="s">
        <v>46</v>
      </c>
      <c r="F5" s="48" t="s">
        <v>47</v>
      </c>
      <c r="G5" s="48" t="s">
        <v>48</v>
      </c>
      <c r="H5" s="48" t="s">
        <v>49</v>
      </c>
      <c r="I5" s="49" t="s">
        <v>50</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51</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52</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53</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39</v>
      </c>
      <c r="D43" s="68" t="e">
        <f>DATE(E43,F43,1)</f>
        <v>#NUM!</v>
      </c>
      <c r="E43">
        <v>0</v>
      </c>
      <c r="F43">
        <v>2</v>
      </c>
      <c r="G43" t="s">
        <v>40</v>
      </c>
      <c r="I43" s="69">
        <f>SUM(G48:G78)</f>
        <v>0</v>
      </c>
      <c r="L43" s="35"/>
      <c r="M43" s="35"/>
      <c r="N43" s="35"/>
      <c r="O43" s="35"/>
      <c r="P43" s="35"/>
      <c r="Q43" s="39">
        <v>0.52777777777777601</v>
      </c>
      <c r="R43" s="39">
        <v>0.67361111111110705</v>
      </c>
      <c r="S43" s="40"/>
      <c r="T43" s="35"/>
      <c r="U43" s="35"/>
    </row>
    <row r="44" spans="1:21" x14ac:dyDescent="0.25">
      <c r="G44" t="s">
        <v>41</v>
      </c>
      <c r="I44" s="69">
        <f>SUM(I48:I78)</f>
        <v>0</v>
      </c>
      <c r="L44" s="35"/>
      <c r="M44" s="35"/>
      <c r="N44" s="35"/>
      <c r="O44" s="35"/>
      <c r="P44" s="35"/>
      <c r="Q44" s="39">
        <v>0.53472222222222099</v>
      </c>
      <c r="R44" s="39">
        <v>0.66666666666666297</v>
      </c>
      <c r="S44" s="40"/>
      <c r="T44" s="35"/>
      <c r="U44" s="35"/>
    </row>
    <row r="45" spans="1:21" x14ac:dyDescent="0.25">
      <c r="B45" t="s">
        <v>54</v>
      </c>
      <c r="C45" s="69" t="e">
        <f ca="1">INDIRECT(TEXT(D43-1,"MMMM")&amp;"!I3")</f>
        <v>#NUM!</v>
      </c>
      <c r="G45" t="s">
        <v>55</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42</v>
      </c>
      <c r="B47" t="s">
        <v>43</v>
      </c>
      <c r="C47" t="s">
        <v>44</v>
      </c>
      <c r="D47" t="s">
        <v>45</v>
      </c>
      <c r="E47" t="s">
        <v>46</v>
      </c>
      <c r="F47" t="s">
        <v>47</v>
      </c>
      <c r="G47" t="s">
        <v>48</v>
      </c>
      <c r="H47" t="s">
        <v>49</v>
      </c>
      <c r="I47" t="s">
        <v>50</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57</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57</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57</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58</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58</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57</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57</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57</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57</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57</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58</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58</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57</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57</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57</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57</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57</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58</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58</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57</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57</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57</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57</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57</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58</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58</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57</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57</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57</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80" priority="3" stopIfTrue="1">
      <formula>OR($C6="Krank",$C6="Fehlzeit")</formula>
    </cfRule>
    <cfRule type="expression" dxfId="79" priority="4" stopIfTrue="1">
      <formula>OR($C6="Wochenende",$C6="Feiertag")</formula>
    </cfRule>
  </conditionalFormatting>
  <conditionalFormatting sqref="A48:I76">
    <cfRule type="expression" dxfId="78" priority="1" stopIfTrue="1">
      <formula>OR($C48="Krank",$C48="Fehlzeit")</formula>
    </cfRule>
    <cfRule type="expression" dxfId="77"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N50"/>
  <sheetViews>
    <sheetView workbookViewId="0">
      <pane xSplit="3" ySplit="3" topLeftCell="D4" activePane="bottomRight" state="frozen"/>
      <selection pane="topRight" activeCell="D1" sqref="D1"/>
      <selection pane="bottomLeft" activeCell="A4" sqref="A4"/>
      <selection pane="bottomRight" activeCell="L13" sqref="L13"/>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4" width="11.5703125" style="181"/>
    <col min="15" max="16384" width="11.5703125" style="113"/>
  </cols>
  <sheetData>
    <row r="1" spans="1:13" ht="18" customHeight="1" x14ac:dyDescent="0.25">
      <c r="A1" s="138">
        <f>Kalender!A1</f>
        <v>2026</v>
      </c>
      <c r="B1" s="105"/>
      <c r="C1" s="108">
        <v>1</v>
      </c>
      <c r="D1" s="151"/>
      <c r="E1" s="138" t="s">
        <v>62</v>
      </c>
      <c r="F1" s="105"/>
      <c r="G1" s="87"/>
      <c r="H1" s="184">
        <f ca="1">TODAY()</f>
        <v>46087</v>
      </c>
      <c r="I1" s="185"/>
      <c r="K1" s="87"/>
    </row>
    <row r="2" spans="1:13" ht="6.6" customHeight="1" x14ac:dyDescent="0.25">
      <c r="A2" s="139"/>
      <c r="B2" s="108"/>
      <c r="C2" s="108"/>
      <c r="D2" s="107"/>
      <c r="E2" s="108"/>
      <c r="F2" s="108"/>
      <c r="G2" s="108"/>
      <c r="H2" s="108"/>
      <c r="I2" s="108"/>
    </row>
    <row r="3" spans="1:13" ht="45" customHeight="1" x14ac:dyDescent="0.25">
      <c r="A3" s="107" t="s">
        <v>61</v>
      </c>
      <c r="B3" s="108" t="s">
        <v>42</v>
      </c>
      <c r="C3" s="108" t="s">
        <v>43</v>
      </c>
      <c r="D3" s="108" t="s">
        <v>44</v>
      </c>
      <c r="E3" s="108" t="s">
        <v>45</v>
      </c>
      <c r="F3" s="108" t="s">
        <v>46</v>
      </c>
      <c r="G3" s="108" t="s">
        <v>47</v>
      </c>
      <c r="H3" s="108" t="s">
        <v>97</v>
      </c>
      <c r="I3" s="161" t="s">
        <v>100</v>
      </c>
      <c r="J3" s="108" t="s">
        <v>96</v>
      </c>
      <c r="K3" s="108"/>
      <c r="L3" s="147"/>
    </row>
    <row r="4" spans="1:13" ht="18" customHeight="1" x14ac:dyDescent="0.25">
      <c r="A4" s="113" cm="1">
        <f t="array" ref="A4:C38">KwSerie(A1,C1)</f>
        <v>1</v>
      </c>
      <c r="B4" s="173">
        <v>46020</v>
      </c>
      <c r="C4" s="140">
        <v>46020</v>
      </c>
      <c r="D4" s="107"/>
      <c r="E4" s="108"/>
      <c r="F4" s="108"/>
      <c r="G4" s="108"/>
      <c r="H4" s="176" t="str">
        <f t="shared" ref="H4:H7" si="0">IF(OR(E4="",F4="",G4=""),"",(G4-E4-F4))</f>
        <v/>
      </c>
      <c r="I4" s="176" t="str">
        <f>IF(OR(ISNUMBER(MATCH(D4,Vorgaben!$M$9:$M$17,0)),COUNTIF(E4:G4,"&lt;&gt;")&gt;0),"",IF(ISNUMBER(MATCH(D4,Vorgaben!$M$2:$M$7,0)),--("6:00"),IF(D4&lt;&gt;"",--("-6:00"),"")))</f>
        <v/>
      </c>
      <c r="J4" s="113" t="str" cm="1">
        <f t="array" ref="J4:J50">SummeAZ(C4:C50,H4:H50,I4:I50)</f>
        <v/>
      </c>
      <c r="K4" s="114"/>
      <c r="L4" s="148"/>
    </row>
    <row r="5" spans="1:13" ht="18" customHeight="1" x14ac:dyDescent="0.25">
      <c r="A5" s="113" t="str">
        <v/>
      </c>
      <c r="B5" s="173">
        <v>46021</v>
      </c>
      <c r="C5" s="140">
        <v>46021</v>
      </c>
      <c r="D5" s="107"/>
      <c r="E5" s="108"/>
      <c r="F5" s="108"/>
      <c r="G5" s="108"/>
      <c r="H5" s="176" t="str">
        <f t="shared" si="0"/>
        <v/>
      </c>
      <c r="I5" s="176" t="str">
        <f>IF(OR(ISNUMBER(MATCH(D5,Vorgaben!$M$9:$M$17,0)),COUNTIF(E5:G5,"&lt;&gt;")&gt;0),"",IF(ISNUMBER(MATCH(D5,Vorgaben!$M$2:$M$7,0)),--("6:00"),IF(D5&lt;&gt;"",--("-6:00"),"")))</f>
        <v/>
      </c>
      <c r="J5" s="113" t="str">
        <v/>
      </c>
      <c r="K5" s="114"/>
      <c r="L5" s="148">
        <f>COUNTIF(D4:D45,"Urlaub")</f>
        <v>0</v>
      </c>
      <c r="M5" s="142" t="str">
        <f>Vorgaben!M2</f>
        <v>Urlaub</v>
      </c>
    </row>
    <row r="6" spans="1:13" ht="18" customHeight="1" x14ac:dyDescent="0.25">
      <c r="A6" s="113" t="str">
        <v/>
      </c>
      <c r="B6" s="173">
        <v>46022</v>
      </c>
      <c r="C6" s="140">
        <v>46022</v>
      </c>
      <c r="D6" s="107"/>
      <c r="E6" s="108"/>
      <c r="F6" s="108"/>
      <c r="G6" s="108"/>
      <c r="H6" s="176" t="str">
        <f t="shared" si="0"/>
        <v/>
      </c>
      <c r="I6" s="176" t="str">
        <f>IF(OR(ISNUMBER(MATCH(D6,Vorgaben!$M$9:$M$17,0)),COUNTIF(E6:G6,"&lt;&gt;")&gt;0),"",IF(ISNUMBER(MATCH(D6,Vorgaben!$M$2:$M$7,0)),--("6:00"),IF(D6&lt;&gt;"",--("-6:00"),"")))</f>
        <v/>
      </c>
      <c r="J6" s="113" t="str">
        <v/>
      </c>
      <c r="K6" s="114"/>
      <c r="L6" s="148">
        <f>COUNTIF(D4:D45,"Krank o.A.")</f>
        <v>0</v>
      </c>
      <c r="M6" s="142" t="str">
        <f>Vorgaben!M3</f>
        <v>Krank o.A.</v>
      </c>
    </row>
    <row r="7" spans="1:13" ht="18" customHeight="1" x14ac:dyDescent="0.25">
      <c r="A7" s="113" t="str">
        <v/>
      </c>
      <c r="B7" s="173">
        <v>46023</v>
      </c>
      <c r="C7" s="140">
        <v>46023</v>
      </c>
      <c r="D7" s="107"/>
      <c r="E7" s="141">
        <v>0.26041666666666669</v>
      </c>
      <c r="F7" s="141">
        <v>2.0833333333333332E-2</v>
      </c>
      <c r="G7" s="141">
        <v>0.5625</v>
      </c>
      <c r="H7" s="176">
        <f t="shared" si="0"/>
        <v>0.28125</v>
      </c>
      <c r="I7" s="176" t="str">
        <f>IF(OR(ISNUMBER(MATCH(D7,Vorgaben!$M$9:$M$17,0)),COUNTIF(E7:G7,"&lt;&gt;")&gt;0),"",IF(ISNUMBER(MATCH(D7,Vorgaben!$M$2:$M$7,0)),--("6:00"),IF(D7&lt;&gt;"",--("-6:00"),"")))</f>
        <v/>
      </c>
      <c r="J7" s="113" t="str">
        <v/>
      </c>
      <c r="K7" s="114"/>
      <c r="L7" s="148">
        <f>COUNTIF(D4:D45,"Krank m.A.")</f>
        <v>0</v>
      </c>
      <c r="M7" s="142" t="str">
        <f>Vorgaben!M4</f>
        <v>Krank m.A.</v>
      </c>
    </row>
    <row r="8" spans="1:13" ht="18" customHeight="1" x14ac:dyDescent="0.25">
      <c r="A8" s="113" t="str">
        <v/>
      </c>
      <c r="B8" s="173">
        <v>46024</v>
      </c>
      <c r="C8" s="140">
        <v>46024</v>
      </c>
      <c r="D8" s="107"/>
      <c r="E8" s="141">
        <v>0.33333333333333298</v>
      </c>
      <c r="F8" s="141">
        <v>2.0833333333333332E-2</v>
      </c>
      <c r="G8" s="141">
        <v>0.5625</v>
      </c>
      <c r="H8" s="176">
        <f t="shared" ref="H8:H31" si="1">IF(OR(E8="",F8="",G8=""),"",(G8-E8-F8))</f>
        <v>0.20833333333333368</v>
      </c>
      <c r="I8" s="176" t="str">
        <f>IF(OR(ISNUMBER(MATCH(D8,Vorgaben!$M$9:$M$17,0)),COUNTIF(E8:G8,"&lt;&gt;")&gt;0),"",IF(ISNUMBER(MATCH(D8,Vorgaben!$M$2:$M$7,0)),--("6:00"),IF(D8&lt;&gt;"",--("-6:00"),"")))</f>
        <v/>
      </c>
      <c r="J8" s="113" t="str">
        <v/>
      </c>
      <c r="K8" s="114"/>
      <c r="L8" s="148">
        <f>COUNTIF(D4:D45,"Urlaub Vorj.")</f>
        <v>3</v>
      </c>
      <c r="M8" s="142" t="str">
        <f>Vorgaben!M5</f>
        <v>Urlaub Vorj.</v>
      </c>
    </row>
    <row r="9" spans="1:13" ht="18" customHeight="1" x14ac:dyDescent="0.25">
      <c r="A9" s="113" t="str">
        <v/>
      </c>
      <c r="B9" s="173">
        <v>46025</v>
      </c>
      <c r="C9" s="140">
        <v>46025</v>
      </c>
      <c r="D9" s="107" t="s">
        <v>63</v>
      </c>
      <c r="E9" s="141"/>
      <c r="F9" s="141"/>
      <c r="G9" s="141"/>
      <c r="H9" s="176" t="str">
        <f t="shared" si="1"/>
        <v/>
      </c>
      <c r="I9" s="176" t="str">
        <f>IF(OR(ISNUMBER(MATCH(D9,Vorgaben!$M$9:$M$17,0)),COUNTIF(E9:G9,"&lt;&gt;")&gt;0),"",IF(ISNUMBER(MATCH(D9,Vorgaben!$M$2:$M$7,0)),--("6:00"),IF(D9&lt;&gt;"",--("-6:00"),"")))</f>
        <v/>
      </c>
      <c r="J9" s="113" t="str">
        <v/>
      </c>
      <c r="K9" s="114"/>
      <c r="L9" s="148">
        <f>COUNTIF(D4:D45,"Son.urlaub")</f>
        <v>0</v>
      </c>
      <c r="M9" s="142" t="str">
        <f>Vorgaben!M6</f>
        <v>Son.urlaub</v>
      </c>
    </row>
    <row r="10" spans="1:13" ht="18" customHeight="1" x14ac:dyDescent="0.25">
      <c r="A10" s="113" t="str">
        <v/>
      </c>
      <c r="B10" s="173">
        <v>46026</v>
      </c>
      <c r="C10" s="140">
        <v>46026</v>
      </c>
      <c r="D10" s="107"/>
      <c r="E10" s="141">
        <v>0.48958333333333298</v>
      </c>
      <c r="F10" s="141">
        <v>0</v>
      </c>
      <c r="G10" s="141">
        <v>0.58333333333333337</v>
      </c>
      <c r="H10" s="176">
        <f t="shared" si="1"/>
        <v>9.3750000000000389E-2</v>
      </c>
      <c r="I10" s="176" t="str">
        <f>IF(OR(ISNUMBER(MATCH(D10,Vorgaben!$M$9:$M$17,0)),COUNTIF(E10:G10,"&lt;&gt;")&gt;0),"",IF(ISNUMBER(MATCH(D10,Vorgaben!$M$2:$M$7,0)),--("6:00"),IF(D10&lt;&gt;"",--("-6:00"),"")))</f>
        <v/>
      </c>
      <c r="J10" s="141">
        <v>0.4895833333333337</v>
      </c>
      <c r="K10" s="114"/>
      <c r="L10" s="148">
        <f>COUNTIF(D4:D45,"Kind krank")</f>
        <v>0</v>
      </c>
      <c r="M10" s="142" t="str">
        <f>Vorgaben!M7</f>
        <v>Kind krank</v>
      </c>
    </row>
    <row r="11" spans="1:13" ht="18" customHeight="1" x14ac:dyDescent="0.25">
      <c r="A11" s="113">
        <v>2</v>
      </c>
      <c r="B11" s="173">
        <v>46027</v>
      </c>
      <c r="C11" s="140">
        <v>46027</v>
      </c>
      <c r="D11" s="107"/>
      <c r="E11" s="141">
        <v>0.375</v>
      </c>
      <c r="F11" s="141">
        <v>4.1666666666666664E-2</v>
      </c>
      <c r="G11" s="141">
        <v>0.66666666666666663</v>
      </c>
      <c r="H11" s="176">
        <f t="shared" si="1"/>
        <v>0.24999999999999997</v>
      </c>
      <c r="I11" s="176" t="str">
        <f>IF(OR(ISNUMBER(MATCH(D11,Vorgaben!$M$9:$M$17,0)),COUNTIF(E11:G11,"&lt;&gt;")&gt;0),"",IF(ISNUMBER(MATCH(D11,Vorgaben!$M$2:$M$7,0)),--("6:00"),IF(D11&lt;&gt;"",--("-6:00"),"")))</f>
        <v/>
      </c>
      <c r="J11" s="113" t="str">
        <v/>
      </c>
      <c r="K11" s="114"/>
      <c r="L11" s="148">
        <f>COUNTIF(D4:D45,"u. abw")</f>
        <v>0</v>
      </c>
      <c r="M11" s="142" t="str">
        <f>Vorgaben!M9</f>
        <v>unent. abw</v>
      </c>
    </row>
    <row r="12" spans="1:13" ht="18" customHeight="1" x14ac:dyDescent="0.25">
      <c r="A12" s="113" t="str">
        <v/>
      </c>
      <c r="B12" s="173">
        <v>46028</v>
      </c>
      <c r="C12" s="140">
        <v>46028</v>
      </c>
      <c r="D12" s="107"/>
      <c r="E12" s="141">
        <v>0.375</v>
      </c>
      <c r="F12" s="141">
        <v>4.1666666666666664E-2</v>
      </c>
      <c r="G12" s="141">
        <v>0.66666666666666663</v>
      </c>
      <c r="H12" s="176">
        <f>IF(OR(E12="",F12="",G12=""),"",(G12-E12-F12))</f>
        <v>0.24999999999999997</v>
      </c>
      <c r="I12" s="176" t="str">
        <f>IF(OR(ISNUMBER(MATCH(D12,Vorgaben!$M$9:$M$17,0)),COUNTIF(E12:G12,"&lt;&gt;")&gt;0),"",IF(ISNUMBER(MATCH(D12,Vorgaben!$M$2:$M$7,0)),--("6:00"),IF(D12&lt;&gt;"",--("-6:00"),"")))</f>
        <v/>
      </c>
      <c r="J12" s="113" t="str">
        <v/>
      </c>
      <c r="K12" s="114"/>
      <c r="L12" s="148"/>
    </row>
    <row r="13" spans="1:13" ht="18" customHeight="1" x14ac:dyDescent="0.25">
      <c r="A13" s="113" t="str">
        <v/>
      </c>
      <c r="B13" s="173">
        <v>46029</v>
      </c>
      <c r="C13" s="140">
        <v>46029</v>
      </c>
      <c r="D13" s="107" t="s">
        <v>76</v>
      </c>
      <c r="E13" s="141"/>
      <c r="F13" s="141"/>
      <c r="G13" s="141"/>
      <c r="H13" s="176" t="str">
        <f t="shared" ref="H13:H15" si="2">IF(OR(E13="",F13="",G13=""),"",(G13-E13-F13))</f>
        <v/>
      </c>
      <c r="I13" s="176">
        <f>IF(OR(ISNUMBER(MATCH(D13,Vorgaben!$M$9:$M$17,0)),COUNTIF(E13:G13,"&lt;&gt;")&gt;0),"",IF(ISNUMBER(MATCH(D13,Vorgaben!$M$2:$M$7,0)),--("6:00"),IF(D13&lt;&gt;"",--("-6:00"),"")))</f>
        <v>0.25</v>
      </c>
      <c r="J13" s="113" t="str">
        <v/>
      </c>
      <c r="K13" s="114"/>
      <c r="L13" s="148"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8" customHeight="1" x14ac:dyDescent="0.25">
      <c r="A14" s="113" t="str">
        <v/>
      </c>
      <c r="B14" s="173">
        <v>46030</v>
      </c>
      <c r="C14" s="140">
        <v>46030</v>
      </c>
      <c r="D14" s="152" t="s">
        <v>76</v>
      </c>
      <c r="E14" s="141"/>
      <c r="F14" s="141"/>
      <c r="G14" s="141"/>
      <c r="H14" s="176" t="str">
        <f t="shared" si="2"/>
        <v/>
      </c>
      <c r="I14" s="176">
        <f>IF(OR(ISNUMBER(MATCH(D14,Vorgaben!$M$9:$M$17,0)),COUNTIF(E14:G14,"&lt;&gt;")&gt;0),"",IF(ISNUMBER(MATCH(D14,Vorgaben!$M$2:$M$7,0)),--("6:00"),IF(D14&lt;&gt;"",--("-6:00"),"")))</f>
        <v>0.25</v>
      </c>
      <c r="J14" s="141" t="str">
        <v/>
      </c>
      <c r="K14" s="114"/>
      <c r="L14" s="149">
        <f>SUM(H4:H45)+SUM(I4:I45)</f>
        <v>5.9166666666666696</v>
      </c>
      <c r="M14" s="142" t="s">
        <v>40</v>
      </c>
    </row>
    <row r="15" spans="1:13" ht="18" customHeight="1" x14ac:dyDescent="0.25">
      <c r="A15" s="113" t="str">
        <v/>
      </c>
      <c r="B15" s="173">
        <v>46031</v>
      </c>
      <c r="C15" s="140">
        <v>46031</v>
      </c>
      <c r="D15" s="152" t="s">
        <v>76</v>
      </c>
      <c r="E15" s="141"/>
      <c r="F15" s="141"/>
      <c r="G15" s="141"/>
      <c r="H15" s="176" t="str">
        <f t="shared" si="2"/>
        <v/>
      </c>
      <c r="I15" s="176">
        <f>IF(OR(ISNUMBER(MATCH(D15,Vorgaben!$M$9:$M$17,0)),COUNTIF(E15:G15,"&lt;&gt;")&gt;0),"",IF(ISNUMBER(MATCH(D15,Vorgaben!$M$2:$M$7,0)),--("6:00"),IF(D15&lt;&gt;"",--("-6:00"),"")))</f>
        <v>0.25</v>
      </c>
      <c r="J15" s="113" t="str">
        <v/>
      </c>
      <c r="K15" s="114"/>
      <c r="L15" s="149">
        <f>L13*Vorgaben!B3</f>
        <v>6.5</v>
      </c>
      <c r="M15" s="142" t="s">
        <v>92</v>
      </c>
    </row>
    <row r="16" spans="1:13" ht="18" customHeight="1" x14ac:dyDescent="0.25">
      <c r="A16" s="113" t="str">
        <v/>
      </c>
      <c r="B16" s="173">
        <v>46032</v>
      </c>
      <c r="C16" s="140">
        <v>46032</v>
      </c>
      <c r="D16" s="107"/>
      <c r="E16" s="141">
        <v>0.375</v>
      </c>
      <c r="F16" s="141">
        <v>2.0833333333333332E-2</v>
      </c>
      <c r="G16" s="141">
        <v>0.60416666666666663</v>
      </c>
      <c r="H16" s="176">
        <f>IF(OR(E16="",F16="",G16=""),"",(G16-E16-F16))</f>
        <v>0.20833333333333329</v>
      </c>
      <c r="I16" s="176" t="str">
        <f>IF(OR(ISNUMBER(MATCH(D16,Vorgaben!$M$9:$M$17,0)),COUNTIF(E16:G16,"&lt;&gt;")&gt;0),"",IF(ISNUMBER(MATCH(D16,Vorgaben!$M$2:$M$7,0)),--("6:00"),IF(D16&lt;&gt;"",--("-6:00"),"")))</f>
        <v/>
      </c>
      <c r="J16" s="113" t="str">
        <v/>
      </c>
      <c r="K16" s="114"/>
      <c r="L16" s="149">
        <f>IF(L14-L15&lt;0,0,L14-L15)</f>
        <v>0</v>
      </c>
      <c r="M16" s="142" t="s">
        <v>93</v>
      </c>
    </row>
    <row r="17" spans="1:13" ht="18" customHeight="1" x14ac:dyDescent="0.25">
      <c r="A17" s="113" t="str">
        <v/>
      </c>
      <c r="B17" s="173">
        <v>46033</v>
      </c>
      <c r="C17" s="140">
        <v>46033</v>
      </c>
      <c r="D17" s="107"/>
      <c r="E17" s="141">
        <v>0.33333333333333298</v>
      </c>
      <c r="F17" s="141">
        <v>0</v>
      </c>
      <c r="G17" s="141">
        <v>0.5</v>
      </c>
      <c r="H17" s="176">
        <f t="shared" si="1"/>
        <v>0.16666666666666702</v>
      </c>
      <c r="I17" s="176" t="str">
        <f>IF(OR(ISNUMBER(MATCH(D17,Vorgaben!$M$9:$M$17,0)),COUNTIF(E17:G17,"&lt;&gt;")&gt;0),"",IF(ISNUMBER(MATCH(D17,Vorgaben!$M$2:$M$7,0)),--("6:00"),IF(D17&lt;&gt;"",--("-6:00"),"")))</f>
        <v/>
      </c>
      <c r="J17" s="175">
        <v>1.25</v>
      </c>
      <c r="K17" s="114"/>
      <c r="L17" s="149">
        <f>SUM(H9:H10)+SUM(H16:H17)+SUM(H23:H24)+SUM(H30:H31)+SUM(H37:H38)+SUM(H44:H45)</f>
        <v>1.437500000000002</v>
      </c>
      <c r="M17" s="162" t="s">
        <v>101</v>
      </c>
    </row>
    <row r="18" spans="1:13" ht="18" customHeight="1" x14ac:dyDescent="0.25">
      <c r="A18" s="113">
        <v>3</v>
      </c>
      <c r="B18" s="173">
        <v>46034</v>
      </c>
      <c r="C18" s="140">
        <v>46034</v>
      </c>
      <c r="D18" s="107"/>
      <c r="E18" s="141">
        <v>0.33333333333333298</v>
      </c>
      <c r="F18" s="141">
        <v>4.1666666666666664E-2</v>
      </c>
      <c r="G18" s="141">
        <v>0.66666666666666663</v>
      </c>
      <c r="H18" s="176">
        <f t="shared" si="1"/>
        <v>0.29166666666666696</v>
      </c>
      <c r="I18" s="176" t="str">
        <f>IF(OR(ISNUMBER(MATCH(D18,Vorgaben!$M$9:$M$17,0)),COUNTIF(E18:G18,"&lt;&gt;")&gt;0),"",IF(ISNUMBER(MATCH(D18,Vorgaben!$M$2:$M$7,0)),--("6:00"),IF(D18&lt;&gt;"",--("-6:00"),"")))</f>
        <v/>
      </c>
      <c r="J18" s="113" t="str">
        <v/>
      </c>
      <c r="K18" s="114"/>
      <c r="M18" s="143"/>
    </row>
    <row r="19" spans="1:13" ht="18" customHeight="1" x14ac:dyDescent="0.25">
      <c r="A19" s="113" t="str">
        <v/>
      </c>
      <c r="B19" s="173">
        <v>46035</v>
      </c>
      <c r="C19" s="140">
        <v>46035</v>
      </c>
      <c r="D19" s="107"/>
      <c r="E19" s="141">
        <v>0.33333333333333298</v>
      </c>
      <c r="F19" s="141">
        <v>4.1666666666666664E-2</v>
      </c>
      <c r="G19" s="141">
        <v>0.66666666666666663</v>
      </c>
      <c r="H19" s="176">
        <f t="shared" si="1"/>
        <v>0.29166666666666696</v>
      </c>
      <c r="I19" s="176" t="str">
        <f>IF(OR(ISNUMBER(MATCH(D19,Vorgaben!$M$9:$M$17,0)),COUNTIF(E19:G19,"&lt;&gt;")&gt;0),"",IF(ISNUMBER(MATCH(D19,Vorgaben!$M$2:$M$7,0)),--("6:00"),IF(D19&lt;&gt;"",--("-6:00"),"")))</f>
        <v/>
      </c>
      <c r="J19" s="113" t="str">
        <v/>
      </c>
      <c r="K19" s="114"/>
    </row>
    <row r="20" spans="1:13" ht="18" customHeight="1" x14ac:dyDescent="0.25">
      <c r="A20" s="113" t="str">
        <v/>
      </c>
      <c r="B20" s="173">
        <v>46036</v>
      </c>
      <c r="C20" s="140">
        <v>46036</v>
      </c>
      <c r="D20" s="107"/>
      <c r="E20" s="141">
        <v>0.375</v>
      </c>
      <c r="F20" s="141">
        <v>4.1666666666666664E-2</v>
      </c>
      <c r="G20" s="141">
        <v>0.66666666666666663</v>
      </c>
      <c r="H20" s="176">
        <f t="shared" si="1"/>
        <v>0.24999999999999997</v>
      </c>
      <c r="I20" s="176" t="str">
        <f>IF(OR(ISNUMBER(MATCH(D20,Vorgaben!$M$9:$M$17,0)),COUNTIF(E20:G20,"&lt;&gt;")&gt;0),"",IF(ISNUMBER(MATCH(D20,Vorgaben!$M$2:$M$7,0)),--("6:00"),IF(D20&lt;&gt;"",--("-6:00"),"")))</f>
        <v/>
      </c>
      <c r="J20" s="113" t="str">
        <v/>
      </c>
      <c r="K20" s="114"/>
    </row>
    <row r="21" spans="1:13" ht="18" customHeight="1" x14ac:dyDescent="0.25">
      <c r="A21" s="113" t="str">
        <v/>
      </c>
      <c r="B21" s="173">
        <v>46037</v>
      </c>
      <c r="C21" s="140">
        <v>46037</v>
      </c>
      <c r="D21" s="107"/>
      <c r="E21" s="141">
        <v>0.33333333333333298</v>
      </c>
      <c r="F21" s="141">
        <v>4.1666666666666664E-2</v>
      </c>
      <c r="G21" s="141">
        <v>0.60416666666666663</v>
      </c>
      <c r="H21" s="176">
        <f t="shared" si="1"/>
        <v>0.22916666666666699</v>
      </c>
      <c r="I21" s="176" t="str">
        <f>IF(OR(ISNUMBER(MATCH(D21,Vorgaben!$M$9:$M$17,0)),COUNTIF(E21:G21,"&lt;&gt;")&gt;0),"",IF(ISNUMBER(MATCH(D21,Vorgaben!$M$2:$M$7,0)),--("6:00"),IF(D21&lt;&gt;"",--("-6:00"),"")))</f>
        <v/>
      </c>
      <c r="J21" s="113" t="str">
        <v/>
      </c>
      <c r="K21" s="114"/>
    </row>
    <row r="22" spans="1:13" ht="18" customHeight="1" x14ac:dyDescent="0.25">
      <c r="A22" s="113" t="str">
        <v/>
      </c>
      <c r="B22" s="173">
        <v>46038</v>
      </c>
      <c r="C22" s="140">
        <v>46038</v>
      </c>
      <c r="D22" s="107"/>
      <c r="E22" s="141">
        <v>0.33333333333333298</v>
      </c>
      <c r="F22" s="141">
        <v>4.1666666666666664E-2</v>
      </c>
      <c r="G22" s="141">
        <v>0.66666666666666663</v>
      </c>
      <c r="H22" s="176">
        <f t="shared" si="1"/>
        <v>0.29166666666666696</v>
      </c>
      <c r="I22" s="176" t="str">
        <f>IF(OR(ISNUMBER(MATCH(D22,Vorgaben!$M$9:$M$17,0)),COUNTIF(E22:G22,"&lt;&gt;")&gt;0),"",IF(ISNUMBER(MATCH(D22,Vorgaben!$M$2:$M$7,0)),--("6:00"),IF(D22&lt;&gt;"",--("-6:00"),"")))</f>
        <v/>
      </c>
      <c r="J22" s="113" t="str">
        <v/>
      </c>
      <c r="K22" s="114"/>
    </row>
    <row r="23" spans="1:13" ht="18" customHeight="1" x14ac:dyDescent="0.25">
      <c r="A23" s="113" t="str">
        <v/>
      </c>
      <c r="B23" s="173">
        <v>46039</v>
      </c>
      <c r="C23" s="140">
        <v>46039</v>
      </c>
      <c r="D23" s="107"/>
      <c r="E23" s="141">
        <v>0.33333333333333298</v>
      </c>
      <c r="F23" s="141">
        <v>4.1666666666666664E-2</v>
      </c>
      <c r="G23" s="141">
        <v>0.57291666666666663</v>
      </c>
      <c r="H23" s="176">
        <f t="shared" si="1"/>
        <v>0.19791666666666699</v>
      </c>
      <c r="I23" s="176" t="str">
        <f>IF(OR(ISNUMBER(MATCH(D23,Vorgaben!$M$9:$M$17,0)),COUNTIF(E23:G23,"&lt;&gt;")&gt;0),"",IF(ISNUMBER(MATCH(D23,Vorgaben!$M$2:$M$7,0)),--("6:00"),IF(D23&lt;&gt;"",--("-6:00"),"")))</f>
        <v/>
      </c>
      <c r="J23" s="113" t="str">
        <v/>
      </c>
      <c r="K23" s="114"/>
      <c r="L23" s="150"/>
    </row>
    <row r="24" spans="1:13" ht="18" customHeight="1" x14ac:dyDescent="0.25">
      <c r="A24" s="113" t="str">
        <v/>
      </c>
      <c r="B24" s="173">
        <v>46040</v>
      </c>
      <c r="C24" s="140">
        <v>46040</v>
      </c>
      <c r="D24" s="107"/>
      <c r="E24" s="141">
        <v>0.33333333333333298</v>
      </c>
      <c r="F24" s="141">
        <v>2.0833333333333332E-2</v>
      </c>
      <c r="G24" s="141">
        <v>0.5625</v>
      </c>
      <c r="H24" s="176">
        <f t="shared" si="1"/>
        <v>0.20833333333333368</v>
      </c>
      <c r="I24" s="176" t="str">
        <f>IF(OR(ISNUMBER(MATCH(D24,Vorgaben!$M$9:$M$17,0)),COUNTIF(E24:G24,"&lt;&gt;")&gt;0),"",IF(ISNUMBER(MATCH(D24,Vorgaben!$M$2:$M$7,0)),--("6:00"),IF(D24&lt;&gt;"",--("-6:00"),"")))</f>
        <v/>
      </c>
      <c r="J24" s="141">
        <v>1.3541666666666679</v>
      </c>
      <c r="K24" s="114"/>
      <c r="L24" s="150"/>
    </row>
    <row r="25" spans="1:13" ht="18" customHeight="1" x14ac:dyDescent="0.25">
      <c r="A25" s="113">
        <v>4</v>
      </c>
      <c r="B25" s="173">
        <v>46041</v>
      </c>
      <c r="C25" s="140">
        <v>46041</v>
      </c>
      <c r="D25" s="107"/>
      <c r="E25" s="141">
        <v>0.32291666666666702</v>
      </c>
      <c r="F25" s="141">
        <v>4.1666666666666664E-2</v>
      </c>
      <c r="G25" s="141">
        <v>0.66666666666666663</v>
      </c>
      <c r="H25" s="176">
        <f t="shared" si="1"/>
        <v>0.30208333333333293</v>
      </c>
      <c r="I25" s="176" t="str">
        <f>IF(OR(ISNUMBER(MATCH(D25,Vorgaben!$M$9:$M$17,0)),COUNTIF(E25:G25,"&lt;&gt;")&gt;0),"",IF(ISNUMBER(MATCH(D25,Vorgaben!$M$2:$M$7,0)),--("6:00"),IF(D25&lt;&gt;"",--("-6:00"),"")))</f>
        <v/>
      </c>
      <c r="J25" s="143" t="str">
        <v/>
      </c>
      <c r="K25" s="114"/>
    </row>
    <row r="26" spans="1:13" ht="18" customHeight="1" x14ac:dyDescent="0.25">
      <c r="A26" s="113" t="str">
        <v/>
      </c>
      <c r="B26" s="173">
        <v>46042</v>
      </c>
      <c r="C26" s="140">
        <v>46042</v>
      </c>
      <c r="D26" s="107"/>
      <c r="E26" s="141">
        <v>0.3125</v>
      </c>
      <c r="F26" s="141">
        <v>4.1666666666666664E-2</v>
      </c>
      <c r="G26" s="141">
        <v>0.58333333333333337</v>
      </c>
      <c r="H26" s="176">
        <f t="shared" si="1"/>
        <v>0.22916666666666671</v>
      </c>
      <c r="I26" s="176" t="str">
        <f>IF(OR(ISNUMBER(MATCH(D26,Vorgaben!$M$9:$M$17,0)),COUNTIF(E26:G26,"&lt;&gt;")&gt;0),"",IF(ISNUMBER(MATCH(D26,Vorgaben!$M$2:$M$7,0)),--("6:00"),IF(D26&lt;&gt;"",--("-6:00"),"")))</f>
        <v/>
      </c>
      <c r="J26" s="143" t="str">
        <v/>
      </c>
      <c r="K26" s="114"/>
    </row>
    <row r="27" spans="1:13" ht="18" customHeight="1" x14ac:dyDescent="0.25">
      <c r="A27" s="113" t="str">
        <v/>
      </c>
      <c r="B27" s="173">
        <v>46043</v>
      </c>
      <c r="C27" s="140">
        <v>46043</v>
      </c>
      <c r="D27" s="107"/>
      <c r="E27" s="141">
        <v>0.32291666666666702</v>
      </c>
      <c r="F27" s="141">
        <v>4.1666666666666664E-2</v>
      </c>
      <c r="G27" s="141">
        <v>0.65625</v>
      </c>
      <c r="H27" s="176">
        <f t="shared" si="1"/>
        <v>0.2916666666666663</v>
      </c>
      <c r="I27" s="176" t="str">
        <f>IF(OR(ISNUMBER(MATCH(D27,Vorgaben!$M$9:$M$17,0)),COUNTIF(E27:G27,"&lt;&gt;")&gt;0),"",IF(ISNUMBER(MATCH(D27,Vorgaben!$M$2:$M$7,0)),--("6:00"),IF(D27&lt;&gt;"",--("-6:00"),"")))</f>
        <v/>
      </c>
      <c r="J27" s="143" t="str">
        <v/>
      </c>
      <c r="K27" s="114"/>
    </row>
    <row r="28" spans="1:13" ht="18" customHeight="1" x14ac:dyDescent="0.25">
      <c r="A28" s="113" t="str">
        <v/>
      </c>
      <c r="B28" s="173">
        <v>46044</v>
      </c>
      <c r="C28" s="140">
        <v>46044</v>
      </c>
      <c r="D28" s="107"/>
      <c r="E28" s="141">
        <v>0.29166666666666702</v>
      </c>
      <c r="F28" s="141">
        <v>4.1666666666666664E-2</v>
      </c>
      <c r="G28" s="141">
        <v>0.66666666666666663</v>
      </c>
      <c r="H28" s="176">
        <f t="shared" si="1"/>
        <v>0.33333333333333293</v>
      </c>
      <c r="I28" s="176" t="str">
        <f>IF(OR(ISNUMBER(MATCH(D28,Vorgaben!$M$9:$M$17,0)),COUNTIF(E28:G28,"&lt;&gt;")&gt;0),"",IF(ISNUMBER(MATCH(D28,Vorgaben!$M$2:$M$7,0)),--("6:00"),IF(D28&lt;&gt;"",--("-6:00"),"")))</f>
        <v/>
      </c>
      <c r="J28" s="143" t="str">
        <v/>
      </c>
      <c r="K28" s="114"/>
    </row>
    <row r="29" spans="1:13" ht="18" customHeight="1" x14ac:dyDescent="0.25">
      <c r="A29" s="113" t="str">
        <v/>
      </c>
      <c r="B29" s="173">
        <v>46045</v>
      </c>
      <c r="C29" s="140">
        <v>46045</v>
      </c>
      <c r="D29" s="107"/>
      <c r="E29" s="141">
        <v>0.33333333333333298</v>
      </c>
      <c r="F29" s="141">
        <v>4.1666666666666664E-2</v>
      </c>
      <c r="G29" s="141">
        <v>0.60416666666666663</v>
      </c>
      <c r="H29" s="176">
        <f t="shared" si="1"/>
        <v>0.22916666666666699</v>
      </c>
      <c r="I29" s="176" t="str">
        <f>IF(OR(ISNUMBER(MATCH(D29,Vorgaben!$M$9:$M$17,0)),COUNTIF(E29:G29,"&lt;&gt;")&gt;0),"",IF(ISNUMBER(MATCH(D29,Vorgaben!$M$2:$M$7,0)),--("6:00"),IF(D29&lt;&gt;"",--("-6:00"),"")))</f>
        <v/>
      </c>
      <c r="J29" s="143" t="str">
        <v/>
      </c>
      <c r="K29" s="114"/>
    </row>
    <row r="30" spans="1:13" ht="18" customHeight="1" x14ac:dyDescent="0.25">
      <c r="A30" s="113" t="str">
        <v/>
      </c>
      <c r="B30" s="173">
        <v>46046</v>
      </c>
      <c r="C30" s="140">
        <v>46046</v>
      </c>
      <c r="D30" s="107"/>
      <c r="E30" s="141">
        <v>0.33333333333333298</v>
      </c>
      <c r="F30" s="141">
        <v>4.1666666666666664E-2</v>
      </c>
      <c r="G30" s="141">
        <v>0.64583333333333337</v>
      </c>
      <c r="H30" s="176">
        <f t="shared" si="1"/>
        <v>0.2708333333333337</v>
      </c>
      <c r="I30" s="176" t="str">
        <f>IF(OR(ISNUMBER(MATCH(D30,Vorgaben!$M$9:$M$17,0)),COUNTIF(E30:G30,"&lt;&gt;")&gt;0),"",IF(ISNUMBER(MATCH(D30,Vorgaben!$M$2:$M$7,0)),--("6:00"),IF(D30&lt;&gt;"",--("-6:00"),"")))</f>
        <v/>
      </c>
      <c r="J30" s="143" t="str">
        <v/>
      </c>
      <c r="K30" s="114"/>
    </row>
    <row r="31" spans="1:13" ht="18" customHeight="1" x14ac:dyDescent="0.25">
      <c r="A31" s="113" t="str">
        <v/>
      </c>
      <c r="B31" s="173">
        <v>46047</v>
      </c>
      <c r="C31" s="140">
        <v>46047</v>
      </c>
      <c r="D31" s="107"/>
      <c r="E31" s="141">
        <v>0.33333333333333298</v>
      </c>
      <c r="F31" s="141">
        <v>4.1666666666666664E-2</v>
      </c>
      <c r="G31" s="141">
        <v>0.66666666666666663</v>
      </c>
      <c r="H31" s="176">
        <f t="shared" si="1"/>
        <v>0.29166666666666696</v>
      </c>
      <c r="I31" s="176" t="str">
        <f>IF(OR(ISNUMBER(MATCH(D31,Vorgaben!$M$9:$M$17,0)),COUNTIF(E31:G31,"&lt;&gt;")&gt;0),"",IF(ISNUMBER(MATCH(D31,Vorgaben!$M$2:$M$7,0)),--("6:00"),IF(D31&lt;&gt;"",--("-6:00"),"")))</f>
        <v/>
      </c>
      <c r="J31" s="141">
        <v>1.3854166666666659</v>
      </c>
      <c r="K31" s="114"/>
    </row>
    <row r="32" spans="1:13" ht="18" customHeight="1" x14ac:dyDescent="0.25">
      <c r="A32" s="113">
        <v>5</v>
      </c>
      <c r="B32" s="173">
        <v>46048</v>
      </c>
      <c r="C32" s="140">
        <v>46048</v>
      </c>
      <c r="D32" s="107"/>
      <c r="E32" s="141">
        <v>0.33333333333333298</v>
      </c>
      <c r="F32" s="141">
        <v>4.1666666666666664E-2</v>
      </c>
      <c r="G32" s="141">
        <v>0.66666666666666663</v>
      </c>
      <c r="H32" s="176"/>
      <c r="I32" s="176" t="str">
        <f>IF(OR(ISNUMBER(MATCH(D32,Vorgaben!$M$9:$M$17,0)),COUNTIF(E32:G32,"&lt;&gt;")&gt;0),"",IF(ISNUMBER(MATCH(D32,Vorgaben!$M$2:$M$7,0)),--("6:00"),IF(D32&lt;&gt;"",--("-6:00"),"")))</f>
        <v/>
      </c>
      <c r="J32" s="143" t="str">
        <v/>
      </c>
      <c r="K32" s="114"/>
    </row>
    <row r="33" spans="1:11" ht="18" customHeight="1" x14ac:dyDescent="0.25">
      <c r="A33" s="113" t="str">
        <v/>
      </c>
      <c r="B33" s="173">
        <v>46049</v>
      </c>
      <c r="C33" s="140">
        <v>46049</v>
      </c>
      <c r="D33" s="107"/>
      <c r="E33" s="141">
        <v>0.33333333333333298</v>
      </c>
      <c r="F33" s="141">
        <v>4.1666666666666664E-2</v>
      </c>
      <c r="G33" s="141">
        <v>0.66666666666666663</v>
      </c>
      <c r="H33" s="176"/>
      <c r="I33" s="176" t="str">
        <f>IF(OR(ISNUMBER(MATCH(D33,Vorgaben!$M$9:$M$17,0)),COUNTIF(E33:G33,"&lt;&gt;")&gt;0),"",IF(ISNUMBER(MATCH(D33,Vorgaben!$M$2:$M$7,0)),--("6:00"),IF(D33&lt;&gt;"",--("-6:00"),"")))</f>
        <v/>
      </c>
      <c r="J33" s="143" t="str">
        <v/>
      </c>
      <c r="K33" s="114"/>
    </row>
    <row r="34" spans="1:11" ht="18" customHeight="1" x14ac:dyDescent="0.25">
      <c r="A34" s="113" t="str">
        <v/>
      </c>
      <c r="B34" s="173">
        <v>46050</v>
      </c>
      <c r="C34" s="140">
        <v>46050</v>
      </c>
      <c r="D34" s="107"/>
      <c r="E34" s="141">
        <v>0.3125</v>
      </c>
      <c r="F34" s="141">
        <v>4.1666666666666664E-2</v>
      </c>
      <c r="G34" s="141">
        <v>0.625</v>
      </c>
      <c r="H34" s="176"/>
      <c r="I34" s="176" t="str">
        <f>IF(OR(ISNUMBER(MATCH(D34,Vorgaben!$M$9:$M$17,0)),COUNTIF(E34:G34,"&lt;&gt;")&gt;0),"",IF(ISNUMBER(MATCH(D34,Vorgaben!$M$2:$M$7,0)),--("6:00"),IF(D34&lt;&gt;"",--("-6:00"),"")))</f>
        <v/>
      </c>
      <c r="J34" s="143" t="str">
        <v/>
      </c>
      <c r="K34" s="114"/>
    </row>
    <row r="35" spans="1:11" ht="18" customHeight="1" x14ac:dyDescent="0.25">
      <c r="A35" s="113" t="str">
        <v/>
      </c>
      <c r="B35" s="173">
        <v>46051</v>
      </c>
      <c r="C35" s="140">
        <v>46051</v>
      </c>
      <c r="D35" s="107"/>
      <c r="E35" s="141">
        <v>0.3125</v>
      </c>
      <c r="F35" s="141">
        <v>4.1666666666666664E-2</v>
      </c>
      <c r="G35" s="141">
        <v>0.60416666666666663</v>
      </c>
      <c r="H35" s="176"/>
      <c r="I35" s="176" t="str">
        <f>IF(OR(ISNUMBER(MATCH(D35,Vorgaben!$M$9:$M$17,0)),COUNTIF(E35:G35,"&lt;&gt;")&gt;0),"",IF(ISNUMBER(MATCH(D35,Vorgaben!$M$2:$M$7,0)),--("6:00"),IF(D35&lt;&gt;"",--("-6:00"),"")))</f>
        <v/>
      </c>
      <c r="J35" s="143" t="str">
        <v/>
      </c>
    </row>
    <row r="36" spans="1:11" ht="18" customHeight="1" x14ac:dyDescent="0.25">
      <c r="A36" s="113" t="str">
        <v/>
      </c>
      <c r="B36" s="173">
        <v>46052</v>
      </c>
      <c r="C36" s="140">
        <v>46052</v>
      </c>
      <c r="D36" s="107"/>
      <c r="E36" s="141">
        <v>0.3125</v>
      </c>
      <c r="F36" s="141">
        <v>4.1666666666666664E-2</v>
      </c>
      <c r="G36" s="141">
        <v>0.66666666666666663</v>
      </c>
      <c r="H36" s="176"/>
      <c r="I36" s="176" t="str">
        <f>IF(OR(ISNUMBER(MATCH(D36,Vorgaben!$M$9:$M$17,0)),COUNTIF(E36:G36,"&lt;&gt;")&gt;0),"",IF(ISNUMBER(MATCH(D36,Vorgaben!$M$2:$M$7,0)),--("6:00"),IF(D36&lt;&gt;"",--("-6:00"),"")))</f>
        <v/>
      </c>
      <c r="J36" s="143" t="str">
        <v/>
      </c>
    </row>
    <row r="37" spans="1:11" ht="18" customHeight="1" x14ac:dyDescent="0.25">
      <c r="A37" s="113" t="str">
        <v/>
      </c>
      <c r="B37" s="173">
        <v>46053</v>
      </c>
      <c r="C37" s="140">
        <v>46053</v>
      </c>
      <c r="D37" s="107" t="s">
        <v>63</v>
      </c>
      <c r="E37" s="141"/>
      <c r="F37" s="141"/>
      <c r="G37" s="141"/>
      <c r="H37" s="141"/>
      <c r="I37" s="176" t="str">
        <f>IF(OR(ISNUMBER(MATCH(D37,Vorgaben!$M$9:$M$17,0)),COUNTIF(E37:G37,"&lt;&gt;")&gt;0),"",IF(ISNUMBER(MATCH(D37,Vorgaben!$M$2:$M$7,0)),--("6:00"),IF(D37&lt;&gt;"",--("-6:00"),"")))</f>
        <v/>
      </c>
      <c r="J37" s="143" t="str">
        <v/>
      </c>
    </row>
    <row r="38" spans="1:11" ht="18" customHeight="1" x14ac:dyDescent="0.25">
      <c r="A38" s="113" t="str">
        <v/>
      </c>
      <c r="B38" s="173">
        <v>46054</v>
      </c>
      <c r="C38" s="140">
        <v>46054</v>
      </c>
      <c r="J38" s="141">
        <v>0</v>
      </c>
    </row>
    <row r="39" spans="1:11" ht="18" customHeight="1" x14ac:dyDescent="0.25">
      <c r="A39" s="113"/>
      <c r="B39" s="173"/>
      <c r="C39" s="140"/>
      <c r="J39" s="143" t="str">
        <v/>
      </c>
    </row>
    <row r="40" spans="1:11" ht="18" customHeight="1" x14ac:dyDescent="0.25">
      <c r="A40" s="113"/>
      <c r="B40" s="173"/>
      <c r="C40" s="140"/>
      <c r="J40" s="143" t="str">
        <v/>
      </c>
    </row>
    <row r="41" spans="1:11" ht="18" customHeight="1" x14ac:dyDescent="0.25">
      <c r="A41" s="113"/>
      <c r="B41" s="173"/>
      <c r="C41" s="140"/>
      <c r="J41" s="143" t="str">
        <v/>
      </c>
    </row>
    <row r="42" spans="1:11" ht="18" customHeight="1" x14ac:dyDescent="0.25">
      <c r="A42" s="113"/>
      <c r="B42" s="173"/>
      <c r="C42" s="140"/>
      <c r="J42" s="143" t="str">
        <v/>
      </c>
    </row>
    <row r="43" spans="1:11" ht="18" customHeight="1" x14ac:dyDescent="0.25">
      <c r="A43" s="113"/>
      <c r="B43" s="173"/>
      <c r="C43" s="140"/>
      <c r="J43" s="143" t="str">
        <v/>
      </c>
    </row>
    <row r="44" spans="1:11" ht="18" customHeight="1" x14ac:dyDescent="0.25">
      <c r="A44" s="113"/>
      <c r="B44" s="173"/>
      <c r="C44" s="140"/>
      <c r="J44" s="143" t="str">
        <v/>
      </c>
    </row>
    <row r="45" spans="1:11" ht="18" customHeight="1" x14ac:dyDescent="0.25">
      <c r="A45" s="113"/>
      <c r="B45" s="173"/>
      <c r="C45" s="140"/>
      <c r="J45" s="141" t="str">
        <v/>
      </c>
    </row>
    <row r="46" spans="1:11" ht="18" customHeight="1" x14ac:dyDescent="0.25">
      <c r="B46" s="179"/>
      <c r="J46" s="113" t="str">
        <v/>
      </c>
    </row>
    <row r="47" spans="1:11" ht="18" customHeight="1" x14ac:dyDescent="0.25">
      <c r="B47" s="179"/>
      <c r="J47" s="113" t="str">
        <v/>
      </c>
    </row>
    <row r="48" spans="1:11" ht="18" customHeight="1" x14ac:dyDescent="0.25">
      <c r="B48" s="179"/>
      <c r="J48" s="113" t="str">
        <v/>
      </c>
    </row>
    <row r="49" spans="2:10" ht="18" customHeight="1" x14ac:dyDescent="0.25">
      <c r="B49" s="179"/>
      <c r="J49" s="113" t="str">
        <v/>
      </c>
    </row>
    <row r="50" spans="2:10" ht="18" customHeight="1" x14ac:dyDescent="0.25">
      <c r="B50" s="179"/>
      <c r="J50" s="113" t="str">
        <v/>
      </c>
    </row>
  </sheetData>
  <mergeCells count="1">
    <mergeCell ref="H1:I1"/>
  </mergeCells>
  <phoneticPr fontId="35" type="noConversion"/>
  <conditionalFormatting sqref="A7:H15 A16:J45 H4:H7 I4:I37 J7:J15">
    <cfRule type="expression" dxfId="76" priority="17">
      <formula>WEEKDAY($C4,2)=7</formula>
    </cfRule>
  </conditionalFormatting>
  <conditionalFormatting sqref="B4:J45">
    <cfRule type="expression" dxfId="74" priority="7">
      <formula>MONTH($C4)&lt;&gt;$C$1</formula>
    </cfRule>
  </conditionalFormatting>
  <conditionalFormatting sqref="D4:G4 H4:H7 I4:I37 J5:J9 D5:H15 J11:J15 D16:J45">
    <cfRule type="expression" priority="14">
      <formula>MONTH(C4)=$C$1</formula>
    </cfRule>
  </conditionalFormatting>
  <conditionalFormatting sqref="H4:H7 I4:I37 A5:H15 J5:J15 A16:J45 A4:G4">
    <cfRule type="expression" dxfId="72"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50"/>
  <sheetViews>
    <sheetView workbookViewId="0">
      <pane xSplit="3" ySplit="3" topLeftCell="D4" activePane="bottomRight" state="frozen"/>
      <selection pane="topRight" activeCell="D1" sqref="D1"/>
      <selection pane="bottomLeft" activeCell="A4" sqref="A4"/>
      <selection pane="bottomRight" activeCell="L13" sqref="L13"/>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62</v>
      </c>
      <c r="F1" s="105"/>
      <c r="G1" s="87"/>
      <c r="H1" s="184">
        <f ca="1">TODAY()</f>
        <v>46087</v>
      </c>
      <c r="I1" s="184"/>
      <c r="J1" s="113"/>
      <c r="K1" s="87"/>
      <c r="L1" s="146"/>
      <c r="M1" s="113"/>
    </row>
    <row r="2" spans="1:15" x14ac:dyDescent="0.25">
      <c r="A2" s="139"/>
      <c r="B2" s="108"/>
      <c r="C2" s="108"/>
      <c r="D2" s="107"/>
      <c r="E2" s="108"/>
      <c r="F2" s="108"/>
      <c r="G2" s="108"/>
      <c r="H2" s="108"/>
      <c r="I2" s="108"/>
      <c r="J2" s="113"/>
      <c r="K2" s="113"/>
      <c r="L2" s="146"/>
      <c r="M2" s="113"/>
    </row>
    <row r="3" spans="1:15"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5" ht="15.6" customHeight="1" x14ac:dyDescent="0.25">
      <c r="A4" s="113" cm="1">
        <f t="array" ref="A4:C38">KwSerie(A1,C1)</f>
        <v>5</v>
      </c>
      <c r="B4" s="173">
        <v>46048</v>
      </c>
      <c r="C4" s="140">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74" t="str" cm="1">
        <f t="array" ref="J4:J50">SummeAZ(C4:C50,H4:H50,I4:I50)</f>
        <v/>
      </c>
      <c r="K4" s="114"/>
      <c r="L4" s="148"/>
      <c r="M4" s="113"/>
    </row>
    <row r="5" spans="1:15" ht="15.6" customHeight="1" x14ac:dyDescent="0.25">
      <c r="A5" s="113" t="str">
        <v/>
      </c>
      <c r="B5" s="173">
        <v>46049</v>
      </c>
      <c r="C5" s="140">
        <v>46049</v>
      </c>
      <c r="D5" s="107"/>
      <c r="E5" s="108"/>
      <c r="F5" s="108"/>
      <c r="G5" s="108"/>
      <c r="H5" s="108"/>
      <c r="I5" s="141" t="str">
        <f>IF(OR(ISNUMBER(MATCH(D5,Vorgaben!$M$9:$M$17,0)),COUNTIF(E5:G5,"&lt;&gt;")&gt;0),"",IF(ISNUMBER(MATCH(D5,Vorgaben!$M$2:$M$7,0)),--("6:00"),IF(D5&lt;&gt;"",--("-6:00"),"")))</f>
        <v/>
      </c>
      <c r="J5" s="174" t="str">
        <v/>
      </c>
      <c r="K5" s="114"/>
      <c r="L5" s="148">
        <f>COUNTIF(D4:D45,"Urlaub")</f>
        <v>0</v>
      </c>
      <c r="M5" s="142" t="str">
        <f>Vorgaben!M2</f>
        <v>Urlaub</v>
      </c>
      <c r="N5" s="142"/>
    </row>
    <row r="6" spans="1:15" ht="15.6" customHeight="1" x14ac:dyDescent="0.25">
      <c r="A6" s="113" t="str">
        <v/>
      </c>
      <c r="B6" s="173">
        <v>46050</v>
      </c>
      <c r="C6" s="140">
        <v>46050</v>
      </c>
      <c r="D6" s="107"/>
      <c r="E6" s="108"/>
      <c r="F6" s="108"/>
      <c r="G6" s="108"/>
      <c r="H6" s="108"/>
      <c r="I6" s="141" t="str">
        <f>IF(OR(ISNUMBER(MATCH(D6,Vorgaben!$M$9:$M$17,0)),COUNTIF(E6:G6,"&lt;&gt;")&gt;0),"",IF(ISNUMBER(MATCH(D6,Vorgaben!$M$2:$M$7,0)),--("6:00"),IF(D6&lt;&gt;"",--("-6:00"),"")))</f>
        <v/>
      </c>
      <c r="J6" s="174" t="str">
        <v/>
      </c>
      <c r="K6" s="114"/>
      <c r="L6" s="148">
        <f>COUNTIF(D4:D45,"Krank o.A.")</f>
        <v>0</v>
      </c>
      <c r="M6" s="142" t="str">
        <f>Vorgaben!M3</f>
        <v>Krank o.A.</v>
      </c>
      <c r="N6" s="142"/>
    </row>
    <row r="7" spans="1:15" ht="15.6" customHeight="1" x14ac:dyDescent="0.25">
      <c r="A7" s="113" t="str">
        <v/>
      </c>
      <c r="B7" s="173">
        <v>46051</v>
      </c>
      <c r="C7" s="140">
        <v>46051</v>
      </c>
      <c r="D7" s="107"/>
      <c r="E7" s="141"/>
      <c r="F7" s="141"/>
      <c r="G7" s="141"/>
      <c r="H7" s="141"/>
      <c r="I7" s="141" t="str">
        <f>IF(OR(ISNUMBER(MATCH(D7,Vorgaben!$M$9:$M$17,0)),COUNTIF(E7:G7,"&lt;&gt;")&gt;0),"",IF(ISNUMBER(MATCH(D7,Vorgaben!$M$2:$M$7,0)),--("6:00"),IF(D7&lt;&gt;"",--("-6:00"),"")))</f>
        <v/>
      </c>
      <c r="J7" s="174" t="str">
        <v/>
      </c>
      <c r="K7" s="114"/>
      <c r="L7" s="148">
        <f>COUNTIF(D4:D45,"Krank m.A.")</f>
        <v>0</v>
      </c>
      <c r="M7" s="142" t="str">
        <f>Vorgaben!M4</f>
        <v>Krank m.A.</v>
      </c>
      <c r="N7" s="142"/>
    </row>
    <row r="8" spans="1:15" ht="15.6" customHeight="1" x14ac:dyDescent="0.25">
      <c r="A8" s="113" t="str">
        <v/>
      </c>
      <c r="B8" s="173">
        <v>46052</v>
      </c>
      <c r="C8" s="140">
        <v>46052</v>
      </c>
      <c r="D8" s="107"/>
      <c r="E8" s="141"/>
      <c r="F8" s="141"/>
      <c r="G8" s="141"/>
      <c r="H8" s="141"/>
      <c r="I8" s="141" t="str">
        <f>IF(OR(ISNUMBER(MATCH(D8,Vorgaben!$M$9:$M$17,0)),COUNTIF(E8:G8,"&lt;&gt;")&gt;0),"",IF(ISNUMBER(MATCH(D8,Vorgaben!$M$2:$M$7,0)),--("6:00"),IF(D8&lt;&gt;"",--("-6:00"),"")))</f>
        <v/>
      </c>
      <c r="J8" s="174" t="str">
        <v/>
      </c>
      <c r="K8" s="114"/>
      <c r="L8" s="148">
        <f>COUNTIF(D4:D45,"Urlaub Vorj.")</f>
        <v>1</v>
      </c>
      <c r="M8" s="142" t="str">
        <f>Vorgaben!M5</f>
        <v>Urlaub Vorj.</v>
      </c>
      <c r="N8" s="142"/>
    </row>
    <row r="9" spans="1:15" ht="15.6" customHeight="1" x14ac:dyDescent="0.25">
      <c r="A9" s="113" t="str">
        <v/>
      </c>
      <c r="B9" s="173">
        <v>46053</v>
      </c>
      <c r="C9" s="140">
        <v>46053</v>
      </c>
      <c r="D9" s="107"/>
      <c r="E9" s="141"/>
      <c r="F9" s="141"/>
      <c r="G9" s="141"/>
      <c r="H9" s="141"/>
      <c r="I9" s="141" t="str">
        <f>IF(OR(ISNUMBER(MATCH(D9,Vorgaben!$M$9:$M$17,0)),COUNTIF(E9:G9,"&lt;&gt;")&gt;0),"",IF(ISNUMBER(MATCH(D9,Vorgaben!$M$2:$M$7,0)),--("6:00"),IF(D9&lt;&gt;"",--("-6:00"),"")))</f>
        <v/>
      </c>
      <c r="J9" s="174" t="str">
        <v/>
      </c>
      <c r="K9" s="114"/>
      <c r="L9" s="148">
        <f>COUNTIF(D4:D45,"Son.urlaub")</f>
        <v>0</v>
      </c>
      <c r="M9" s="142" t="str">
        <f>Vorgaben!M6</f>
        <v>Son.urlaub</v>
      </c>
      <c r="N9" s="142"/>
    </row>
    <row r="10" spans="1:15" ht="15.6" customHeight="1" x14ac:dyDescent="0.25">
      <c r="A10" s="113" t="str">
        <v/>
      </c>
      <c r="B10" s="173">
        <v>46054</v>
      </c>
      <c r="C10" s="140">
        <v>46054</v>
      </c>
      <c r="D10" s="107"/>
      <c r="E10" s="141"/>
      <c r="F10" s="141"/>
      <c r="G10" s="141"/>
      <c r="H10" s="141"/>
      <c r="I10" s="141" t="str">
        <f>IF(OR(ISNUMBER(MATCH(D10,Vorgaben!$M$9:$M$17,0)),COUNTIF(E10:G10,"&lt;&gt;")&gt;0),"",IF(ISNUMBER(MATCH(D10,Vorgaben!$M$2:$M$7,0)),--("6:00"),IF(D10&lt;&gt;"",--("-6:00"),"")))</f>
        <v/>
      </c>
      <c r="J10" s="175">
        <v>0</v>
      </c>
      <c r="K10" s="114"/>
      <c r="L10" s="148">
        <f>COUNTIF(D4:D45,"Kind krank")</f>
        <v>0</v>
      </c>
      <c r="M10" s="142" t="str">
        <f>Vorgaben!M7</f>
        <v>Kind krank</v>
      </c>
      <c r="N10" s="142"/>
    </row>
    <row r="11" spans="1:15" ht="15.6" customHeight="1" x14ac:dyDescent="0.25">
      <c r="A11" s="113">
        <v>6</v>
      </c>
      <c r="B11" s="173">
        <v>46055</v>
      </c>
      <c r="C11" s="140">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74" t="str">
        <v/>
      </c>
      <c r="K11" s="114"/>
      <c r="L11" s="148">
        <f>COUNTIF(D4:D45,"u. abw")</f>
        <v>0</v>
      </c>
      <c r="M11" s="142" t="str">
        <f>Vorgaben!M9</f>
        <v>unent. abw</v>
      </c>
      <c r="N11" s="142"/>
    </row>
    <row r="12" spans="1:15" ht="15.6" customHeight="1" x14ac:dyDescent="0.25">
      <c r="A12" s="113" t="str">
        <v/>
      </c>
      <c r="B12" s="173">
        <v>46056</v>
      </c>
      <c r="C12" s="140">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74" t="str">
        <v/>
      </c>
      <c r="K12" s="114"/>
      <c r="L12" s="148"/>
      <c r="M12" s="113"/>
      <c r="N12" s="113"/>
      <c r="O12" s="165" t="s">
        <v>105</v>
      </c>
    </row>
    <row r="13" spans="1:15" ht="15.6" customHeight="1" x14ac:dyDescent="0.25">
      <c r="A13" s="113" t="str">
        <v/>
      </c>
      <c r="B13" s="173">
        <v>46057</v>
      </c>
      <c r="C13" s="140">
        <v>46057</v>
      </c>
      <c r="D13" s="107"/>
      <c r="E13" s="141">
        <v>0.33333333333333298</v>
      </c>
      <c r="F13" s="141">
        <v>4.1666666666666664E-2</v>
      </c>
      <c r="G13" s="141">
        <v>0.66666666666666663</v>
      </c>
      <c r="H13" s="141">
        <f t="shared" ref="H13:H15" si="0">IF(OR(E13="",F13="",G13=""),"",(G13-E13-F13))</f>
        <v>0.29166666666666696</v>
      </c>
      <c r="I13" s="141" t="str">
        <f>IF(OR(ISNUMBER(MATCH(D13,Vorgaben!$M$9:$M$17,0)),COUNTIF(E13:G13,"&lt;&gt;")&gt;0),"",IF(ISNUMBER(MATCH(D13,Vorgaben!$M$2:$M$7,0)),--("6:00"),IF(D13&lt;&gt;"",--("-6:00"),"")))</f>
        <v/>
      </c>
      <c r="J13" s="174" t="str">
        <v/>
      </c>
      <c r="K13" s="114"/>
      <c r="L13" s="148"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24</v>
      </c>
      <c r="M13" s="142" t="s">
        <v>94</v>
      </c>
      <c r="N13" s="142"/>
    </row>
    <row r="14" spans="1:15" ht="15.6" customHeight="1" x14ac:dyDescent="0.25">
      <c r="A14" s="113" t="str">
        <v/>
      </c>
      <c r="B14" s="173">
        <v>46058</v>
      </c>
      <c r="C14" s="140">
        <v>46058</v>
      </c>
      <c r="D14" s="152"/>
      <c r="E14" s="141">
        <v>0.33333333333333298</v>
      </c>
      <c r="F14" s="141">
        <v>2.0833333333333332E-2</v>
      </c>
      <c r="G14" s="141">
        <v>0.625</v>
      </c>
      <c r="H14" s="141">
        <f t="shared" si="0"/>
        <v>0.2708333333333337</v>
      </c>
      <c r="I14" s="141" t="str">
        <f>IF(OR(ISNUMBER(MATCH(D14,Vorgaben!$M$9:$M$17,0)),COUNTIF(E14:G14,"&lt;&gt;")&gt;0),"",IF(ISNUMBER(MATCH(D14,Vorgaben!$M$2:$M$7,0)),--("6:00"),IF(D14&lt;&gt;"",--("-6:00"),"")))</f>
        <v/>
      </c>
      <c r="J14" s="175" t="str">
        <v/>
      </c>
      <c r="K14" s="114"/>
      <c r="L14" s="149">
        <f>SUM(H4:H45)+SUM(I4:I45)</f>
        <v>4.2916666666666687</v>
      </c>
      <c r="M14" s="142" t="s">
        <v>40</v>
      </c>
      <c r="N14" s="142" t="s">
        <v>114</v>
      </c>
      <c r="O14" t="s">
        <v>102</v>
      </c>
    </row>
    <row r="15" spans="1:15" ht="15.6" customHeight="1" x14ac:dyDescent="0.25">
      <c r="A15" s="113" t="str">
        <v/>
      </c>
      <c r="B15" s="173">
        <v>46059</v>
      </c>
      <c r="C15" s="140">
        <v>46059</v>
      </c>
      <c r="D15" s="152"/>
      <c r="E15" s="141">
        <v>0.33333333333333298</v>
      </c>
      <c r="F15" s="141">
        <v>4.1666666666666664E-2</v>
      </c>
      <c r="G15" s="141">
        <v>0.60416666666666663</v>
      </c>
      <c r="H15" s="141">
        <f t="shared" si="0"/>
        <v>0.22916666666666699</v>
      </c>
      <c r="I15" s="141" t="str">
        <f>IF(OR(ISNUMBER(MATCH(D15,Vorgaben!$M$9:$M$17,0)),COUNTIF(E15:G15,"&lt;&gt;")&gt;0),"",IF(ISNUMBER(MATCH(D15,Vorgaben!$M$2:$M$7,0)),--("6:00"),IF(D15&lt;&gt;"",--("-6:00"),"")))</f>
        <v/>
      </c>
      <c r="J15" s="174" t="str">
        <v/>
      </c>
      <c r="K15" s="114"/>
      <c r="L15" s="149">
        <f>L13*Vorgaben!B3</f>
        <v>6</v>
      </c>
      <c r="M15" s="142" t="s">
        <v>92</v>
      </c>
      <c r="N15" s="142"/>
    </row>
    <row r="16" spans="1:15" ht="15.6" customHeight="1" x14ac:dyDescent="0.25">
      <c r="A16" s="113" t="str">
        <v/>
      </c>
      <c r="B16" s="173">
        <v>46060</v>
      </c>
      <c r="C16" s="140">
        <v>46060</v>
      </c>
      <c r="D16" s="107"/>
      <c r="E16" s="141">
        <v>0.33333333333333298</v>
      </c>
      <c r="F16" s="141">
        <v>4.1666666666666664E-2</v>
      </c>
      <c r="G16" s="141">
        <v>0.6875</v>
      </c>
      <c r="H16" s="141">
        <f t="shared" ref="H16:H45" si="1">IF(OR(E16="",F16="",G16=""),"",(G16-E16-F16))</f>
        <v>0.31250000000000033</v>
      </c>
      <c r="I16" s="141" t="str">
        <f>IF(OR(ISNUMBER(MATCH(D16,Vorgaben!$M$9:$M$17,0)),COUNTIF(E16:G16,"&lt;&gt;")&gt;0),"",IF(ISNUMBER(MATCH(D16,Vorgaben!$M$2:$M$7,0)),--("6:00"),IF(D16&lt;&gt;"",--("-6:00"),"")))</f>
        <v/>
      </c>
      <c r="J16" s="174" t="str">
        <v/>
      </c>
      <c r="K16" s="114"/>
      <c r="L16" s="149">
        <f>IF(L14-L15&lt;0,0,L14-L15)</f>
        <v>0</v>
      </c>
      <c r="M16" s="142" t="s">
        <v>93</v>
      </c>
      <c r="N16" s="142" t="s">
        <v>114</v>
      </c>
      <c r="O16" t="s">
        <v>113</v>
      </c>
    </row>
    <row r="17" spans="1:16" ht="15.6" customHeight="1" x14ac:dyDescent="0.25">
      <c r="A17" s="113" t="str">
        <v/>
      </c>
      <c r="B17" s="173">
        <v>46061</v>
      </c>
      <c r="C17" s="140">
        <v>46061</v>
      </c>
      <c r="D17" s="107"/>
      <c r="E17" s="141">
        <v>0.33333333333333298</v>
      </c>
      <c r="F17" s="141">
        <v>4.1666666666666664E-2</v>
      </c>
      <c r="G17" s="141">
        <v>0.58333333333333337</v>
      </c>
      <c r="H17" s="141">
        <f t="shared" si="1"/>
        <v>0.20833333333333373</v>
      </c>
      <c r="I17" s="141" t="str">
        <f>IF(OR(ISNUMBER(MATCH(D17,Vorgaben!$M$9:$M$17,0)),COUNTIF(E17:G17,"&lt;&gt;")&gt;0),"",IF(ISNUMBER(MATCH(D17,Vorgaben!$M$2:$M$7,0)),--("6:00"),IF(D17&lt;&gt;"",--("-6:00"),"")))</f>
        <v/>
      </c>
      <c r="J17" s="175">
        <v>1.3750000000000016</v>
      </c>
      <c r="K17" s="114"/>
      <c r="L17" s="149">
        <f>SUM(H9:H10)+SUM(H16:H17)+SUM(H23:H24)+SUM(H30:H31)+SUM(H37:H38)+SUM(H44:H45)</f>
        <v>1.041666666666667</v>
      </c>
      <c r="M17" s="162" t="s">
        <v>101</v>
      </c>
    </row>
    <row r="18" spans="1:16" ht="15.6" customHeight="1" x14ac:dyDescent="0.25">
      <c r="A18" s="113">
        <v>7</v>
      </c>
      <c r="B18" s="173">
        <v>46062</v>
      </c>
      <c r="C18" s="140">
        <v>46062</v>
      </c>
      <c r="D18" s="107"/>
      <c r="E18" s="141">
        <v>0.35416666666666602</v>
      </c>
      <c r="F18" s="141">
        <v>4.1666666666666664E-2</v>
      </c>
      <c r="G18" s="141">
        <v>0.66666666666666663</v>
      </c>
      <c r="H18" s="141">
        <f t="shared" si="1"/>
        <v>0.27083333333333393</v>
      </c>
      <c r="I18" s="141" t="str">
        <f>IF(OR(ISNUMBER(MATCH(D18,Vorgaben!$M$9:$M$17,0)),COUNTIF(E18:G18,"&lt;&gt;")&gt;0),"",IF(ISNUMBER(MATCH(D18,Vorgaben!$M$2:$M$7,0)),--("6:00"),IF(D18&lt;&gt;"",--("-6:00"),"")))</f>
        <v/>
      </c>
      <c r="J18" s="174" t="str">
        <v/>
      </c>
      <c r="K18" s="114"/>
      <c r="M18" s="143"/>
    </row>
    <row r="19" spans="1:16" ht="15.6" customHeight="1" x14ac:dyDescent="0.25">
      <c r="A19" s="113" t="str">
        <v/>
      </c>
      <c r="B19" s="173">
        <v>46063</v>
      </c>
      <c r="C19" s="140">
        <v>46063</v>
      </c>
      <c r="D19" s="107" t="s">
        <v>63</v>
      </c>
      <c r="E19" s="141"/>
      <c r="F19" s="141"/>
      <c r="G19" s="141"/>
      <c r="H19" s="141"/>
      <c r="I19" s="141" t="str">
        <f>IF(OR(ISNUMBER(MATCH(D19,Vorgaben!$M$9:$M$17,0)),COUNTIF(E19:G19,"&lt;&gt;")&gt;0),"",IF(ISNUMBER(MATCH(D19,Vorgaben!$M$2:$M$7,0)),--("6:00"),IF(D19&lt;&gt;"",--("-6:00"),"")))</f>
        <v/>
      </c>
      <c r="J19" s="174" t="str">
        <v/>
      </c>
      <c r="K19" s="114"/>
      <c r="L19" s="146"/>
      <c r="M19" s="113"/>
      <c r="O19" t="s">
        <v>115</v>
      </c>
    </row>
    <row r="20" spans="1:16" ht="15.6" customHeight="1" x14ac:dyDescent="0.25">
      <c r="A20" s="113" t="str">
        <v/>
      </c>
      <c r="B20" s="173">
        <v>46064</v>
      </c>
      <c r="C20" s="140">
        <v>46064</v>
      </c>
      <c r="D20" s="107"/>
      <c r="E20" s="141">
        <v>0.33333333333333298</v>
      </c>
      <c r="F20" s="141">
        <v>4.1666666666666664E-2</v>
      </c>
      <c r="G20" s="141">
        <v>0.625</v>
      </c>
      <c r="H20" s="141">
        <f t="shared" si="1"/>
        <v>0.25000000000000033</v>
      </c>
      <c r="I20" s="141" t="str">
        <f>IF(OR(ISNUMBER(MATCH(D20,Vorgaben!$M$9:$M$17,0)),COUNTIF(E20:G20,"&lt;&gt;")&gt;0),"",IF(ISNUMBER(MATCH(D20,Vorgaben!$M$2:$M$7,0)),--("6:00"),IF(D20&lt;&gt;"",--("-6:00"),"")))</f>
        <v/>
      </c>
      <c r="J20" s="174" t="str">
        <v/>
      </c>
      <c r="K20" s="114"/>
      <c r="L20" s="146"/>
      <c r="M20" s="113"/>
      <c r="O20" t="s">
        <v>116</v>
      </c>
    </row>
    <row r="21" spans="1:16" ht="15.6" customHeight="1" x14ac:dyDescent="0.25">
      <c r="A21" s="113" t="str">
        <v/>
      </c>
      <c r="B21" s="173">
        <v>46065</v>
      </c>
      <c r="C21" s="140">
        <v>46065</v>
      </c>
      <c r="D21" s="107"/>
      <c r="E21" s="141">
        <v>0.29166666666666702</v>
      </c>
      <c r="F21" s="141">
        <v>4.1666666666666664E-2</v>
      </c>
      <c r="G21" s="141">
        <v>0.66666666666666663</v>
      </c>
      <c r="H21" s="141">
        <f t="shared" si="1"/>
        <v>0.33333333333333293</v>
      </c>
      <c r="I21" s="141" t="str">
        <f>IF(OR(ISNUMBER(MATCH(D21,Vorgaben!$M$9:$M$17,0)),COUNTIF(E21:G21,"&lt;&gt;")&gt;0),"",IF(ISNUMBER(MATCH(D21,Vorgaben!$M$2:$M$7,0)),--("6:00"),IF(D21&lt;&gt;"",--("-6:00"),"")))</f>
        <v/>
      </c>
      <c r="J21" s="174" t="str">
        <v/>
      </c>
      <c r="K21" s="114"/>
      <c r="L21" s="146"/>
      <c r="M21" s="113"/>
      <c r="O21" t="s">
        <v>103</v>
      </c>
    </row>
    <row r="22" spans="1:16" ht="15.6" customHeight="1" x14ac:dyDescent="0.25">
      <c r="A22" s="113" t="str">
        <v/>
      </c>
      <c r="B22" s="173">
        <v>46066</v>
      </c>
      <c r="C22" s="140">
        <v>46066</v>
      </c>
      <c r="D22" s="107"/>
      <c r="E22" s="141">
        <v>0.29166666666666702</v>
      </c>
      <c r="F22" s="141">
        <v>4.1666666666666664E-2</v>
      </c>
      <c r="G22" s="141">
        <v>0.625</v>
      </c>
      <c r="H22" s="141">
        <f t="shared" si="1"/>
        <v>0.2916666666666663</v>
      </c>
      <c r="I22" s="141" t="str">
        <f>IF(OR(ISNUMBER(MATCH(D22,Vorgaben!$M$9:$M$17,0)),COUNTIF(E22:G22,"&lt;&gt;")&gt;0),"",IF(ISNUMBER(MATCH(D22,Vorgaben!$M$2:$M$7,0)),--("6:00"),IF(D22&lt;&gt;"",--("-6:00"),"")))</f>
        <v/>
      </c>
      <c r="J22" s="174" t="str">
        <v/>
      </c>
      <c r="K22" s="114"/>
      <c r="L22" s="146"/>
      <c r="M22" s="113"/>
      <c r="O22" t="s">
        <v>117</v>
      </c>
    </row>
    <row r="23" spans="1:16" ht="15.6" customHeight="1" x14ac:dyDescent="0.25">
      <c r="A23" s="113" t="str">
        <v/>
      </c>
      <c r="B23" s="173">
        <v>46067</v>
      </c>
      <c r="C23" s="140">
        <v>46067</v>
      </c>
      <c r="D23" s="107"/>
      <c r="E23" s="141">
        <v>0.3125</v>
      </c>
      <c r="F23" s="141">
        <v>4.1666666666666664E-2</v>
      </c>
      <c r="G23" s="141">
        <v>0.58333333333333337</v>
      </c>
      <c r="H23" s="141">
        <f t="shared" si="1"/>
        <v>0.22916666666666671</v>
      </c>
      <c r="I23" s="141" t="str">
        <f>IF(OR(ISNUMBER(MATCH(D23,Vorgaben!$M$9:$M$17,0)),COUNTIF(E23:G23,"&lt;&gt;")&gt;0),"",IF(ISNUMBER(MATCH(D23,Vorgaben!$M$2:$M$7,0)),--("6:00"),IF(D23&lt;&gt;"",--("-6:00"),"")))</f>
        <v/>
      </c>
      <c r="J23" s="174" t="str">
        <v/>
      </c>
      <c r="K23" s="114"/>
      <c r="L23" s="150"/>
      <c r="M23" s="113"/>
    </row>
    <row r="24" spans="1:16" ht="15.6" customHeight="1" x14ac:dyDescent="0.25">
      <c r="A24" s="113" t="str">
        <v/>
      </c>
      <c r="B24" s="173">
        <v>46068</v>
      </c>
      <c r="C24" s="140">
        <v>46068</v>
      </c>
      <c r="D24" s="107"/>
      <c r="E24" s="141">
        <v>0.29166666666666702</v>
      </c>
      <c r="F24" s="141">
        <v>4.1666666666666664E-2</v>
      </c>
      <c r="G24" s="141">
        <v>0.625</v>
      </c>
      <c r="H24" s="141">
        <f t="shared" si="1"/>
        <v>0.2916666666666663</v>
      </c>
      <c r="I24" s="141" t="str">
        <f>IF(OR(ISNUMBER(MATCH(D24,Vorgaben!$M$9:$M$17,0)),COUNTIF(E24:G24,"&lt;&gt;")&gt;0),"",IF(ISNUMBER(MATCH(D24,Vorgaben!$M$2:$M$7,0)),--("6:00"),IF(D24&lt;&gt;"",--("-6:00"),"")))</f>
        <v/>
      </c>
      <c r="J24" s="175">
        <v>1.1458333333333335</v>
      </c>
      <c r="K24" s="114"/>
      <c r="L24" s="150"/>
      <c r="M24" s="113"/>
      <c r="N24" s="113"/>
      <c r="O24" s="113"/>
      <c r="P24" s="113"/>
    </row>
    <row r="25" spans="1:16" ht="15.6" customHeight="1" x14ac:dyDescent="0.25">
      <c r="A25" s="113">
        <v>8</v>
      </c>
      <c r="B25" s="173">
        <v>46069</v>
      </c>
      <c r="C25" s="140">
        <v>46069</v>
      </c>
      <c r="D25" s="107"/>
      <c r="E25" s="141">
        <v>0.29166666666666702</v>
      </c>
      <c r="F25" s="141">
        <v>4.1666666666666664E-2</v>
      </c>
      <c r="G25" s="141">
        <v>0.58333333333333337</v>
      </c>
      <c r="H25" s="141">
        <f t="shared" ref="H25" si="2">IF(OR(E25="",F25="",G25=""),"",(G25-E25-F25))</f>
        <v>0.24999999999999969</v>
      </c>
      <c r="I25" s="141" t="str">
        <f>IF(OR(ISNUMBER(MATCH(D25,Vorgaben!$M$9:$M$17,0)),COUNTIF(E25:G25,"&lt;&gt;")&gt;0),"",IF(ISNUMBER(MATCH(D25,Vorgaben!$M$2:$M$7,0)),--("6:00"),IF(D25&lt;&gt;"",--("-6:00"),"")))</f>
        <v/>
      </c>
      <c r="J25" s="174" t="str">
        <v/>
      </c>
      <c r="K25" s="114"/>
      <c r="L25" s="146"/>
      <c r="M25" s="113"/>
    </row>
    <row r="26" spans="1:16" ht="15.6" customHeight="1" x14ac:dyDescent="0.25">
      <c r="A26" s="113" t="str">
        <v/>
      </c>
      <c r="B26" s="173">
        <v>46070</v>
      </c>
      <c r="C26" s="140">
        <v>46070</v>
      </c>
      <c r="D26" s="107"/>
      <c r="E26" s="141">
        <v>0.3125</v>
      </c>
      <c r="F26" s="141">
        <v>4.1666666666666664E-2</v>
      </c>
      <c r="G26" s="141">
        <v>0.58333333333333337</v>
      </c>
      <c r="H26" s="141">
        <f t="shared" si="1"/>
        <v>0.22916666666666671</v>
      </c>
      <c r="I26" s="141" t="str">
        <f>IF(OR(ISNUMBER(MATCH(D26,Vorgaben!$M$9:$M$17,0)),COUNTIF(E26:G26,"&lt;&gt;")&gt;0),"",IF(ISNUMBER(MATCH(D26,Vorgaben!$M$2:$M$7,0)),--("6:00"),IF(D26&lt;&gt;"",--("-6:00"),"")))</f>
        <v/>
      </c>
      <c r="J26" s="174" t="str">
        <v/>
      </c>
      <c r="K26" s="114"/>
      <c r="L26" s="146"/>
      <c r="M26" s="113"/>
    </row>
    <row r="27" spans="1:16" ht="15.6" customHeight="1" x14ac:dyDescent="0.25">
      <c r="A27" s="113" t="str">
        <v/>
      </c>
      <c r="B27" s="173">
        <v>46071</v>
      </c>
      <c r="C27" s="140">
        <v>46071</v>
      </c>
      <c r="D27" s="107" t="s">
        <v>76</v>
      </c>
      <c r="E27" s="141"/>
      <c r="F27" s="141"/>
      <c r="G27" s="141"/>
      <c r="H27" s="141" t="str">
        <f t="shared" si="1"/>
        <v/>
      </c>
      <c r="I27" s="141">
        <f>IF(OR(ISNUMBER(MATCH(D27,Vorgaben!$M$9:$M$17,0)),COUNTIF(E27:G27,"&lt;&gt;")&gt;0),"",IF(ISNUMBER(MATCH(D27,Vorgaben!$M$2:$M$7,0)),--("6:00"),IF(D27&lt;&gt;"",--("-6:00"),"")))</f>
        <v>0.25</v>
      </c>
      <c r="J27" s="174" t="str">
        <v/>
      </c>
      <c r="K27" s="114"/>
      <c r="L27" s="146"/>
      <c r="M27" s="113"/>
    </row>
    <row r="28" spans="1:16" ht="15.6" customHeight="1" x14ac:dyDescent="0.25">
      <c r="A28" s="113" t="str">
        <v/>
      </c>
      <c r="B28" s="173">
        <v>46072</v>
      </c>
      <c r="C28" s="140">
        <v>46072</v>
      </c>
      <c r="D28" s="107"/>
      <c r="E28" s="141"/>
      <c r="F28" s="141"/>
      <c r="G28" s="141"/>
      <c r="H28" s="141" t="str">
        <f t="shared" si="1"/>
        <v/>
      </c>
      <c r="I28" s="141" t="str">
        <f>IF(OR(ISNUMBER(MATCH(D28,Vorgaben!$M$9:$M$17,0)),COUNTIF(E28:G28,"&lt;&gt;")&gt;0),"",IF(ISNUMBER(MATCH(D28,Vorgaben!$M$2:$M$7,0)),--("6:00"),IF(D28&lt;&gt;"",--("-6:00"),"")))</f>
        <v/>
      </c>
      <c r="J28" s="174" t="str">
        <v/>
      </c>
      <c r="K28" s="114"/>
      <c r="L28" s="146"/>
      <c r="M28" s="113"/>
    </row>
    <row r="29" spans="1:16" ht="15.6" customHeight="1" x14ac:dyDescent="0.25">
      <c r="A29" s="113" t="str">
        <v/>
      </c>
      <c r="B29" s="173">
        <v>46073</v>
      </c>
      <c r="C29" s="140">
        <v>46073</v>
      </c>
      <c r="D29" s="107"/>
      <c r="E29" s="141"/>
      <c r="F29" s="141"/>
      <c r="G29" s="141"/>
      <c r="H29" s="141" t="str">
        <f t="shared" si="1"/>
        <v/>
      </c>
      <c r="I29" s="141" t="str">
        <f>IF(OR(ISNUMBER(MATCH(D29,Vorgaben!$M$9:$M$17,0)),COUNTIF(E29:G29,"&lt;&gt;")&gt;0),"",IF(ISNUMBER(MATCH(D29,Vorgaben!$M$2:$M$7,0)),--("6:00"),IF(D29&lt;&gt;"",--("-6:00"),"")))</f>
        <v/>
      </c>
      <c r="J29" s="174" t="str">
        <v/>
      </c>
      <c r="K29" s="114"/>
      <c r="L29" s="146"/>
      <c r="M29" s="113"/>
    </row>
    <row r="30" spans="1:16" ht="15.6" customHeight="1" x14ac:dyDescent="0.25">
      <c r="A30" s="113" t="str">
        <v/>
      </c>
      <c r="B30" s="173">
        <v>46074</v>
      </c>
      <c r="C30" s="140">
        <v>46074</v>
      </c>
      <c r="D30" s="107"/>
      <c r="E30" s="141"/>
      <c r="F30" s="141"/>
      <c r="G30" s="141"/>
      <c r="H30" s="141" t="str">
        <f t="shared" si="1"/>
        <v/>
      </c>
      <c r="I30" s="141" t="str">
        <f>IF(OR(ISNUMBER(MATCH(D30,Vorgaben!$M$9:$M$17,0)),COUNTIF(E30:G30,"&lt;&gt;")&gt;0),"",IF(ISNUMBER(MATCH(D30,Vorgaben!$M$2:$M$7,0)),--("6:00"),IF(D30&lt;&gt;"",--("-6:00"),"")))</f>
        <v/>
      </c>
      <c r="J30" s="174" t="str">
        <v/>
      </c>
      <c r="K30" s="114"/>
      <c r="L30" s="146"/>
      <c r="M30" s="113"/>
    </row>
    <row r="31" spans="1:16" ht="15.6" customHeight="1" x14ac:dyDescent="0.25">
      <c r="A31" s="113" t="str">
        <v/>
      </c>
      <c r="B31" s="173">
        <v>46075</v>
      </c>
      <c r="C31" s="140">
        <v>46075</v>
      </c>
      <c r="D31" s="107"/>
      <c r="E31" s="141"/>
      <c r="F31" s="141"/>
      <c r="G31" s="141"/>
      <c r="H31" s="141" t="str">
        <f t="shared" si="1"/>
        <v/>
      </c>
      <c r="I31" s="141" t="str">
        <f>IF(OR(ISNUMBER(MATCH(D31,Vorgaben!$M$9:$M$17,0)),COUNTIF(E31:G31,"&lt;&gt;")&gt;0),"",IF(ISNUMBER(MATCH(D31,Vorgaben!$M$2:$M$7,0)),--("6:00"),IF(D31&lt;&gt;"",--("-6:00"),"")))</f>
        <v/>
      </c>
      <c r="J31" s="175">
        <v>0.72916666666666641</v>
      </c>
      <c r="K31" s="114"/>
      <c r="L31" s="146"/>
      <c r="M31" s="113"/>
    </row>
    <row r="32" spans="1:16" ht="15.6" customHeight="1" x14ac:dyDescent="0.25">
      <c r="A32" s="113">
        <v>9</v>
      </c>
      <c r="B32" s="173">
        <v>46076</v>
      </c>
      <c r="C32" s="140">
        <v>46076</v>
      </c>
      <c r="D32" s="107"/>
      <c r="E32" s="141"/>
      <c r="F32" s="141"/>
      <c r="G32" s="141"/>
      <c r="H32" s="141" t="str">
        <f t="shared" si="1"/>
        <v/>
      </c>
      <c r="I32" s="141" t="str">
        <f>IF(OR(ISNUMBER(MATCH(D32,Vorgaben!$M$9:$M$17,0)),COUNTIF(E32:G32,"&lt;&gt;")&gt;0),"",IF(ISNUMBER(MATCH(D32,Vorgaben!$M$2:$M$7,0)),--("6:00"),IF(D32&lt;&gt;"",--("-6:00"),"")))</f>
        <v/>
      </c>
      <c r="J32" s="175" t="str">
        <v/>
      </c>
      <c r="K32" s="114"/>
      <c r="L32" s="146"/>
      <c r="M32" s="113"/>
      <c r="O32" t="s">
        <v>111</v>
      </c>
    </row>
    <row r="33" spans="1:13" ht="15.6" customHeight="1" x14ac:dyDescent="0.25">
      <c r="A33" s="113" t="str">
        <v/>
      </c>
      <c r="B33" s="173">
        <v>46077</v>
      </c>
      <c r="C33" s="140">
        <v>46077</v>
      </c>
      <c r="D33" s="107"/>
      <c r="E33" s="141"/>
      <c r="F33" s="141"/>
      <c r="G33" s="141"/>
      <c r="H33" s="141" t="str">
        <f t="shared" si="1"/>
        <v/>
      </c>
      <c r="I33" s="141" t="str">
        <f>IF(OR(ISNUMBER(MATCH(D33,Vorgaben!$M$9:$M$17,0)),COUNTIF(E33:G33,"&lt;&gt;")&gt;0),"",IF(ISNUMBER(MATCH(D33,Vorgaben!$M$2:$M$7,0)),"6:00",IF(D33&lt;&gt;"","-6:00","")))</f>
        <v/>
      </c>
      <c r="J33" s="175" t="str">
        <v/>
      </c>
      <c r="K33" s="114"/>
      <c r="L33" s="146"/>
      <c r="M33" s="113"/>
    </row>
    <row r="34" spans="1:13" ht="15.6" customHeight="1" x14ac:dyDescent="0.25">
      <c r="A34" s="113" t="str">
        <v/>
      </c>
      <c r="B34" s="173">
        <v>46078</v>
      </c>
      <c r="C34" s="140">
        <v>46078</v>
      </c>
      <c r="D34" s="107"/>
      <c r="E34" s="141"/>
      <c r="F34" s="141"/>
      <c r="G34" s="141"/>
      <c r="H34" s="141" t="str">
        <f t="shared" si="1"/>
        <v/>
      </c>
      <c r="I34" s="141" t="str">
        <f>IF(OR(ISNUMBER(MATCH(D34,Vorgaben!$M$9:$M$17,0)),COUNTIF(E34:G34,"&lt;&gt;")&gt;0),"",IF(ISNUMBER(MATCH(D34,Vorgaben!$M$2:$M$7,0)),"6:00",IF(D34&lt;&gt;"","-6:00","")))</f>
        <v/>
      </c>
      <c r="J34" s="175" t="str">
        <v/>
      </c>
      <c r="K34" s="114"/>
      <c r="L34" s="146"/>
      <c r="M34" s="113"/>
    </row>
    <row r="35" spans="1:13" ht="15.6" customHeight="1" x14ac:dyDescent="0.25">
      <c r="A35" s="113" t="str">
        <v/>
      </c>
      <c r="B35" s="173">
        <v>46079</v>
      </c>
      <c r="C35" s="140">
        <v>46079</v>
      </c>
      <c r="D35" s="107"/>
      <c r="E35" s="141"/>
      <c r="F35" s="141"/>
      <c r="G35" s="141"/>
      <c r="H35" s="141" t="str">
        <f t="shared" si="1"/>
        <v/>
      </c>
      <c r="I35" s="141" t="str">
        <f>IF(OR(ISNUMBER(MATCH(D35,Vorgaben!$M$9:$M$17,0)),COUNTIF(E35:G35,"&lt;&gt;")&gt;0),"",IF(ISNUMBER(MATCH(D35,Vorgaben!$M$2:$M$7,0)),"6:00",IF(D35&lt;&gt;"","-6:00","")))</f>
        <v/>
      </c>
      <c r="J35" s="175" t="str">
        <v/>
      </c>
      <c r="K35" s="113"/>
      <c r="L35" s="146"/>
      <c r="M35" s="113"/>
    </row>
    <row r="36" spans="1:13" ht="15.6" customHeight="1" x14ac:dyDescent="0.25">
      <c r="A36" s="113" t="str">
        <v/>
      </c>
      <c r="B36" s="173">
        <v>46080</v>
      </c>
      <c r="C36" s="140">
        <v>46080</v>
      </c>
      <c r="D36" s="107"/>
      <c r="E36" s="141"/>
      <c r="F36" s="141"/>
      <c r="G36" s="141"/>
      <c r="H36" s="141" t="str">
        <f t="shared" si="1"/>
        <v/>
      </c>
      <c r="I36" s="141" t="str">
        <f>IF(OR(ISNUMBER(MATCH(D36,Vorgaben!$M$9:$M$17,0)),COUNTIF(E36:G36,"&lt;&gt;")&gt;0),"",IF(ISNUMBER(MATCH(D36,Vorgaben!$M$2:$M$7,0)),"6:00",IF(D36&lt;&gt;"","-6:00","")))</f>
        <v/>
      </c>
      <c r="J36" s="175" t="str">
        <v/>
      </c>
      <c r="K36" s="113"/>
      <c r="L36" s="146"/>
      <c r="M36" s="113"/>
    </row>
    <row r="37" spans="1:13" ht="15.6" customHeight="1" x14ac:dyDescent="0.25">
      <c r="A37" s="113" t="str">
        <v/>
      </c>
      <c r="B37" s="173">
        <v>46081</v>
      </c>
      <c r="C37" s="140">
        <v>46081</v>
      </c>
      <c r="D37" s="107"/>
      <c r="E37" s="141"/>
      <c r="F37" s="141"/>
      <c r="G37" s="141"/>
      <c r="H37" s="141" t="str">
        <f t="shared" si="1"/>
        <v/>
      </c>
      <c r="I37" s="141" t="str">
        <f>IF(OR(ISNUMBER(MATCH(D37,Vorgaben!$M$9:$M$17,0)),COUNTIF(E37:G37,"&lt;&gt;")&gt;0),"",IF(ISNUMBER(MATCH(D37,Vorgaben!$M$2:$M$7,0)),"6:00",IF(D37&lt;&gt;"","-6:00","")))</f>
        <v/>
      </c>
      <c r="J37" s="175" t="str">
        <v/>
      </c>
      <c r="K37" s="113"/>
      <c r="L37" s="146"/>
      <c r="M37" s="113"/>
    </row>
    <row r="38" spans="1:13" ht="15.6" customHeight="1" x14ac:dyDescent="0.25">
      <c r="A38" s="113" t="str">
        <v/>
      </c>
      <c r="B38" s="173">
        <v>46082</v>
      </c>
      <c r="C38" s="140">
        <v>46082</v>
      </c>
      <c r="D38" s="153"/>
      <c r="E38" s="113"/>
      <c r="F38" s="113"/>
      <c r="G38" s="113"/>
      <c r="H38" s="141" t="str">
        <f t="shared" si="1"/>
        <v/>
      </c>
      <c r="I38" s="141" t="str">
        <f>IF(OR(ISNUMBER(MATCH(D38,Vorgaben!$M$9:$M$17,0)),COUNTIF(E38:G38,"&lt;&gt;")&gt;0),"",IF(ISNUMBER(MATCH(D38,Vorgaben!$M$2:$M$7,0)),"6:00",IF(D38&lt;&gt;"","-6:00","")))</f>
        <v/>
      </c>
      <c r="J38" s="141">
        <v>0</v>
      </c>
      <c r="K38" s="113"/>
      <c r="L38" s="146"/>
      <c r="M38" s="113"/>
    </row>
    <row r="39" spans="1:13" ht="15.6" customHeight="1" x14ac:dyDescent="0.25">
      <c r="A39" s="113"/>
      <c r="B39" s="173"/>
      <c r="C39" s="140"/>
      <c r="D39" s="153"/>
      <c r="E39" s="113"/>
      <c r="F39" s="113"/>
      <c r="G39" s="113"/>
      <c r="H39" s="141" t="str">
        <f t="shared" si="1"/>
        <v/>
      </c>
      <c r="I39" s="141" t="str">
        <f>IF(OR(ISNUMBER(MATCH(D39,Vorgaben!$M$9:$M$17,0)),COUNTIF(E39:G39,"&lt;&gt;")&gt;0),"",IF(ISNUMBER(MATCH(D39,Vorgaben!$M$2:$M$7,0)),"6:00",IF(D39&lt;&gt;"","-6:00","")))</f>
        <v/>
      </c>
      <c r="J39" s="113" t="str">
        <v/>
      </c>
      <c r="K39" s="113"/>
      <c r="L39" s="146"/>
      <c r="M39" s="113"/>
    </row>
    <row r="40" spans="1:13" ht="15.6" customHeight="1" x14ac:dyDescent="0.25">
      <c r="A40" s="113"/>
      <c r="B40" s="173"/>
      <c r="C40" s="140"/>
      <c r="D40" s="153"/>
      <c r="E40" s="113"/>
      <c r="F40" s="113"/>
      <c r="G40" s="113"/>
      <c r="H40" s="141" t="str">
        <f t="shared" si="1"/>
        <v/>
      </c>
      <c r="I40" s="141" t="str">
        <f>IF(OR(ISNUMBER(MATCH(D40,Vorgaben!$M$9:$M$17,0)),COUNTIF(E40:G40,"&lt;&gt;")&gt;0),"",IF(ISNUMBER(MATCH(D40,Vorgaben!$M$2:$M$7,0)),"6:00",IF(D40&lt;&gt;"","-6:00","")))</f>
        <v/>
      </c>
      <c r="J40" s="113" t="str">
        <v/>
      </c>
      <c r="K40" s="113"/>
      <c r="L40" s="146"/>
      <c r="M40" s="113"/>
    </row>
    <row r="41" spans="1:13" ht="15.6" customHeight="1" x14ac:dyDescent="0.25">
      <c r="A41" s="113"/>
      <c r="B41" s="173"/>
      <c r="C41" s="140"/>
      <c r="D41" s="153"/>
      <c r="E41" s="113"/>
      <c r="F41" s="113"/>
      <c r="G41" s="113"/>
      <c r="H41" s="141" t="str">
        <f t="shared" si="1"/>
        <v/>
      </c>
      <c r="I41" s="141" t="str">
        <f>IF(OR(ISNUMBER(MATCH(D41,Vorgaben!$M$9:$M$17,0)),COUNTIF(E41:G41,"&lt;&gt;")&gt;0),"",IF(ISNUMBER(MATCH(D41,Vorgaben!$M$2:$M$7,0)),"6:00",IF(D41&lt;&gt;"","-6:00","")))</f>
        <v/>
      </c>
      <c r="J41" s="113" t="str">
        <v/>
      </c>
      <c r="K41" s="113"/>
      <c r="L41" s="146"/>
      <c r="M41" s="113"/>
    </row>
    <row r="42" spans="1:13" ht="15.6" customHeight="1" x14ac:dyDescent="0.25">
      <c r="A42" s="113"/>
      <c r="B42" s="173"/>
      <c r="C42" s="140"/>
      <c r="D42" s="153"/>
      <c r="E42" s="113"/>
      <c r="F42" s="113"/>
      <c r="G42" s="113"/>
      <c r="H42" s="141" t="str">
        <f t="shared" si="1"/>
        <v/>
      </c>
      <c r="I42" s="141" t="str">
        <f>IF(OR(ISNUMBER(MATCH(D42,Vorgaben!$M$9:$M$17,0)),COUNTIF(E42:G42,"&lt;&gt;")&gt;0),"",IF(ISNUMBER(MATCH(D42,Vorgaben!$M$2:$M$7,0)),"6:00",IF(D42&lt;&gt;"","-6:00","")))</f>
        <v/>
      </c>
      <c r="J42" s="113" t="str">
        <v/>
      </c>
      <c r="K42" s="113"/>
      <c r="L42" s="146"/>
      <c r="M42" s="113"/>
    </row>
    <row r="43" spans="1:13" ht="15.6" customHeight="1" x14ac:dyDescent="0.25">
      <c r="A43" s="113"/>
      <c r="B43" s="173"/>
      <c r="C43" s="140"/>
      <c r="D43" s="153"/>
      <c r="E43" s="113"/>
      <c r="F43" s="113"/>
      <c r="G43" s="113"/>
      <c r="H43" s="141" t="str">
        <f t="shared" si="1"/>
        <v/>
      </c>
      <c r="I43" s="141" t="str">
        <f>IF(OR(ISNUMBER(MATCH(D43,Vorgaben!$M$9:$M$17,0)),COUNTIF(E43:G43,"&lt;&gt;")&gt;0),"",IF(ISNUMBER(MATCH(D43,Vorgaben!$M$2:$M$7,0)),"6:00",IF(D43&lt;&gt;"","-6:00","")))</f>
        <v/>
      </c>
      <c r="J43" s="113" t="str">
        <v/>
      </c>
      <c r="K43" s="113"/>
      <c r="L43" s="146"/>
      <c r="M43" s="113"/>
    </row>
    <row r="44" spans="1:13" ht="15.6" customHeight="1" x14ac:dyDescent="0.25">
      <c r="A44" s="113"/>
      <c r="B44" s="173"/>
      <c r="C44" s="140"/>
      <c r="D44" s="153"/>
      <c r="E44" s="113"/>
      <c r="F44" s="113"/>
      <c r="G44" s="113"/>
      <c r="H44" s="141" t="str">
        <f t="shared" si="1"/>
        <v/>
      </c>
      <c r="I44" s="141" t="str">
        <f>IF(OR(ISNUMBER(MATCH(D44,Vorgaben!$M$9:$M$17,0)),COUNTIF(E44:G44,"&lt;&gt;")&gt;0),"",IF(ISNUMBER(MATCH(D44,Vorgaben!$M$2:$M$7,0)),"6:00",IF(D44&lt;&gt;"","-6:00","")))</f>
        <v/>
      </c>
      <c r="J44" s="113" t="str">
        <v/>
      </c>
      <c r="K44" s="113"/>
      <c r="L44" s="146"/>
      <c r="M44" s="113"/>
    </row>
    <row r="45" spans="1:13" ht="15.6" customHeight="1" x14ac:dyDescent="0.25">
      <c r="A45" s="113"/>
      <c r="B45" s="173"/>
      <c r="C45" s="140"/>
      <c r="D45" s="153"/>
      <c r="E45" s="113"/>
      <c r="F45" s="113"/>
      <c r="G45" s="113"/>
      <c r="H45" s="141" t="str">
        <f t="shared" si="1"/>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45 J7:J15">
    <cfRule type="expression" dxfId="71" priority="33">
      <formula>WEEKDAY($C4,2)=7</formula>
    </cfRule>
  </conditionalFormatting>
  <conditionalFormatting sqref="B4:J45">
    <cfRule type="expression" dxfId="69" priority="27">
      <formula>MONTH($C4)&lt;&gt;$C$1</formula>
    </cfRule>
  </conditionalFormatting>
  <conditionalFormatting sqref="D4:G4 I4:I45 D5:H15 J5:J15 D16:J45">
    <cfRule type="expression" priority="31">
      <formula>MONTH(C4)=$C$1</formula>
    </cfRule>
  </conditionalFormatting>
  <conditionalFormatting sqref="I4:I45 A5:H15 J5:J15 A16:J45 A4:G4">
    <cfRule type="expression" dxfId="67"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50"/>
  <sheetViews>
    <sheetView workbookViewId="0">
      <pane xSplit="3" ySplit="3" topLeftCell="D4" activePane="bottomRight" state="frozen"/>
      <selection pane="topRight" activeCell="D1" sqref="D1"/>
      <selection pane="bottomLeft" activeCell="A4" sqref="A4"/>
      <selection pane="bottomRight"/>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6" customHeight="1" x14ac:dyDescent="0.25">
      <c r="A1" s="138">
        <f>Kalender!A1</f>
        <v>2026</v>
      </c>
      <c r="B1" s="105"/>
      <c r="C1" s="108">
        <v>3</v>
      </c>
      <c r="D1" s="151"/>
      <c r="E1" s="138" t="s">
        <v>62</v>
      </c>
      <c r="F1" s="105"/>
      <c r="G1" s="87"/>
      <c r="H1" s="184">
        <f ca="1">TODAY()</f>
        <v>46087</v>
      </c>
      <c r="I1" s="184"/>
      <c r="J1" s="113"/>
      <c r="K1" s="87"/>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6" customHeight="1" x14ac:dyDescent="0.25">
      <c r="A4" s="113" cm="1">
        <f t="array" ref="A4:C45">KwSerie(A1,C1)</f>
        <v>9</v>
      </c>
      <c r="B4" s="173">
        <v>46076</v>
      </c>
      <c r="C4" s="140">
        <v>46076</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6" customHeight="1" x14ac:dyDescent="0.25">
      <c r="A5" s="113" t="str">
        <v/>
      </c>
      <c r="B5" s="173">
        <v>46077</v>
      </c>
      <c r="C5" s="140">
        <v>46077</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1</v>
      </c>
      <c r="M5" s="142" t="str">
        <f>Vorgaben!M2</f>
        <v>Urlaub</v>
      </c>
    </row>
    <row r="6" spans="1:13" ht="15.6" customHeight="1" x14ac:dyDescent="0.25">
      <c r="A6" s="113" t="str">
        <v/>
      </c>
      <c r="B6" s="173">
        <v>46078</v>
      </c>
      <c r="C6" s="140">
        <v>46078</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6" customHeight="1" x14ac:dyDescent="0.25">
      <c r="A7" s="113" t="str">
        <v/>
      </c>
      <c r="B7" s="173">
        <v>46079</v>
      </c>
      <c r="C7" s="140">
        <v>46079</v>
      </c>
      <c r="D7" s="107"/>
      <c r="E7" s="141"/>
      <c r="F7" s="141"/>
      <c r="G7" s="141"/>
      <c r="H7" s="163" t="str">
        <f t="shared" si="0"/>
        <v/>
      </c>
      <c r="I7" s="141" t="str">
        <f>IF(OR(ISNUMBER(MATCH(D7,Vorgaben!$M$9:$M$17,0)),COUNTIF(E7:G7,"&lt;&gt;")&gt;0),"",IF(ISNUMBER(MATCH(D7,Vorgaben!$M$2:$M$7,0)),--("6:00"),IF(D7&lt;&gt;"",--("-6:00"),"")))</f>
        <v/>
      </c>
      <c r="J7" s="177" t="str">
        <v/>
      </c>
      <c r="K7" s="114"/>
      <c r="L7" s="148">
        <f>COUNTIF(D4:D45,"Krank m.A.")</f>
        <v>1</v>
      </c>
      <c r="M7" s="142" t="str">
        <f>Vorgaben!M4</f>
        <v>Krank m.A.</v>
      </c>
    </row>
    <row r="8" spans="1:13" ht="15.6" customHeight="1" x14ac:dyDescent="0.25">
      <c r="A8" s="113" t="str">
        <v/>
      </c>
      <c r="B8" s="173">
        <v>46080</v>
      </c>
      <c r="C8" s="140">
        <v>46080</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6" customHeight="1" x14ac:dyDescent="0.25">
      <c r="A9" s="113" t="str">
        <v/>
      </c>
      <c r="B9" s="173">
        <v>46081</v>
      </c>
      <c r="C9" s="140">
        <v>46081</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6" customHeight="1" x14ac:dyDescent="0.25">
      <c r="A10" s="113" t="str">
        <v/>
      </c>
      <c r="B10" s="173">
        <v>46082</v>
      </c>
      <c r="C10" s="140">
        <v>46082</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6" customHeight="1" x14ac:dyDescent="0.25">
      <c r="A11" s="113">
        <v>10</v>
      </c>
      <c r="B11" s="173">
        <v>46083</v>
      </c>
      <c r="C11" s="140">
        <v>46083</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6" customHeight="1" x14ac:dyDescent="0.25">
      <c r="A12" s="113" t="str">
        <v/>
      </c>
      <c r="B12" s="173">
        <v>46084</v>
      </c>
      <c r="C12" s="140">
        <v>46084</v>
      </c>
      <c r="D12" s="107" t="s">
        <v>73</v>
      </c>
      <c r="E12" s="141"/>
      <c r="F12" s="141"/>
      <c r="G12" s="141"/>
      <c r="H12" s="163" t="str">
        <f t="shared" si="0"/>
        <v/>
      </c>
      <c r="I12" s="141">
        <f>IF(OR(ISNUMBER(MATCH(D12,Vorgaben!$M$9:$M$17,0)),COUNTIF(E12:G12,"&lt;&gt;")&gt;0),"",IF(ISNUMBER(MATCH(D12,Vorgaben!$M$2:$M$7,0)),--("6:00"),IF(D12&lt;&gt;"",--("-6:00"),"")))</f>
        <v>0.25</v>
      </c>
      <c r="J12" s="177" t="str">
        <v/>
      </c>
      <c r="K12" s="114"/>
      <c r="L12" s="148"/>
      <c r="M12" s="113"/>
    </row>
    <row r="13" spans="1:13" ht="15.6" customHeight="1" x14ac:dyDescent="0.25">
      <c r="A13" s="113" t="str">
        <v/>
      </c>
      <c r="B13" s="173">
        <v>46085</v>
      </c>
      <c r="C13" s="140">
        <v>46085</v>
      </c>
      <c r="D13" s="107" t="s">
        <v>52</v>
      </c>
      <c r="E13" s="141"/>
      <c r="F13" s="141"/>
      <c r="G13" s="141"/>
      <c r="H13" s="163" t="str">
        <f t="shared" si="0"/>
        <v/>
      </c>
      <c r="I13" s="141">
        <f>IF(OR(ISNUMBER(MATCH(D13,Vorgaben!$M$9:$M$17,0)),COUNTIF(E13:G13,"&lt;&gt;")&gt;0),"",IF(ISNUMBER(MATCH(D13,Vorgaben!$M$2:$M$7,0)),--("6:00"),IF(D13&lt;&gt;"",--("-6:00"),"")))</f>
        <v>0.25</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6" customHeight="1" x14ac:dyDescent="0.25">
      <c r="A14" s="113" t="str">
        <v/>
      </c>
      <c r="B14" s="173">
        <v>46086</v>
      </c>
      <c r="C14" s="140">
        <v>46086</v>
      </c>
      <c r="D14" s="152"/>
      <c r="E14" s="141">
        <v>0.437499999999999</v>
      </c>
      <c r="F14" s="141">
        <v>1.0416666666666666E-2</v>
      </c>
      <c r="G14" s="141">
        <v>0.79166666666666663</v>
      </c>
      <c r="H14" s="163">
        <f t="shared" si="0"/>
        <v>0.34375000000000094</v>
      </c>
      <c r="I14" s="141" t="str">
        <f>IF(OR(ISNUMBER(MATCH(D14,Vorgaben!$M$9:$M$17,0)),COUNTIF(E14:G14,"&lt;&gt;")&gt;0),"",IF(ISNUMBER(MATCH(D14,Vorgaben!$M$2:$M$7,0)),--("6:00"),IF(D14&lt;&gt;"",--("-6:00"),"")))</f>
        <v/>
      </c>
      <c r="J14" s="175" t="str">
        <v/>
      </c>
      <c r="K14" s="114"/>
      <c r="L14" s="149">
        <f>SUM(H4:I45)</f>
        <v>0.84375000000000089</v>
      </c>
      <c r="M14" s="142" t="s">
        <v>40</v>
      </c>
    </row>
    <row r="15" spans="1:13" ht="15.6" customHeight="1" x14ac:dyDescent="0.25">
      <c r="A15" s="113" t="str">
        <v/>
      </c>
      <c r="B15" s="173">
        <v>46087</v>
      </c>
      <c r="C15" s="140">
        <v>46087</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6" customHeight="1" x14ac:dyDescent="0.25">
      <c r="A16" s="113" t="str">
        <v/>
      </c>
      <c r="B16" s="173">
        <v>46088</v>
      </c>
      <c r="C16" s="140">
        <v>46088</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6" customHeight="1" x14ac:dyDescent="0.25">
      <c r="A17" s="113" t="str">
        <v/>
      </c>
      <c r="B17" s="173">
        <v>46089</v>
      </c>
      <c r="C17" s="140">
        <v>46089</v>
      </c>
      <c r="D17" s="107"/>
      <c r="E17" s="141"/>
      <c r="F17" s="141"/>
      <c r="G17" s="141"/>
      <c r="H17" s="163" t="str">
        <f t="shared" si="0"/>
        <v/>
      </c>
      <c r="I17" s="141" t="str">
        <f>IF(OR(ISNUMBER(MATCH(D17,Vorgaben!$M$9:$M$17,0)),COUNTIF(E17:G17,"&lt;&gt;")&gt;0),"",IF(ISNUMBER(MATCH(D17,Vorgaben!$M$2:$M$7,0)),--("6:00"),IF(D17&lt;&gt;"",--("-6:00"),"")))</f>
        <v/>
      </c>
      <c r="J17" s="175">
        <v>0.84375000000000089</v>
      </c>
      <c r="K17" s="114"/>
      <c r="L17" s="149">
        <f>SUM(H9:H10)+SUM(H16:H17)+SUM(H23:H24)+SUM(H30:H31)+SUM(H37:H38)+SUM(H44:H45)</f>
        <v>0</v>
      </c>
      <c r="M17" s="162" t="s">
        <v>101</v>
      </c>
    </row>
    <row r="18" spans="1:13" ht="15.6" customHeight="1" x14ac:dyDescent="0.25">
      <c r="A18" s="113">
        <v>11</v>
      </c>
      <c r="B18" s="173">
        <v>46090</v>
      </c>
      <c r="C18" s="140">
        <v>46090</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6" customHeight="1" x14ac:dyDescent="0.25">
      <c r="A19" s="113" t="str">
        <v/>
      </c>
      <c r="B19" s="173">
        <v>46091</v>
      </c>
      <c r="C19" s="140">
        <v>46091</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6" customHeight="1" x14ac:dyDescent="0.25">
      <c r="A20" s="113" t="str">
        <v/>
      </c>
      <c r="B20" s="173">
        <v>46092</v>
      </c>
      <c r="C20" s="140">
        <v>46092</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6" customHeight="1" x14ac:dyDescent="0.25">
      <c r="A21" s="113" t="str">
        <v/>
      </c>
      <c r="B21" s="173">
        <v>46093</v>
      </c>
      <c r="C21" s="140">
        <v>46093</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6" customHeight="1" x14ac:dyDescent="0.25">
      <c r="A22" s="113" t="str">
        <v/>
      </c>
      <c r="B22" s="173">
        <v>46094</v>
      </c>
      <c r="C22" s="140">
        <v>46094</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6" customHeight="1" x14ac:dyDescent="0.25">
      <c r="A23" s="113" t="str">
        <v/>
      </c>
      <c r="B23" s="173">
        <v>46095</v>
      </c>
      <c r="C23" s="140">
        <v>46095</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ht="15.6" customHeight="1" x14ac:dyDescent="0.25">
      <c r="A24" s="113" t="str">
        <v/>
      </c>
      <c r="B24" s="173">
        <v>46096</v>
      </c>
      <c r="C24" s="140">
        <v>46096</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6" customHeight="1" x14ac:dyDescent="0.25">
      <c r="A25" s="113">
        <v>12</v>
      </c>
      <c r="B25" s="173">
        <v>46097</v>
      </c>
      <c r="C25" s="140">
        <v>46097</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6" customHeight="1" x14ac:dyDescent="0.25">
      <c r="A26" s="113" t="str">
        <v/>
      </c>
      <c r="B26" s="173">
        <v>46098</v>
      </c>
      <c r="C26" s="140">
        <v>46098</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6" customHeight="1" x14ac:dyDescent="0.25">
      <c r="A27" s="113" t="str">
        <v/>
      </c>
      <c r="B27" s="173">
        <v>46099</v>
      </c>
      <c r="C27" s="140">
        <v>46099</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6" customHeight="1" x14ac:dyDescent="0.25">
      <c r="A28" s="113" t="str">
        <v/>
      </c>
      <c r="B28" s="173">
        <v>46100</v>
      </c>
      <c r="C28" s="140">
        <v>46100</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6" customHeight="1" x14ac:dyDescent="0.25">
      <c r="A29" s="113" t="str">
        <v/>
      </c>
      <c r="B29" s="173">
        <v>46101</v>
      </c>
      <c r="C29" s="140">
        <v>46101</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6" customHeight="1" x14ac:dyDescent="0.25">
      <c r="A30" s="113" t="str">
        <v/>
      </c>
      <c r="B30" s="173">
        <v>46102</v>
      </c>
      <c r="C30" s="140">
        <v>46102</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ht="15.6" customHeight="1" x14ac:dyDescent="0.25">
      <c r="A31" s="113" t="str">
        <v/>
      </c>
      <c r="B31" s="173">
        <v>46103</v>
      </c>
      <c r="C31" s="140">
        <v>46103</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ht="15.6" customHeight="1" x14ac:dyDescent="0.25">
      <c r="A32" s="113">
        <v>13</v>
      </c>
      <c r="B32" s="173">
        <v>46104</v>
      </c>
      <c r="C32" s="140">
        <v>46104</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ht="15.6" customHeight="1" x14ac:dyDescent="0.25">
      <c r="A33" s="113" t="str">
        <v/>
      </c>
      <c r="B33" s="173">
        <v>46105</v>
      </c>
      <c r="C33" s="140">
        <v>46105</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ht="15.6" customHeight="1" x14ac:dyDescent="0.25">
      <c r="A34" s="113" t="str">
        <v/>
      </c>
      <c r="B34" s="173">
        <v>46106</v>
      </c>
      <c r="C34" s="140">
        <v>46106</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ht="15.6" customHeight="1" x14ac:dyDescent="0.25">
      <c r="A35" s="113" t="str">
        <v/>
      </c>
      <c r="B35" s="173">
        <v>46107</v>
      </c>
      <c r="C35" s="140">
        <v>46107</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ht="15.6" customHeight="1" x14ac:dyDescent="0.25">
      <c r="A36" s="113" t="str">
        <v/>
      </c>
      <c r="B36" s="173">
        <v>46108</v>
      </c>
      <c r="C36" s="140">
        <v>46108</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ht="15.6" customHeight="1" x14ac:dyDescent="0.25">
      <c r="A37" s="113" t="str">
        <v/>
      </c>
      <c r="B37" s="173">
        <v>46109</v>
      </c>
      <c r="C37" s="140">
        <v>46109</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ht="15.6" customHeight="1" x14ac:dyDescent="0.25">
      <c r="A38" s="113" t="str">
        <v/>
      </c>
      <c r="B38" s="173">
        <v>46110</v>
      </c>
      <c r="C38" s="140">
        <v>46110</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6" customHeight="1" x14ac:dyDescent="0.25">
      <c r="A39" s="113">
        <v>14</v>
      </c>
      <c r="B39" s="173">
        <v>46111</v>
      </c>
      <c r="C39" s="140">
        <v>46111</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6" customHeight="1" x14ac:dyDescent="0.25">
      <c r="A40" s="113" t="str">
        <v/>
      </c>
      <c r="B40" s="173">
        <v>46112</v>
      </c>
      <c r="C40" s="140">
        <v>46112</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6" customHeight="1" x14ac:dyDescent="0.25">
      <c r="A41" s="113" t="str">
        <v/>
      </c>
      <c r="B41" s="173">
        <v>46113</v>
      </c>
      <c r="C41" s="140">
        <v>46113</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6" customHeight="1" x14ac:dyDescent="0.25">
      <c r="A42" s="113" t="str">
        <v/>
      </c>
      <c r="B42" s="173">
        <v>46114</v>
      </c>
      <c r="C42" s="140">
        <v>46114</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6" customHeight="1" x14ac:dyDescent="0.25">
      <c r="A43" s="113" t="str">
        <v/>
      </c>
      <c r="B43" s="173">
        <v>46115</v>
      </c>
      <c r="C43" s="140">
        <v>46115</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6" customHeight="1" x14ac:dyDescent="0.25">
      <c r="A44" s="113" t="str">
        <v/>
      </c>
      <c r="B44" s="173">
        <v>46116</v>
      </c>
      <c r="C44" s="140">
        <v>46116</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ht="15.6" customHeight="1" x14ac:dyDescent="0.25">
      <c r="A45" s="113" t="str">
        <v/>
      </c>
      <c r="B45" s="173">
        <v>46117</v>
      </c>
      <c r="C45" s="140">
        <v>46117</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34 J7:J15">
    <cfRule type="expression" dxfId="66" priority="11">
      <formula>WEEKDAY($C4,2)=7</formula>
    </cfRule>
  </conditionalFormatting>
  <conditionalFormatting sqref="B4:J45">
    <cfRule type="expression" dxfId="64" priority="6">
      <formula>MONTH($C4)&lt;&gt;$C$1</formula>
    </cfRule>
  </conditionalFormatting>
  <conditionalFormatting sqref="D4:G4 I4:I34 D5:H15 J5:J15 D16:J45">
    <cfRule type="expression" priority="9">
      <formula>MONTH(C4)=$C$1</formula>
    </cfRule>
  </conditionalFormatting>
  <conditionalFormatting sqref="I4:I34 A5:H15 J5:J15 A16:J45 A4:G4">
    <cfRule type="expression" dxfId="62"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4</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14</v>
      </c>
      <c r="B4" s="173">
        <v>46111</v>
      </c>
      <c r="C4" s="140">
        <v>46111</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46112</v>
      </c>
      <c r="C5" s="140">
        <v>46112</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46113</v>
      </c>
      <c r="C6" s="140">
        <v>46113</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46114</v>
      </c>
      <c r="C7" s="140">
        <v>46114</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46115</v>
      </c>
      <c r="C8" s="140">
        <v>46115</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46116</v>
      </c>
      <c r="C9" s="140">
        <v>46116</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46117</v>
      </c>
      <c r="C10" s="140">
        <v>46117</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15</v>
      </c>
      <c r="B11" s="173">
        <v>46118</v>
      </c>
      <c r="C11" s="140">
        <v>46118</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46119</v>
      </c>
      <c r="C12" s="140">
        <v>46119</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46120</v>
      </c>
      <c r="C13" s="140">
        <v>46120</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24</v>
      </c>
      <c r="M13" s="142" t="s">
        <v>94</v>
      </c>
    </row>
    <row r="14" spans="1:13" ht="15.75" x14ac:dyDescent="0.25">
      <c r="A14" s="113" t="str">
        <v/>
      </c>
      <c r="B14" s="173">
        <v>46121</v>
      </c>
      <c r="C14" s="140">
        <v>46121</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46122</v>
      </c>
      <c r="C15" s="140">
        <v>46122</v>
      </c>
      <c r="D15" s="152"/>
      <c r="E15" s="141"/>
      <c r="F15" s="141"/>
      <c r="G15" s="141"/>
      <c r="H15" s="163" t="str">
        <f t="shared" si="0"/>
        <v/>
      </c>
      <c r="I15" s="141" t="str">
        <f>IF(OR(ISNUMBER(MATCH(D15,Vorgaben!$M$9:$M$17,0)),COUNTIF(E15:G15,"&lt;&gt;")&gt;0),"",IF(ISNUMBER(MATCH(D15,Vorgaben!$M$2:$M$7,0)),--("6:00"),IF(D15&lt;&gt;"",--("-6:00"),"")))</f>
        <v/>
      </c>
      <c r="J15" s="177" t="str">
        <v/>
      </c>
      <c r="K15" s="114"/>
      <c r="L15" s="149">
        <f>L13*Vorgaben!B3</f>
        <v>6</v>
      </c>
      <c r="M15" s="142" t="s">
        <v>92</v>
      </c>
    </row>
    <row r="16" spans="1:13" ht="15.75" x14ac:dyDescent="0.25">
      <c r="A16" s="113" t="str">
        <v/>
      </c>
      <c r="B16" s="173">
        <v>46123</v>
      </c>
      <c r="C16" s="140">
        <v>46123</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46124</v>
      </c>
      <c r="C17" s="140">
        <v>46124</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16</v>
      </c>
      <c r="B18" s="173">
        <v>46125</v>
      </c>
      <c r="C18" s="140">
        <v>46125</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46126</v>
      </c>
      <c r="C19" s="140">
        <v>46126</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46127</v>
      </c>
      <c r="C20" s="140">
        <v>46127</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46128</v>
      </c>
      <c r="C21" s="140">
        <v>46128</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46129</v>
      </c>
      <c r="C22" s="140">
        <v>46129</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46130</v>
      </c>
      <c r="C23" s="140">
        <v>46130</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46131</v>
      </c>
      <c r="C24" s="140">
        <v>46131</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17</v>
      </c>
      <c r="B25" s="173">
        <v>46132</v>
      </c>
      <c r="C25" s="140">
        <v>46132</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46133</v>
      </c>
      <c r="C26" s="140">
        <v>46133</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46134</v>
      </c>
      <c r="C27" s="140">
        <v>46134</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46135</v>
      </c>
      <c r="C28" s="140">
        <v>46135</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46136</v>
      </c>
      <c r="C29" s="140">
        <v>46136</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46137</v>
      </c>
      <c r="C30" s="140">
        <v>46137</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46138</v>
      </c>
      <c r="C31" s="140">
        <v>46138</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18</v>
      </c>
      <c r="B32" s="173">
        <v>46139</v>
      </c>
      <c r="C32" s="140">
        <v>46139</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46140</v>
      </c>
      <c r="C33" s="140">
        <v>46140</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46141</v>
      </c>
      <c r="C34" s="140">
        <v>46141</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46142</v>
      </c>
      <c r="C35" s="140">
        <v>46142</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46143</v>
      </c>
      <c r="C36" s="140">
        <v>46143</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46144</v>
      </c>
      <c r="C37" s="140">
        <v>46144</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46145</v>
      </c>
      <c r="C38" s="140">
        <v>46145</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61" priority="10">
      <formula>WEEKDAY($C4,2)=7</formula>
    </cfRule>
  </conditionalFormatting>
  <conditionalFormatting sqref="B4:J45">
    <cfRule type="expression" dxfId="59"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57"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8CDECAE3-C390-44B3-9C00-276BB6ACD6ED}">
            <xm:f>COUNTIF(Vorgaben!$D$2:$E$14,C4:D36)&gt;0</xm:f>
            <x14:dxf>
              <fill>
                <patternFill>
                  <bgColor rgb="FFFF0000"/>
                </patternFill>
              </fill>
            </x14:dxf>
          </x14:cfRule>
          <xm:sqref>B4:C45</xm:sqref>
        </x14:conditionalFormatting>
        <x14:conditionalFormatting xmlns:xm="http://schemas.microsoft.com/office/excel/2006/main">
          <x14:cfRule type="expression" priority="9" id="{90AE9608-63D4-46D0-9EFA-111ADA5997F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33EC515-2EE4-49A6-BA3F-6C7FCFFEB989}">
          <x14:formula1>
            <xm:f>Vorgaben!$H$2:$H$100</xm:f>
          </x14:formula1>
          <xm:sqref>J14 G7:G37</xm:sqref>
        </x14:dataValidation>
        <x14:dataValidation type="list" showInputMessage="1" showErrorMessage="1" xr:uid="{C298D8EE-E394-4620-8B7A-B47229459123}">
          <x14:formula1>
            <xm:f>Vorgaben!$M$2:$M$18</xm:f>
          </x14:formula1>
          <xm:sqref>D4:D45</xm:sqref>
        </x14:dataValidation>
        <x14:dataValidation type="list" allowBlank="1" showInputMessage="1" showErrorMessage="1" xr:uid="{B2754231-F66A-4A87-87CF-86891787E07A}">
          <x14:formula1>
            <xm:f>Vorgaben!$J$2:$J$10</xm:f>
          </x14:formula1>
          <xm:sqref>F7:F37</xm:sqref>
        </x14:dataValidation>
        <x14:dataValidation type="list" allowBlank="1" showInputMessage="1" showErrorMessage="1" xr:uid="{E2D9C9D9-E876-4357-B379-F266C410B9B2}">
          <x14:formula1>
            <xm:f>Vorgaben!$G$2:$G$100</xm:f>
          </x14:formula1>
          <xm:sqref>E7:E37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5</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18</v>
      </c>
      <c r="B4" s="173">
        <v>46139</v>
      </c>
      <c r="C4" s="140">
        <v>46139</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46140</v>
      </c>
      <c r="C5" s="140">
        <v>46140</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46141</v>
      </c>
      <c r="C6" s="140">
        <v>46141</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46142</v>
      </c>
      <c r="C7" s="140">
        <v>46142</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46143</v>
      </c>
      <c r="C8" s="140">
        <v>46143</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46144</v>
      </c>
      <c r="C9" s="140">
        <v>46144</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46145</v>
      </c>
      <c r="C10" s="140">
        <v>46145</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19</v>
      </c>
      <c r="B11" s="173">
        <v>46146</v>
      </c>
      <c r="C11" s="140">
        <v>46146</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46147</v>
      </c>
      <c r="C12" s="140">
        <v>46147</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46148</v>
      </c>
      <c r="C13" s="140">
        <v>46148</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23</v>
      </c>
      <c r="M13" s="142" t="s">
        <v>94</v>
      </c>
    </row>
    <row r="14" spans="1:13" ht="15.75" x14ac:dyDescent="0.25">
      <c r="A14" s="113" t="str">
        <v/>
      </c>
      <c r="B14" s="173">
        <v>46149</v>
      </c>
      <c r="C14" s="140">
        <v>46149</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46150</v>
      </c>
      <c r="C15" s="140">
        <v>46150</v>
      </c>
      <c r="D15" s="152"/>
      <c r="E15" s="141"/>
      <c r="F15" s="141"/>
      <c r="G15" s="141"/>
      <c r="H15" s="163" t="str">
        <f t="shared" si="0"/>
        <v/>
      </c>
      <c r="I15" s="141" t="str">
        <f>IF(OR(ISNUMBER(MATCH(D15,Vorgaben!$M$9:$M$17,0)),COUNTIF(E15:G15,"&lt;&gt;")&gt;0),"",IF(ISNUMBER(MATCH(D15,Vorgaben!$M$2:$M$7,0)),--("6:00"),IF(D15&lt;&gt;"",--("-6:00"),"")))</f>
        <v/>
      </c>
      <c r="J15" s="177" t="str">
        <v/>
      </c>
      <c r="K15" s="114"/>
      <c r="L15" s="149">
        <f>L13*Vorgaben!B3</f>
        <v>5.75</v>
      </c>
      <c r="M15" s="142" t="s">
        <v>92</v>
      </c>
    </row>
    <row r="16" spans="1:13" ht="15.75" x14ac:dyDescent="0.25">
      <c r="A16" s="113" t="str">
        <v/>
      </c>
      <c r="B16" s="173">
        <v>46151</v>
      </c>
      <c r="C16" s="140">
        <v>46151</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46152</v>
      </c>
      <c r="C17" s="140">
        <v>46152</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20</v>
      </c>
      <c r="B18" s="173">
        <v>46153</v>
      </c>
      <c r="C18" s="140">
        <v>46153</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46154</v>
      </c>
      <c r="C19" s="140">
        <v>46154</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46155</v>
      </c>
      <c r="C20" s="140">
        <v>46155</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46156</v>
      </c>
      <c r="C21" s="140">
        <v>46156</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46157</v>
      </c>
      <c r="C22" s="140">
        <v>46157</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46158</v>
      </c>
      <c r="C23" s="140">
        <v>46158</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46159</v>
      </c>
      <c r="C24" s="140">
        <v>46159</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21</v>
      </c>
      <c r="B25" s="173">
        <v>46160</v>
      </c>
      <c r="C25" s="140">
        <v>46160</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46161</v>
      </c>
      <c r="C26" s="140">
        <v>46161</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46162</v>
      </c>
      <c r="C27" s="140">
        <v>46162</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46163</v>
      </c>
      <c r="C28" s="140">
        <v>46163</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46164</v>
      </c>
      <c r="C29" s="140">
        <v>46164</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46165</v>
      </c>
      <c r="C30" s="140">
        <v>46165</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46166</v>
      </c>
      <c r="C31" s="140">
        <v>46166</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22</v>
      </c>
      <c r="B32" s="173">
        <v>46167</v>
      </c>
      <c r="C32" s="140">
        <v>46167</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46168</v>
      </c>
      <c r="C33" s="140">
        <v>46168</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46169</v>
      </c>
      <c r="C34" s="140">
        <v>46169</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46170</v>
      </c>
      <c r="C35" s="140">
        <v>46170</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46171</v>
      </c>
      <c r="C36" s="140">
        <v>46171</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46172</v>
      </c>
      <c r="C37" s="140">
        <v>46172</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46173</v>
      </c>
      <c r="C38" s="140">
        <v>46173</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8 J7:J15 H11:H16">
    <cfRule type="expression" dxfId="56" priority="10">
      <formula>WEEKDAY($C4,2)=7</formula>
    </cfRule>
  </conditionalFormatting>
  <conditionalFormatting sqref="B4:J45">
    <cfRule type="expression" dxfId="54"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52"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DA5F5C3C-06A3-4ED1-A913-004B128D58B0}">
            <xm:f>COUNTIF(Vorgaben!$D$2:$E$14,C4:D36)&gt;0</xm:f>
            <x14:dxf>
              <fill>
                <patternFill>
                  <bgColor rgb="FFFF0000"/>
                </patternFill>
              </fill>
            </x14:dxf>
          </x14:cfRule>
          <xm:sqref>B4:C45</xm:sqref>
        </x14:conditionalFormatting>
        <x14:conditionalFormatting xmlns:xm="http://schemas.microsoft.com/office/excel/2006/main">
          <x14:cfRule type="expression" priority="9" id="{777DFBA9-AAD0-4380-BAB2-E46A7285F4B1}">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D121DD4-A2CF-4FD9-B3F1-71E54D0F7070}">
          <x14:formula1>
            <xm:f>Vorgaben!$H$2:$H$100</xm:f>
          </x14:formula1>
          <xm:sqref>J14 G7:G37</xm:sqref>
        </x14:dataValidation>
        <x14:dataValidation type="list" showInputMessage="1" showErrorMessage="1" xr:uid="{F9735EC6-EFD1-4FF3-A577-AB3EB9B52829}">
          <x14:formula1>
            <xm:f>Vorgaben!$M$2:$M$18</xm:f>
          </x14:formula1>
          <xm:sqref>D4:D45</xm:sqref>
        </x14:dataValidation>
        <x14:dataValidation type="list" allowBlank="1" showInputMessage="1" showErrorMessage="1" xr:uid="{C243AB2F-51AE-4EA4-9741-B05C3F430167}">
          <x14:formula1>
            <xm:f>Vorgaben!$J$2:$J$10</xm:f>
          </x14:formula1>
          <xm:sqref>F7:F37</xm:sqref>
        </x14:dataValidation>
        <x14:dataValidation type="list" allowBlank="1" showInputMessage="1" showErrorMessage="1" xr:uid="{6CFD346A-1037-47DF-A719-81A7275BF6EA}">
          <x14:formula1>
            <xm:f>Vorgaben!$G$2:$G$100</xm:f>
          </x14:formula1>
          <xm:sqref>E7:E37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6</v>
      </c>
      <c r="D1" s="151"/>
      <c r="E1" s="138" t="s">
        <v>62</v>
      </c>
      <c r="F1" s="105"/>
      <c r="G1" s="180"/>
      <c r="H1" s="184">
        <f ca="1">TODAY()</f>
        <v>46087</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23</v>
      </c>
      <c r="B4" s="173">
        <v>46174</v>
      </c>
      <c r="C4" s="140">
        <v>46174</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46175</v>
      </c>
      <c r="C5" s="140">
        <v>46175</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46176</v>
      </c>
      <c r="C6" s="140">
        <v>46176</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46177</v>
      </c>
      <c r="C7" s="140">
        <v>46177</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46178</v>
      </c>
      <c r="C8" s="140">
        <v>46178</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46179</v>
      </c>
      <c r="C9" s="140">
        <v>46179</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46180</v>
      </c>
      <c r="C10" s="140">
        <v>46180</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24</v>
      </c>
      <c r="B11" s="173">
        <v>46181</v>
      </c>
      <c r="C11" s="140">
        <v>46181</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46182</v>
      </c>
      <c r="C12" s="140">
        <v>46182</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46183</v>
      </c>
      <c r="C13" s="140">
        <v>46183</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46184</v>
      </c>
      <c r="C14" s="140">
        <v>46184</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46185</v>
      </c>
      <c r="C15" s="140">
        <v>46185</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46186</v>
      </c>
      <c r="C16" s="140">
        <v>46186</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46187</v>
      </c>
      <c r="C17" s="140">
        <v>46187</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25</v>
      </c>
      <c r="B18" s="173">
        <v>46188</v>
      </c>
      <c r="C18" s="140">
        <v>46188</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46189</v>
      </c>
      <c r="C19" s="140">
        <v>46189</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46190</v>
      </c>
      <c r="C20" s="140">
        <v>46190</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46191</v>
      </c>
      <c r="C21" s="140">
        <v>46191</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46192</v>
      </c>
      <c r="C22" s="140">
        <v>46192</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46193</v>
      </c>
      <c r="C23" s="140">
        <v>46193</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46194</v>
      </c>
      <c r="C24" s="140">
        <v>46194</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26</v>
      </c>
      <c r="B25" s="173">
        <v>46195</v>
      </c>
      <c r="C25" s="140">
        <v>46195</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46196</v>
      </c>
      <c r="C26" s="140">
        <v>46196</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46197</v>
      </c>
      <c r="C27" s="140">
        <v>46197</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46198</v>
      </c>
      <c r="C28" s="140">
        <v>46198</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46199</v>
      </c>
      <c r="C29" s="140">
        <v>46199</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46200</v>
      </c>
      <c r="C30" s="140">
        <v>46200</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46201</v>
      </c>
      <c r="C31" s="140">
        <v>46201</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27</v>
      </c>
      <c r="B32" s="173">
        <v>46202</v>
      </c>
      <c r="C32" s="140">
        <v>46202</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46203</v>
      </c>
      <c r="C33" s="140">
        <v>46203</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46204</v>
      </c>
      <c r="C34" s="140">
        <v>46204</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46205</v>
      </c>
      <c r="C35" s="140">
        <v>46205</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46206</v>
      </c>
      <c r="C36" s="140">
        <v>46206</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46207</v>
      </c>
      <c r="C37" s="140">
        <v>46207</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46208</v>
      </c>
      <c r="C38" s="140">
        <v>46208</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H10:H18">
    <cfRule type="expression" dxfId="51" priority="10">
      <formula>WEEKDAY($C4,2)=7</formula>
    </cfRule>
  </conditionalFormatting>
  <conditionalFormatting sqref="B4:J45">
    <cfRule type="expression" dxfId="49"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47"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0B9825E6-80FE-4E6D-AE50-4C8D7354335E}">
            <xm:f>COUNTIF(Vorgaben!$D$2:$E$14,C4:D36)&gt;0</xm:f>
            <x14:dxf>
              <fill>
                <patternFill>
                  <bgColor rgb="FFFF0000"/>
                </patternFill>
              </fill>
            </x14:dxf>
          </x14:cfRule>
          <xm:sqref>B4:C45</xm:sqref>
        </x14:conditionalFormatting>
        <x14:conditionalFormatting xmlns:xm="http://schemas.microsoft.com/office/excel/2006/main">
          <x14:cfRule type="expression" priority="9" id="{EB861C97-C6D4-4D38-812B-2DE6F28191C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EB89767-2FF3-4A77-BA22-DE447932E6C1}">
          <x14:formula1>
            <xm:f>Vorgaben!$H$2:$H$100</xm:f>
          </x14:formula1>
          <xm:sqref>J14 G7:G37</xm:sqref>
        </x14:dataValidation>
        <x14:dataValidation type="list" showInputMessage="1" showErrorMessage="1" xr:uid="{2950622C-1F14-43C8-818A-4F0FD31E7D07}">
          <x14:formula1>
            <xm:f>Vorgaben!$M$2:$M$18</xm:f>
          </x14:formula1>
          <xm:sqref>D4:D45</xm:sqref>
        </x14:dataValidation>
        <x14:dataValidation type="list" allowBlank="1" showInputMessage="1" showErrorMessage="1" xr:uid="{DA8A0892-9C77-4E2F-BE03-83116C88ED53}">
          <x14:formula1>
            <xm:f>Vorgaben!$J$2:$J$10</xm:f>
          </x14:formula1>
          <xm:sqref>F7:F37</xm:sqref>
        </x14:dataValidation>
        <x14:dataValidation type="list" allowBlank="1" showInputMessage="1" showErrorMessage="1" xr:uid="{F69DA65B-1FB3-4919-AF61-E61603C2DAC7}">
          <x14:formula1>
            <xm:f>Vorgaben!$G$2:$G$100</xm:f>
          </x14:formula1>
          <xm:sqref>E7:E37</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vt:i4>
      </vt:variant>
    </vt:vector>
  </HeadingPairs>
  <TitlesOfParts>
    <vt:vector size="17"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Uwe Legler</cp:lastModifiedBy>
  <dcterms:created xsi:type="dcterms:W3CDTF">2025-12-25T13:52:09Z</dcterms:created>
  <dcterms:modified xsi:type="dcterms:W3CDTF">2026-03-06T07:55:23Z</dcterms:modified>
</cp:coreProperties>
</file>