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EIN3107\Desktop\"/>
    </mc:Choice>
  </mc:AlternateContent>
  <xr:revisionPtr revIDLastSave="0" documentId="8_{88C84C6B-9ADD-439D-A17D-04CAE799CDFA}" xr6:coauthVersionLast="47" xr6:coauthVersionMax="47" xr10:uidLastSave="{00000000-0000-0000-0000-000000000000}"/>
  <bookViews>
    <workbookView xWindow="-120" yWindow="-120" windowWidth="29040" windowHeight="17520" xr2:uid="{B137056A-8536-476D-AA6A-D05B893574E3}"/>
  </bookViews>
  <sheets>
    <sheet name="2026" sheetId="1" r:id="rId1"/>
    <sheet name="Feiertage" sheetId="2" r:id="rId2"/>
  </sheets>
  <externalReferences>
    <externalReference r:id="rId3"/>
  </externalReferences>
  <definedNames>
    <definedName name="_xlnm._FilterDatabase" localSheetId="0" hidden="1">'2026'!$A$4:$N$35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I6" i="1" a="1"/>
  <c r="I6" i="1" s="1"/>
  <c r="J6" i="1" s="1" a="1"/>
  <c r="J6" i="1" s="1"/>
  <c r="K6" i="1" s="1"/>
  <c r="A13" i="2"/>
  <c r="A5" i="2"/>
  <c r="A4" i="2"/>
  <c r="A1" i="2"/>
  <c r="I35" i="1" a="1"/>
  <c r="I35" i="1" s="1"/>
  <c r="J35" i="1" s="1" a="1"/>
  <c r="J35" i="1" s="1"/>
  <c r="K35" i="1" s="1"/>
  <c r="E35" i="1"/>
  <c r="I34" i="1" a="1"/>
  <c r="I34" i="1" s="1"/>
  <c r="J34" i="1" s="1" a="1"/>
  <c r="J34" i="1" s="1"/>
  <c r="K34" i="1" s="1"/>
  <c r="I33" i="1" a="1"/>
  <c r="I33" i="1" s="1"/>
  <c r="J33" i="1" s="1" a="1"/>
  <c r="J33" i="1" s="1"/>
  <c r="K33" i="1" s="1"/>
  <c r="I32" i="1" a="1"/>
  <c r="I32" i="1" s="1"/>
  <c r="J32" i="1" s="1" a="1"/>
  <c r="J32" i="1" s="1"/>
  <c r="K32" i="1" s="1"/>
  <c r="I31" i="1" a="1"/>
  <c r="I31" i="1" s="1"/>
  <c r="J31" i="1" s="1" a="1"/>
  <c r="J31" i="1" s="1"/>
  <c r="K31" i="1" s="1"/>
  <c r="I30" i="1" a="1"/>
  <c r="I30" i="1" s="1"/>
  <c r="J30" i="1" s="1" a="1"/>
  <c r="J30" i="1" s="1"/>
  <c r="K30" i="1" s="1"/>
  <c r="I29" i="1" a="1"/>
  <c r="I29" i="1" s="1"/>
  <c r="J29" i="1" s="1" a="1"/>
  <c r="J29" i="1" s="1"/>
  <c r="K29" i="1" s="1"/>
  <c r="E29" i="1"/>
  <c r="I28" i="1" a="1"/>
  <c r="I28" i="1" s="1"/>
  <c r="J28" i="1" s="1" a="1"/>
  <c r="J28" i="1" s="1"/>
  <c r="K28" i="1" s="1"/>
  <c r="E28" i="1"/>
  <c r="I27" i="1" a="1"/>
  <c r="I27" i="1" s="1"/>
  <c r="J27" i="1" s="1" a="1"/>
  <c r="J27" i="1" s="1"/>
  <c r="K27" i="1" s="1"/>
  <c r="I26" i="1" a="1"/>
  <c r="I26" i="1" s="1"/>
  <c r="J26" i="1" s="1" a="1"/>
  <c r="J26" i="1" s="1"/>
  <c r="K26" i="1" s="1"/>
  <c r="I25" i="1" a="1"/>
  <c r="I25" i="1" s="1"/>
  <c r="J25" i="1" s="1" a="1"/>
  <c r="J25" i="1" s="1"/>
  <c r="K25" i="1" s="1"/>
  <c r="I24" i="1" a="1"/>
  <c r="I24" i="1" s="1"/>
  <c r="J24" i="1" s="1" a="1"/>
  <c r="J24" i="1" s="1"/>
  <c r="K24" i="1" s="1"/>
  <c r="I23" i="1" a="1"/>
  <c r="I23" i="1" s="1"/>
  <c r="J23" i="1" s="1" a="1"/>
  <c r="J23" i="1" s="1"/>
  <c r="K23" i="1" s="1"/>
  <c r="E23" i="1"/>
  <c r="I22" i="1" a="1"/>
  <c r="I22" i="1" s="1"/>
  <c r="J22" i="1" s="1" a="1"/>
  <c r="J22" i="1" s="1"/>
  <c r="K22" i="1" s="1"/>
  <c r="E22" i="1"/>
  <c r="I21" i="1" a="1"/>
  <c r="I21" i="1" s="1"/>
  <c r="J21" i="1" s="1" a="1"/>
  <c r="J21" i="1" s="1"/>
  <c r="K21" i="1" s="1"/>
  <c r="E21" i="1"/>
  <c r="I20" i="1" a="1"/>
  <c r="I20" i="1" s="1"/>
  <c r="J20" i="1" s="1" a="1"/>
  <c r="J20" i="1" s="1"/>
  <c r="K20" i="1" s="1"/>
  <c r="E20" i="1"/>
  <c r="I19" i="1" a="1"/>
  <c r="I19" i="1" s="1"/>
  <c r="J19" i="1" s="1" a="1"/>
  <c r="J19" i="1" s="1"/>
  <c r="K19" i="1" s="1"/>
  <c r="I18" i="1" a="1"/>
  <c r="I18" i="1" s="1"/>
  <c r="J18" i="1" s="1" a="1"/>
  <c r="J18" i="1" s="1"/>
  <c r="K18" i="1" s="1"/>
  <c r="I17" i="1" a="1"/>
  <c r="I17" i="1" s="1"/>
  <c r="J17" i="1" s="1" a="1"/>
  <c r="J17" i="1" s="1"/>
  <c r="K17" i="1" s="1"/>
  <c r="E17" i="1"/>
  <c r="I16" i="1" a="1"/>
  <c r="I16" i="1" s="1"/>
  <c r="J16" i="1" s="1" a="1"/>
  <c r="J16" i="1" s="1"/>
  <c r="K16" i="1" s="1"/>
  <c r="E16" i="1"/>
  <c r="I15" i="1" a="1"/>
  <c r="I15" i="1" s="1"/>
  <c r="J15" i="1" s="1" a="1"/>
  <c r="J15" i="1" s="1"/>
  <c r="K15" i="1" s="1"/>
  <c r="E15" i="1"/>
  <c r="I14" i="1" a="1"/>
  <c r="I14" i="1" s="1"/>
  <c r="J14" i="1" s="1" a="1"/>
  <c r="J14" i="1" s="1"/>
  <c r="K14" i="1" s="1"/>
  <c r="E14" i="1"/>
  <c r="I13" i="1" a="1"/>
  <c r="I13" i="1" s="1"/>
  <c r="J13" i="1" s="1" a="1"/>
  <c r="J13" i="1" s="1"/>
  <c r="K13" i="1" s="1"/>
  <c r="I12" i="1" a="1"/>
  <c r="I12" i="1" s="1"/>
  <c r="J12" i="1" s="1" a="1"/>
  <c r="J12" i="1" s="1"/>
  <c r="K12" i="1" s="1"/>
  <c r="I11" i="1" a="1"/>
  <c r="I11" i="1" s="1"/>
  <c r="J11" i="1" s="1" a="1"/>
  <c r="J11" i="1" s="1"/>
  <c r="K11" i="1" s="1"/>
  <c r="I10" i="1" a="1"/>
  <c r="I10" i="1" s="1"/>
  <c r="J10" i="1" s="1" a="1"/>
  <c r="J10" i="1" s="1"/>
  <c r="K10" i="1" s="1"/>
  <c r="I9" i="1" a="1"/>
  <c r="I9" i="1" s="1"/>
  <c r="J9" i="1" s="1" a="1"/>
  <c r="J9" i="1" s="1"/>
  <c r="I8" i="1" a="1"/>
  <c r="I8" i="1" s="1"/>
  <c r="J8" i="1" s="1" a="1"/>
  <c r="J8" i="1" s="1"/>
  <c r="K8" i="1" s="1"/>
  <c r="E8" i="1"/>
  <c r="I7" i="1" a="1"/>
  <c r="I7" i="1" s="1"/>
  <c r="J7" i="1" s="1" a="1"/>
  <c r="J7" i="1" s="1"/>
  <c r="K7" i="1" s="1"/>
  <c r="E7" i="1"/>
  <c r="M5" i="1"/>
  <c r="I5" i="1" a="1"/>
  <c r="I5" i="1" s="1"/>
  <c r="J5" i="1" s="1" a="1"/>
  <c r="J5" i="1" s="1"/>
  <c r="K5" i="1" s="1"/>
  <c r="O6" i="1"/>
  <c r="O5" i="1"/>
  <c r="L6" i="1" l="1"/>
  <c r="K9" i="1"/>
  <c r="A18" i="2"/>
  <c r="A10" i="2"/>
  <c r="A17" i="2"/>
  <c r="A9" i="2"/>
  <c r="A16" i="2"/>
  <c r="A8" i="2"/>
  <c r="A15" i="2"/>
  <c r="A7" i="2"/>
  <c r="A6" i="2" s="1"/>
  <c r="A14" i="2"/>
  <c r="A11" i="2"/>
  <c r="A12" i="2"/>
  <c r="L7" i="1" l="1"/>
  <c r="L8" i="1" s="1"/>
  <c r="L9" i="1" s="1"/>
  <c r="M6" i="1"/>
  <c r="M7" i="1"/>
  <c r="M8" i="1" l="1"/>
  <c r="L10" i="1" l="1"/>
  <c r="M9" i="1"/>
  <c r="L11" i="1" l="1"/>
  <c r="M10" i="1"/>
  <c r="M11" i="1" l="1"/>
  <c r="L12" i="1"/>
  <c r="L13" i="1" l="1"/>
  <c r="M12" i="1"/>
  <c r="M13" i="1" l="1"/>
  <c r="L14" i="1"/>
  <c r="M14" i="1" l="1"/>
  <c r="L15" i="1"/>
  <c r="L16" i="1" l="1"/>
  <c r="M15" i="1"/>
  <c r="M16" i="1" l="1"/>
  <c r="L17" i="1"/>
  <c r="L18" i="1" l="1"/>
  <c r="M17" i="1"/>
  <c r="L19" i="1" l="1"/>
  <c r="M18" i="1"/>
  <c r="M19" i="1" l="1"/>
  <c r="L20" i="1"/>
  <c r="L21" i="1" l="1"/>
  <c r="M20" i="1"/>
  <c r="M21" i="1" l="1"/>
  <c r="L22" i="1"/>
  <c r="M22" i="1" l="1"/>
  <c r="L23" i="1"/>
  <c r="L24" i="1" l="1"/>
  <c r="M23" i="1"/>
  <c r="L25" i="1" l="1"/>
  <c r="M24" i="1"/>
  <c r="L26" i="1" l="1"/>
  <c r="M25" i="1"/>
  <c r="L27" i="1" l="1"/>
  <c r="M26" i="1"/>
  <c r="L28" i="1" l="1"/>
  <c r="M27" i="1"/>
  <c r="M28" i="1" l="1"/>
  <c r="L29" i="1"/>
  <c r="M29" i="1" l="1"/>
  <c r="L30" i="1"/>
  <c r="L31" i="1" l="1"/>
  <c r="M30" i="1"/>
  <c r="L32" i="1" l="1"/>
  <c r="M31" i="1"/>
  <c r="L33" i="1" l="1"/>
  <c r="M32" i="1"/>
  <c r="M33" i="1" l="1"/>
  <c r="L34" i="1"/>
  <c r="L35" i="1" l="1"/>
  <c r="M34" i="1"/>
  <c r="M3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<sst xmlns="http://schemas.openxmlformats.org/spreadsheetml/2006/main" count="44" uniqueCount="36">
  <si>
    <t>mobA</t>
  </si>
  <si>
    <t>Zeiten:</t>
  </si>
  <si>
    <t>Pausen:</t>
  </si>
  <si>
    <t>Pause1</t>
  </si>
  <si>
    <t>Pause2</t>
  </si>
  <si>
    <t>Dezimal</t>
  </si>
  <si>
    <t>Uhrzeit</t>
  </si>
  <si>
    <t>Kennzahlen:</t>
  </si>
  <si>
    <t>Datum</t>
  </si>
  <si>
    <t>Art</t>
  </si>
  <si>
    <t>Beginn</t>
  </si>
  <si>
    <t>Ende</t>
  </si>
  <si>
    <t>Gesamt</t>
  </si>
  <si>
    <t>+/-</t>
  </si>
  <si>
    <t>GZ</t>
  </si>
  <si>
    <t>Urlaub</t>
  </si>
  <si>
    <t>AZA</t>
  </si>
  <si>
    <t>krank</t>
  </si>
  <si>
    <t>Tag der Arbeit</t>
  </si>
  <si>
    <t>Feiertage</t>
  </si>
  <si>
    <t>Neujahr</t>
  </si>
  <si>
    <t>Karfreitag</t>
  </si>
  <si>
    <t>Ostersonntag</t>
  </si>
  <si>
    <t>Ostermontag</t>
  </si>
  <si>
    <t>Christi Himmelfahrt</t>
  </si>
  <si>
    <t>Pfingsmontag</t>
  </si>
  <si>
    <t>Tag der dt. Einhait</t>
  </si>
  <si>
    <t>Reformationstag</t>
  </si>
  <si>
    <t>Buß- und Bettag</t>
  </si>
  <si>
    <t>Weihnachten</t>
  </si>
  <si>
    <t>1. Weihnachtstag</t>
  </si>
  <si>
    <t>2. Weihnachtstag</t>
  </si>
  <si>
    <t>Silvester</t>
  </si>
  <si>
    <t xml:space="preserve">Formel in </t>
  </si>
  <si>
    <t>Spalte I</t>
  </si>
  <si>
    <t>Spalte 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</si>
</sst>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:mm;@"/>
    <numFmt numFmtId="165" formatCode="[hh]:mm"/>
    <numFmt numFmtId="166" formatCode="ddd* dd/mm/yy"/>
    <numFmt numFmtId="168" formatCode="ddd* dd/mm/yyyy"/>
  </numFmts>
  <fonts count="8">
    <font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b/>
      <sz val="14"/>
      <color theme="1"/>
      <name val="Arial Black"/>
      <family val="2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4"/>
      <color theme="1"/>
      <name val="Arial Black"/>
      <family val="2"/>
    </font>
    <font>
      <b/>
      <sz val="10"/>
      <color theme="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20" fontId="0" fillId="0" borderId="0" xfId="0" applyNumberFormat="1" applyAlignment="1">
      <alignment horizontal="center" vertical="center"/>
    </xf>
    <xf numFmtId="20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0" fontId="0" fillId="0" borderId="0" xfId="0" applyAlignment="1">
      <alignment horizontal="left" vertical="center" indent="1"/>
    </xf>
    <xf numFmtId="0" fontId="1" fillId="0" borderId="0" xfId="0" applyFont="1" applyAlignment="1">
      <alignment horizontal="left" vertical="center"/>
    </xf>
    <xf numFmtId="165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indent="1"/>
    </xf>
    <xf numFmtId="0" fontId="4" fillId="0" borderId="1" xfId="0" applyFont="1" applyBorder="1" applyAlignment="1">
      <alignment horizontal="center" vertical="center"/>
    </xf>
    <xf numFmtId="0" fontId="4" fillId="0" borderId="0" xfId="0" quotePrefix="1" applyFont="1" applyAlignment="1">
      <alignment horizontal="center" vertical="center"/>
    </xf>
    <xf numFmtId="164" fontId="4" fillId="0" borderId="0" xfId="0" quotePrefix="1" applyNumberFormat="1" applyFont="1" applyAlignment="1">
      <alignment horizontal="center" vertical="center"/>
    </xf>
    <xf numFmtId="165" fontId="4" fillId="0" borderId="0" xfId="0" quotePrefix="1" applyNumberFormat="1" applyFont="1" applyAlignment="1">
      <alignment horizontal="center" vertical="center"/>
    </xf>
    <xf numFmtId="2" fontId="4" fillId="0" borderId="0" xfId="0" quotePrefix="1" applyNumberFormat="1" applyFont="1" applyAlignment="1">
      <alignment horizontal="center" vertical="center"/>
    </xf>
    <xf numFmtId="166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 indent="1"/>
    </xf>
    <xf numFmtId="20" fontId="4" fillId="0" borderId="2" xfId="0" applyNumberFormat="1" applyFont="1" applyBorder="1" applyAlignment="1">
      <alignment horizontal="center" vertical="center"/>
    </xf>
    <xf numFmtId="20" fontId="0" fillId="0" borderId="2" xfId="0" applyNumberFormat="1" applyBorder="1" applyAlignment="1">
      <alignment horizontal="center" vertical="center"/>
    </xf>
    <xf numFmtId="20" fontId="0" fillId="0" borderId="3" xfId="0" applyNumberFormat="1" applyBorder="1" applyAlignment="1">
      <alignment horizontal="center" vertical="center"/>
    </xf>
    <xf numFmtId="20" fontId="4" fillId="0" borderId="3" xfId="0" applyNumberFormat="1" applyFont="1" applyBorder="1" applyAlignment="1">
      <alignment horizontal="center" vertical="center"/>
    </xf>
    <xf numFmtId="20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/>
    <xf numFmtId="168" fontId="6" fillId="2" borderId="6" xfId="0" applyNumberFormat="1" applyFont="1" applyFill="1" applyBorder="1" applyAlignment="1">
      <alignment horizontal="centerContinuous"/>
    </xf>
    <xf numFmtId="168" fontId="6" fillId="2" borderId="7" xfId="0" applyNumberFormat="1" applyFont="1" applyFill="1" applyBorder="1" applyAlignment="1">
      <alignment horizontal="centerContinuous"/>
    </xf>
    <xf numFmtId="166" fontId="7" fillId="0" borderId="0" xfId="0" applyNumberFormat="1" applyFont="1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right" vertical="center" indent="1"/>
    </xf>
  </cellXfs>
  <cellStyles count="1">
    <cellStyle name="Standard" xfId="0" builtinId="0"/>
  </cellStyles>
  <dxfs count="104"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ill>
        <patternFill patternType="solid">
          <bgColor theme="0" tint="-4.9989318521683403E-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4" tint="0.59996337778862885"/>
        </patternFill>
      </fill>
    </dxf>
    <dxf>
      <font>
        <b/>
        <i val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ont>
        <b/>
        <i val="0"/>
      </font>
    </dxf>
    <dxf>
      <fill>
        <patternFill>
          <bgColor theme="3" tint="0.89996032593768116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ont>
        <b/>
        <i val="0"/>
      </font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4" tint="0.59996337778862885"/>
        </patternFill>
      </fill>
    </dxf>
    <dxf>
      <font>
        <b/>
        <i val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ont>
        <b/>
        <i val="0"/>
      </font>
    </dxf>
    <dxf>
      <fill>
        <patternFill>
          <bgColor theme="3" tint="0.89996032593768116"/>
        </patternFill>
      </fill>
    </dxf>
    <dxf>
      <fill>
        <patternFill>
          <bgColor theme="2" tint="-9.9948118533890809E-2"/>
        </patternFill>
      </fill>
    </dxf>
    <dxf>
      <fill>
        <patternFill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ont>
        <b/>
        <i val="0"/>
      </font>
    </dxf>
    <dxf>
      <fill>
        <patternFill patternType="solid">
          <bgColor theme="0" tint="-4.9989318521683403E-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3" tint="0.89996032593768116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rgb="FFFFFF00"/>
        </patternFill>
      </fill>
    </dxf>
    <dxf>
      <font>
        <b/>
        <i val="0"/>
      </font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ill>
        <patternFill patternType="solid">
          <bgColor theme="0" tint="-4.9989318521683403E-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4" tint="0.59996337778862885"/>
        </patternFill>
      </fill>
    </dxf>
    <dxf>
      <font>
        <b/>
        <i val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ont>
        <b/>
        <i val="0"/>
      </font>
    </dxf>
    <dxf>
      <fill>
        <patternFill>
          <bgColor theme="4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Ines\Ines_privat\Datensicherung\SAP+DPNA.xlsx" TargetMode="External"/><Relationship Id="rId1" Type="http://schemas.openxmlformats.org/officeDocument/2006/relationships/externalLinkPath" Target="file:///S:\Ines\Ines_privat\Datensicherung\SAP+DPN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6"/>
      <sheetName val="2026alt"/>
      <sheetName val="Feiertage"/>
      <sheetName val="Hinweise SAP"/>
      <sheetName val="Januar26"/>
      <sheetName val="Dezember26"/>
    </sheetNames>
    <sheetDataSet>
      <sheetData sheetId="0"/>
      <sheetData sheetId="1">
        <row r="2">
          <cell r="A2">
            <v>2026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9CF41-AD67-49F4-AA6D-0B9634DD9547}">
  <dimension ref="A1:W35"/>
  <sheetViews>
    <sheetView tabSelected="1" topLeftCell="C1" zoomScale="130" zoomScaleNormal="130" workbookViewId="0">
      <selection activeCell="Q15" sqref="Q15"/>
    </sheetView>
  </sheetViews>
  <sheetFormatPr baseColWidth="10" defaultColWidth="7.75" defaultRowHeight="15" outlineLevelRow="1" outlineLevelCol="2"/>
  <cols>
    <col min="1" max="1" width="12.375" style="12" customWidth="1"/>
    <col min="2" max="2" width="15.375" style="13" bestFit="1" customWidth="1"/>
    <col min="3" max="3" width="7.75" style="4"/>
    <col min="4" max="7" width="7.75" style="3" hidden="1" customWidth="1" outlineLevel="1"/>
    <col min="8" max="8" width="7.75" style="4" collapsed="1"/>
    <col min="9" max="9" width="7.75" style="3"/>
    <col min="10" max="10" width="7.625" style="3" customWidth="1"/>
    <col min="11" max="11" width="7.625" style="5" hidden="1" customWidth="1" outlineLevel="2"/>
    <col min="12" max="12" width="6.5" style="6" bestFit="1" customWidth="1" collapsed="1"/>
    <col min="13" max="13" width="7.125" style="7" hidden="1" customWidth="1" outlineLevel="1"/>
    <col min="14" max="14" width="15.75" style="8" customWidth="1" collapsed="1"/>
    <col min="15" max="15" width="12.875" style="8" bestFit="1" customWidth="1"/>
    <col min="16" max="17" width="7.75" style="8"/>
    <col min="18" max="18" width="11.875" style="8" bestFit="1" customWidth="1"/>
    <col min="19" max="16384" width="7.75" style="8"/>
  </cols>
  <sheetData>
    <row r="1" spans="1:23" ht="22.5">
      <c r="A1" s="1">
        <v>2026</v>
      </c>
      <c r="B1" s="2"/>
      <c r="C1" s="2"/>
      <c r="O1" s="9"/>
      <c r="R1" s="9" t="s">
        <v>1</v>
      </c>
      <c r="S1" s="10">
        <v>0.39583333333333331</v>
      </c>
      <c r="T1" s="10">
        <v>0.40625</v>
      </c>
      <c r="U1" s="10">
        <v>0.41666666666666669</v>
      </c>
      <c r="V1" s="10">
        <v>0.25</v>
      </c>
      <c r="W1" s="11">
        <v>0.375</v>
      </c>
    </row>
    <row r="2" spans="1:23">
      <c r="I2" s="10"/>
      <c r="K2" s="14"/>
      <c r="L2" s="15"/>
      <c r="M2" s="16"/>
      <c r="R2" s="9" t="s">
        <v>2</v>
      </c>
      <c r="S2" s="10">
        <v>2.0833333333333332E-2</v>
      </c>
      <c r="T2" s="10">
        <v>3.125E-2</v>
      </c>
    </row>
    <row r="3" spans="1:23" ht="15.75" thickBot="1">
      <c r="D3" s="17" t="s">
        <v>3</v>
      </c>
      <c r="E3" s="17"/>
      <c r="F3" s="17" t="s">
        <v>4</v>
      </c>
      <c r="G3" s="17"/>
      <c r="J3" s="3" t="s">
        <v>5</v>
      </c>
      <c r="K3" s="5" t="s">
        <v>6</v>
      </c>
      <c r="L3" s="5" t="s">
        <v>6</v>
      </c>
      <c r="M3" s="7" t="s">
        <v>5</v>
      </c>
      <c r="R3" s="9" t="s">
        <v>7</v>
      </c>
      <c r="S3" s="7">
        <v>2</v>
      </c>
    </row>
    <row r="4" spans="1:23">
      <c r="A4" s="18" t="s">
        <v>8</v>
      </c>
      <c r="B4" s="19" t="s">
        <v>9</v>
      </c>
      <c r="C4" s="4" t="s">
        <v>10</v>
      </c>
      <c r="D4" s="8" t="s">
        <v>10</v>
      </c>
      <c r="E4" s="8" t="s">
        <v>11</v>
      </c>
      <c r="F4" s="8" t="s">
        <v>10</v>
      </c>
      <c r="G4" s="8" t="s">
        <v>11</v>
      </c>
      <c r="H4" s="4" t="s">
        <v>11</v>
      </c>
      <c r="I4" s="20" t="s">
        <v>12</v>
      </c>
      <c r="J4" s="21" t="s">
        <v>13</v>
      </c>
      <c r="K4" s="22" t="s">
        <v>13</v>
      </c>
      <c r="L4" s="23" t="s">
        <v>14</v>
      </c>
      <c r="M4" s="24" t="s">
        <v>14</v>
      </c>
      <c r="N4" s="45" t="s">
        <v>33</v>
      </c>
    </row>
    <row r="5" spans="1:23" outlineLevel="1">
      <c r="A5" s="25">
        <f>DATE(A1,1,1)</f>
        <v>46023</v>
      </c>
      <c r="B5" s="26"/>
      <c r="C5" s="27"/>
      <c r="D5" s="28"/>
      <c r="E5" s="28"/>
      <c r="F5" s="29"/>
      <c r="G5" s="29"/>
      <c r="H5" s="30"/>
      <c r="I5" s="31" t="str" cm="1">
        <f t="array" ref="I5">IF(C5&gt;0,_xlfn.IFS(F5&gt;0,H5-C5+D5-E5-G5+F5,D5&gt;0,H5-C5+D5-E5,H5-C5&lt;=$V$1,H5-C5,H5-C5&gt;$S$1,H5-C5-$T$2,H5-C5&lt;=$S$1,H5-C5-$S$2),"")</f>
        <v/>
      </c>
      <c r="J5" s="32" cm="1">
        <f t="array" ref="J5">IFERROR(ROUND(_xlfn.IFS(B5="AZA",-8,C5="","",I5&gt;$U$1,$S$3,C5&gt;0,(I5*24)-8,C5=0,0),2),0)</f>
        <v>0</v>
      </c>
      <c r="K5" s="33">
        <f t="shared" ref="K5:K35" si="0">J5/24</f>
        <v>0</v>
      </c>
      <c r="L5" s="34">
        <v>8.3333333333333329E-2</v>
      </c>
      <c r="M5" s="35">
        <f>L5*24</f>
        <v>2</v>
      </c>
      <c r="N5" s="45" t="s">
        <v>34</v>
      </c>
      <c r="O5" s="8" t="str">
        <f ca="1">_xlfn.FORMULATEXT(I5)</f>
        <v>=WENN(C5&gt;0;WENNS(F5&gt;0;H5-C5+D5-E5-G5+F5;D5&gt;0;H5-C5+D5-E5;H5-C5&lt;=$V$1;H5-C5;H5-C5&gt;$S$1;H5-C5-$T$2;H5-C5&lt;=$S$1;H5-C5-$S$2);"")</v>
      </c>
    </row>
    <row r="6" spans="1:23" outlineLevel="1">
      <c r="A6" s="25">
        <f>A5+1</f>
        <v>46024</v>
      </c>
      <c r="B6" s="26"/>
      <c r="C6" s="27">
        <v>0.29166666666666669</v>
      </c>
      <c r="D6" s="28"/>
      <c r="E6" s="28"/>
      <c r="F6" s="29"/>
      <c r="G6" s="29"/>
      <c r="H6" s="30">
        <v>0.64583333333333337</v>
      </c>
      <c r="I6" s="31" cm="1">
        <f t="array" ref="I6">IF(C6&gt;0,_xlfn.IFS(F6&gt;0,H6-C6+D6-E6-G6+F6,D6&gt;0,H6-C6+D6-E6,H6-C6&lt;=$V$1,H6-C6,H6-C6&gt;$S$1,H6-C6-$T$2,H6-C6&lt;=$S$1,H6-C6-$S$2),"")</f>
        <v>0.33333333333333337</v>
      </c>
      <c r="J6" s="32" cm="1">
        <f t="array" ref="J6">IFERROR(ROUND(_xlfn.IFS(B6="AZA",-8,C6="","",I6&gt;$U$1,$S$3,C6&gt;0,(I6*24)-8,C6=0,0),2),0)</f>
        <v>0</v>
      </c>
      <c r="K6" s="33">
        <f t="shared" ref="K6" si="1">J6/24</f>
        <v>0</v>
      </c>
      <c r="L6" s="34">
        <f t="shared" ref="L6:L8" si="2">L5+J6/24</f>
        <v>8.3333333333333329E-2</v>
      </c>
      <c r="M6" s="35">
        <f>L6*24</f>
        <v>2</v>
      </c>
      <c r="N6" s="45" t="s">
        <v>35</v>
      </c>
      <c r="O6" s="8" t="str">
        <f ca="1">_xlfn.FORMULATEXT(J5)</f>
        <v>=WENNFEHLER(RUNDEN(WENNS(B5="AZA";-8;C5="";"";I5&gt;$U$1;$S$3;C5&gt;0;(I5*24)-8;C5=0;0);2);0)</v>
      </c>
    </row>
    <row r="7" spans="1:23" outlineLevel="1">
      <c r="A7" s="25">
        <f>A6+1</f>
        <v>46025</v>
      </c>
      <c r="B7" s="26"/>
      <c r="C7" s="27"/>
      <c r="D7" s="28"/>
      <c r="E7" s="28" t="str">
        <f>IF(D7&gt;0,D7+$S$2,"")</f>
        <v/>
      </c>
      <c r="F7" s="29"/>
      <c r="G7" s="29"/>
      <c r="H7" s="30"/>
      <c r="I7" s="31" t="str" cm="1">
        <f t="array" ref="I7">IF(C7&gt;0,_xlfn.IFS(F7&gt;0,H7-C7+D7-E7-G7+F7,D7&gt;0,H7-C7+D7-E7,H7-C7&lt;=$V$1,H7-C7,H7-C7&gt;$S$1,H7-C7-$T$2,H7-C7&lt;=$S$1,H7-C7-$S$2),"")</f>
        <v/>
      </c>
      <c r="J7" s="32" cm="1">
        <f t="array" ref="J7">IFERROR(ROUND(_xlfn.IFS(B7="AZA",-8,C7="","",I7&gt;$U$1,$S$3,C7&gt;0,(I7*24)-8,C7=0,0),2),0)</f>
        <v>0</v>
      </c>
      <c r="K7" s="33">
        <f t="shared" si="0"/>
        <v>0</v>
      </c>
      <c r="L7" s="34">
        <f t="shared" si="2"/>
        <v>8.3333333333333329E-2</v>
      </c>
      <c r="M7" s="35">
        <f t="shared" ref="M7:M35" si="3">L7*24</f>
        <v>2</v>
      </c>
    </row>
    <row r="8" spans="1:23" outlineLevel="1">
      <c r="A8" s="25">
        <f t="shared" ref="A8:A35" si="4">A7+1</f>
        <v>46026</v>
      </c>
      <c r="B8" s="26"/>
      <c r="C8" s="27"/>
      <c r="D8" s="28"/>
      <c r="E8" s="28" t="str">
        <f>IF(D8&gt;0,D8+$S$2,"")</f>
        <v/>
      </c>
      <c r="F8" s="29"/>
      <c r="G8" s="29"/>
      <c r="H8" s="30"/>
      <c r="I8" s="31" t="str" cm="1">
        <f t="array" ref="I8">IF(C8&gt;0,_xlfn.IFS(F8&gt;0,H8-C8+D8-E8-G8+F8,D8&gt;0,H8-C8+D8-E8,H8-C8&lt;=$V$1,H8-C8,H8-C8&gt;$S$1,H8-C8-$T$2,H8-C8&lt;=$S$1,H8-C8-$S$2),"")</f>
        <v/>
      </c>
      <c r="J8" s="32" cm="1">
        <f t="array" ref="J8">IFERROR(ROUND(_xlfn.IFS(B8="AZA",-8,C8="","",I8&gt;$U$1,$S$3,C8&gt;0,(I8*24)-8,C8=0,0),2),0)</f>
        <v>0</v>
      </c>
      <c r="K8" s="33">
        <f t="shared" si="0"/>
        <v>0</v>
      </c>
      <c r="L8" s="34">
        <f t="shared" si="2"/>
        <v>8.3333333333333329E-2</v>
      </c>
      <c r="M8" s="35">
        <f t="shared" si="3"/>
        <v>2</v>
      </c>
    </row>
    <row r="9" spans="1:23" outlineLevel="1">
      <c r="A9" s="25">
        <f t="shared" si="4"/>
        <v>46027</v>
      </c>
      <c r="B9" s="26"/>
      <c r="C9" s="27">
        <v>0.25347222222222221</v>
      </c>
      <c r="D9" s="28"/>
      <c r="E9" s="28"/>
      <c r="F9" s="29"/>
      <c r="G9" s="29"/>
      <c r="H9" s="30">
        <v>0.64930555555555558</v>
      </c>
      <c r="I9" s="31" cm="1">
        <f t="array" ref="I9">IF(C9&gt;0,_xlfn.IFS(F9&gt;0,H9-C9+D9-E9-G9+F9,D9&gt;0,H9-C9+D9-E9,H9-C9&lt;=$V$1,H9-C9,H9-C9&gt;$S$1,H9-C9-$T$2,H9-C9&lt;=$S$1,H9-C9-$S$2),"")</f>
        <v>0.37500000000000006</v>
      </c>
      <c r="J9" s="32" cm="1">
        <f t="array" ref="J9">IFERROR(ROUND(_xlfn.IFS(B9="AZA",-8,C9="","",I9&gt;$U$1,$S$3,C9&gt;0,(I9*24)-8,C9=0,0),2),0)</f>
        <v>1</v>
      </c>
      <c r="K9" s="33">
        <f t="shared" si="0"/>
        <v>4.1666666666666664E-2</v>
      </c>
      <c r="L9" s="34">
        <f t="shared" ref="L9:L35" si="5">L8+J9/24</f>
        <v>0.125</v>
      </c>
      <c r="M9" s="35">
        <f t="shared" si="3"/>
        <v>3</v>
      </c>
      <c r="O9" s="11"/>
    </row>
    <row r="10" spans="1:23" outlineLevel="1">
      <c r="A10" s="25">
        <f t="shared" si="4"/>
        <v>46028</v>
      </c>
      <c r="B10" s="26"/>
      <c r="C10" s="27">
        <v>0.25</v>
      </c>
      <c r="D10" s="28">
        <v>0.47916666666666669</v>
      </c>
      <c r="E10" s="28">
        <v>0.52083333333333337</v>
      </c>
      <c r="F10" s="29"/>
      <c r="G10" s="29"/>
      <c r="H10" s="30">
        <v>0.625</v>
      </c>
      <c r="I10" s="31" cm="1">
        <f t="array" ref="I10">IF(C10&gt;0,_xlfn.IFS(F10&gt;0,H10-C10+D10-E10-G10+F10,D10&gt;0,H10-C10+D10-E10,H10-C10&lt;=$V$1,H10-C10,H10-C10&gt;$S$1,H10-C10-$T$2,H10-C10&lt;=$S$1,H10-C10-$S$2),"")</f>
        <v>0.33333333333333337</v>
      </c>
      <c r="J10" s="32" cm="1">
        <f t="array" ref="J10">IFERROR(ROUND(_xlfn.IFS(B10="AZA",-8,C10="","",I10&gt;$U$1,$S$3,C10&gt;0,(I10*24)-8,C10=0,0),2),0)</f>
        <v>0</v>
      </c>
      <c r="K10" s="33">
        <f t="shared" si="0"/>
        <v>0</v>
      </c>
      <c r="L10" s="34">
        <f t="shared" si="5"/>
        <v>0.125</v>
      </c>
      <c r="M10" s="35">
        <f t="shared" si="3"/>
        <v>3</v>
      </c>
    </row>
    <row r="11" spans="1:23" outlineLevel="1">
      <c r="A11" s="25">
        <f t="shared" si="4"/>
        <v>46029</v>
      </c>
      <c r="B11" s="26"/>
      <c r="C11" s="27">
        <v>0.37152777777777773</v>
      </c>
      <c r="D11" s="28"/>
      <c r="E11" s="28"/>
      <c r="F11" s="29"/>
      <c r="G11" s="29"/>
      <c r="H11" s="30">
        <v>0.68402777777777779</v>
      </c>
      <c r="I11" s="31" cm="1">
        <f t="array" ref="I11">IF(C11&gt;0,_xlfn.IFS(F11&gt;0,H11-C11+D11-E11-G11+F11,D11&gt;0,H11-C11+D11-E11,H11-C11&lt;=$V$1,H11-C11,H11-C11&gt;$S$1,H11-C11-$T$2,H11-C11&lt;=$S$1,H11-C11-$S$2),"")</f>
        <v>0.29166666666666674</v>
      </c>
      <c r="J11" s="32" cm="1">
        <f t="array" ref="J11">IFERROR(ROUND(_xlfn.IFS(B11="AZA",-8,C11="","",I11&gt;$U$1,$S$3,C11&gt;0,(I11*24)-8,C11=0,0),2),0)</f>
        <v>-1</v>
      </c>
      <c r="K11" s="33">
        <f t="shared" si="0"/>
        <v>-4.1666666666666664E-2</v>
      </c>
      <c r="L11" s="34">
        <f t="shared" si="5"/>
        <v>8.3333333333333343E-2</v>
      </c>
      <c r="M11" s="35">
        <f t="shared" si="3"/>
        <v>2</v>
      </c>
    </row>
    <row r="12" spans="1:23" outlineLevel="1">
      <c r="A12" s="25">
        <f t="shared" si="4"/>
        <v>46030</v>
      </c>
      <c r="B12" s="26"/>
      <c r="C12" s="27">
        <v>0.28819444444444448</v>
      </c>
      <c r="D12" s="28">
        <v>0.34375</v>
      </c>
      <c r="E12" s="28">
        <v>0.375</v>
      </c>
      <c r="F12" s="29">
        <v>0.5</v>
      </c>
      <c r="G12" s="29">
        <v>0.57291666666666663</v>
      </c>
      <c r="H12" s="30">
        <v>0.67708333333333337</v>
      </c>
      <c r="I12" s="31" cm="1">
        <f t="array" ref="I12">IF(C12&gt;0,_xlfn.IFS(F12&gt;0,H12-C12+D12-E12-G12+F12,D12&gt;0,H12-C12+D12-E12,H12-C12&lt;=$V$1,H12-C12,H12-C12&gt;$S$1,H12-C12-$T$2,H12-C12&lt;=$S$1,H12-C12-$S$2),"")</f>
        <v>0.28472222222222221</v>
      </c>
      <c r="J12" s="32" cm="1">
        <f t="array" ref="J12">IFERROR(ROUND(_xlfn.IFS(B12="AZA",-8,C12="","",I12&gt;$U$1,$S$3,C12&gt;0,(I12*24)-8,C12=0,0),2),0)</f>
        <v>-1.17</v>
      </c>
      <c r="K12" s="33">
        <f t="shared" si="0"/>
        <v>-4.8749999999999995E-2</v>
      </c>
      <c r="L12" s="34">
        <f t="shared" si="5"/>
        <v>3.4583333333333348E-2</v>
      </c>
      <c r="M12" s="35">
        <f t="shared" si="3"/>
        <v>0.83000000000000029</v>
      </c>
    </row>
    <row r="13" spans="1:23" outlineLevel="1">
      <c r="A13" s="25">
        <f t="shared" si="4"/>
        <v>46031</v>
      </c>
      <c r="B13" s="26"/>
      <c r="C13" s="27">
        <v>0.25</v>
      </c>
      <c r="D13" s="28"/>
      <c r="E13" s="28"/>
      <c r="F13" s="29"/>
      <c r="G13" s="29"/>
      <c r="H13" s="30">
        <v>0.64583333333333337</v>
      </c>
      <c r="I13" s="31" cm="1">
        <f t="array" ref="I13">IF(C13&gt;0,_xlfn.IFS(F13&gt;0,H13-C13+D13-E13-G13+F13,D13&gt;0,H13-C13+D13-E13,H13-C13&lt;=$V$1,H13-C13,H13-C13&gt;$S$1,H13-C13-$T$2,H13-C13&lt;=$S$1,H13-C13-$S$2),"")</f>
        <v>0.37500000000000006</v>
      </c>
      <c r="J13" s="32" cm="1">
        <f t="array" ref="J13">IFERROR(ROUND(_xlfn.IFS(B13="AZA",-8,C13="","",I13&gt;$U$1,$S$3,C13&gt;0,(I13*24)-8,C13=0,0),2),0)</f>
        <v>1</v>
      </c>
      <c r="K13" s="33">
        <f t="shared" si="0"/>
        <v>4.1666666666666664E-2</v>
      </c>
      <c r="L13" s="34">
        <f t="shared" si="5"/>
        <v>7.6250000000000012E-2</v>
      </c>
      <c r="M13" s="35">
        <f t="shared" si="3"/>
        <v>1.8300000000000003</v>
      </c>
    </row>
    <row r="14" spans="1:23" outlineLevel="1">
      <c r="A14" s="25">
        <f t="shared" si="4"/>
        <v>46032</v>
      </c>
      <c r="B14" s="26"/>
      <c r="C14" s="36"/>
      <c r="D14" s="37"/>
      <c r="E14" s="37" t="str">
        <f t="shared" ref="E14:E23" si="6">IF(D14&gt;0,D14+$S$2,"")</f>
        <v/>
      </c>
      <c r="F14" s="38"/>
      <c r="G14" s="38"/>
      <c r="H14" s="39"/>
      <c r="I14" s="31" t="str" cm="1">
        <f t="array" ref="I14">IF(C14&gt;0,_xlfn.IFS(F14&gt;0,H14-C14+D14-E14-G14+F14,D14&gt;0,H14-C14+D14-E14,H14-C14&lt;=$V$1,H14-C14,H14-C14&gt;$S$1,H14-C14-$T$2,H14-C14&lt;=$S$1,H14-C14-$S$2),"")</f>
        <v/>
      </c>
      <c r="J14" s="32" cm="1">
        <f t="array" ref="J14">IFERROR(ROUND(_xlfn.IFS(B14="AZA",-8,C14="","",I14&gt;$U$1,$S$3,C14&gt;0,(I14*24)-8,C14=0,0),2),0)</f>
        <v>0</v>
      </c>
      <c r="K14" s="33">
        <f t="shared" si="0"/>
        <v>0</v>
      </c>
      <c r="L14" s="34">
        <f t="shared" si="5"/>
        <v>7.6250000000000012E-2</v>
      </c>
      <c r="M14" s="35">
        <f t="shared" si="3"/>
        <v>1.8300000000000003</v>
      </c>
    </row>
    <row r="15" spans="1:23" outlineLevel="1">
      <c r="A15" s="25">
        <f t="shared" si="4"/>
        <v>46033</v>
      </c>
      <c r="B15" s="26"/>
      <c r="C15" s="36"/>
      <c r="D15" s="37"/>
      <c r="E15" s="37" t="str">
        <f t="shared" si="6"/>
        <v/>
      </c>
      <c r="F15" s="38"/>
      <c r="G15" s="38"/>
      <c r="H15" s="39"/>
      <c r="I15" s="31" t="str" cm="1">
        <f t="array" ref="I15">IF(C15&gt;0,_xlfn.IFS(F15&gt;0,H15-C15+D15-E15-G15+F15,D15&gt;0,H15-C15+D15-E15,H15-C15&lt;=$V$1,H15-C15,H15-C15&gt;$S$1,H15-C15-$T$2,H15-C15&lt;=$S$1,H15-C15-$S$2),"")</f>
        <v/>
      </c>
      <c r="J15" s="32" cm="1">
        <f t="array" ref="J15">IFERROR(ROUND(_xlfn.IFS(B15="AZA",-8,C15="","",I15&gt;$U$1,$S$3,C15&gt;0,(I15*24)-8,C15=0,0),2),0)</f>
        <v>0</v>
      </c>
      <c r="K15" s="33">
        <f t="shared" si="0"/>
        <v>0</v>
      </c>
      <c r="L15" s="34">
        <f t="shared" si="5"/>
        <v>7.6250000000000012E-2</v>
      </c>
      <c r="M15" s="35">
        <f t="shared" si="3"/>
        <v>1.8300000000000003</v>
      </c>
    </row>
    <row r="16" spans="1:23" outlineLevel="1">
      <c r="A16" s="25">
        <f t="shared" si="4"/>
        <v>46034</v>
      </c>
      <c r="B16" s="26"/>
      <c r="C16" s="27">
        <v>0.25</v>
      </c>
      <c r="D16" s="37"/>
      <c r="E16" s="37" t="str">
        <f t="shared" si="6"/>
        <v/>
      </c>
      <c r="F16" s="38"/>
      <c r="G16" s="38"/>
      <c r="H16" s="30">
        <v>0.625</v>
      </c>
      <c r="I16" s="31" cm="1">
        <f t="array" ref="I16">IF(C16&gt;0,_xlfn.IFS(F16&gt;0,H16-C16+D16-E16-G16+F16,D16&gt;0,H16-C16+D16-E16,H16-C16&lt;=$V$1,H16-C16,H16-C16&gt;$S$1,H16-C16-$T$2,H16-C16&lt;=$S$1,H16-C16-$S$2),"")</f>
        <v>0.35416666666666669</v>
      </c>
      <c r="J16" s="32" cm="1">
        <f t="array" ref="J16">IFERROR(ROUND(_xlfn.IFS(B16="AZA",-8,C16="","",I16&gt;$U$1,$S$3,C16&gt;0,(I16*24)-8,C16=0,0),2),0)</f>
        <v>0.5</v>
      </c>
      <c r="K16" s="33">
        <f t="shared" si="0"/>
        <v>2.0833333333333332E-2</v>
      </c>
      <c r="L16" s="34">
        <f t="shared" si="5"/>
        <v>9.7083333333333341E-2</v>
      </c>
      <c r="M16" s="35">
        <f t="shared" si="3"/>
        <v>2.33</v>
      </c>
    </row>
    <row r="17" spans="1:15" outlineLevel="1">
      <c r="A17" s="25">
        <f t="shared" si="4"/>
        <v>46035</v>
      </c>
      <c r="B17" s="26"/>
      <c r="C17" s="27">
        <v>0.26597222222222222</v>
      </c>
      <c r="D17" s="37"/>
      <c r="E17" s="37" t="str">
        <f t="shared" si="6"/>
        <v/>
      </c>
      <c r="F17" s="38"/>
      <c r="G17" s="38"/>
      <c r="H17" s="30">
        <v>0.61458333333333337</v>
      </c>
      <c r="I17" s="31" cm="1">
        <f t="array" ref="I17">IF(C17&gt;0,_xlfn.IFS(F17&gt;0,H17-C17+D17-E17-G17+F17,D17&gt;0,H17-C17+D17-E17,H17-C17&lt;=$V$1,H17-C17,H17-C17&gt;$S$1,H17-C17-$T$2,H17-C17&lt;=$S$1,H17-C17-$S$2),"")</f>
        <v>0.32777777777777783</v>
      </c>
      <c r="J17" s="32" cm="1">
        <f t="array" ref="J17">IFERROR(ROUND(_xlfn.IFS(B17="AZA",-8,C17="","",I17&gt;$U$1,$S$3,C17&gt;0,(I17*24)-8,C17=0,0),2),0)</f>
        <v>-0.13</v>
      </c>
      <c r="K17" s="33">
        <f t="shared" si="0"/>
        <v>-5.4166666666666669E-3</v>
      </c>
      <c r="L17" s="34">
        <f t="shared" si="5"/>
        <v>9.1666666666666674E-2</v>
      </c>
      <c r="M17" s="35">
        <f t="shared" si="3"/>
        <v>2.2000000000000002</v>
      </c>
    </row>
    <row r="18" spans="1:15" outlineLevel="1">
      <c r="A18" s="25">
        <f t="shared" si="4"/>
        <v>46036</v>
      </c>
      <c r="B18" s="26" t="s">
        <v>15</v>
      </c>
      <c r="C18" s="27"/>
      <c r="D18" s="37"/>
      <c r="E18" s="37"/>
      <c r="F18" s="38"/>
      <c r="G18" s="38"/>
      <c r="H18" s="30"/>
      <c r="I18" s="31" t="str" cm="1">
        <f t="array" ref="I18">IF(C18&gt;0,_xlfn.IFS(F18&gt;0,H18-C18+D18-E18-G18+F18,D18&gt;0,H18-C18+D18-E18,H18-C18&lt;=$V$1,H18-C18,H18-C18&gt;$S$1,H18-C18-$T$2,H18-C18&lt;=$S$1,H18-C18-$S$2),"")</f>
        <v/>
      </c>
      <c r="J18" s="32" cm="1">
        <f t="array" ref="J18">IFERROR(ROUND(_xlfn.IFS(B18="AZA",-8,C18="","",I18&gt;$U$1,$S$3,C18&gt;0,(I18*24)-8,C18=0,0),2),0)</f>
        <v>0</v>
      </c>
      <c r="K18" s="33">
        <f t="shared" si="0"/>
        <v>0</v>
      </c>
      <c r="L18" s="34">
        <f t="shared" si="5"/>
        <v>9.1666666666666674E-2</v>
      </c>
      <c r="M18" s="35">
        <f t="shared" si="3"/>
        <v>2.2000000000000002</v>
      </c>
    </row>
    <row r="19" spans="1:15" outlineLevel="1">
      <c r="A19" s="25">
        <f t="shared" si="4"/>
        <v>46037</v>
      </c>
      <c r="B19" s="26" t="s">
        <v>17</v>
      </c>
      <c r="C19" s="27"/>
      <c r="D19" s="37"/>
      <c r="E19" s="37"/>
      <c r="F19" s="38"/>
      <c r="G19" s="38"/>
      <c r="H19" s="30"/>
      <c r="I19" s="31" t="str" cm="1">
        <f t="array" ref="I19">IF(C19&gt;0,_xlfn.IFS(F19&gt;0,H19-C19+D19-E19-G19+F19,D19&gt;0,H19-C19+D19-E19,H19-C19&lt;=$V$1,H19-C19,H19-C19&gt;$S$1,H19-C19-$T$2,H19-C19&lt;=$S$1,H19-C19-$S$2),"")</f>
        <v/>
      </c>
      <c r="J19" s="32" cm="1">
        <f t="array" ref="J19">IFERROR(ROUND(_xlfn.IFS(B19="AZA",-8,C19="","",I19&gt;$U$1,$S$3,C19&gt;0,(I19*24)-8,C19=0,0),2),0)</f>
        <v>0</v>
      </c>
      <c r="K19" s="33">
        <f t="shared" si="0"/>
        <v>0</v>
      </c>
      <c r="L19" s="34">
        <f t="shared" si="5"/>
        <v>9.1666666666666674E-2</v>
      </c>
      <c r="M19" s="35">
        <f t="shared" si="3"/>
        <v>2.2000000000000002</v>
      </c>
    </row>
    <row r="20" spans="1:15" outlineLevel="1">
      <c r="A20" s="25">
        <f t="shared" si="4"/>
        <v>46038</v>
      </c>
      <c r="B20" s="26" t="s">
        <v>0</v>
      </c>
      <c r="C20" s="27">
        <v>0.27430555555555552</v>
      </c>
      <c r="D20" s="37"/>
      <c r="E20" s="37" t="str">
        <f t="shared" si="6"/>
        <v/>
      </c>
      <c r="F20" s="38"/>
      <c r="G20" s="38"/>
      <c r="H20" s="30">
        <v>0.72569444444444453</v>
      </c>
      <c r="I20" s="31" cm="1">
        <f t="array" ref="I20">IF(C20&gt;0,_xlfn.IFS(F20&gt;0,H20-C20+D20-E20-G20+F20,D20&gt;0,H20-C20+D20-E20,H20-C20&lt;=$V$1,H20-C20,H20-C20&gt;$S$1,H20-C20-$T$2,H20-C20&lt;=$S$1,H20-C20-$S$2),"")</f>
        <v>0.42013888888888901</v>
      </c>
      <c r="J20" s="32" cm="1">
        <f t="array" ref="J20">IFERROR(ROUND(_xlfn.IFS(B20="AZA",-8,C20="","",I20&gt;$U$1,$S$3,C20&gt;0,(I20*24)-8,C20=0,0),2),0)</f>
        <v>2</v>
      </c>
      <c r="K20" s="33">
        <f t="shared" si="0"/>
        <v>8.3333333333333329E-2</v>
      </c>
      <c r="L20" s="34">
        <f t="shared" si="5"/>
        <v>0.17499999999999999</v>
      </c>
      <c r="M20" s="35">
        <f t="shared" si="3"/>
        <v>4.1999999999999993</v>
      </c>
    </row>
    <row r="21" spans="1:15" outlineLevel="1">
      <c r="A21" s="25">
        <f t="shared" si="4"/>
        <v>46039</v>
      </c>
      <c r="B21" s="26"/>
      <c r="C21" s="36"/>
      <c r="D21" s="37"/>
      <c r="E21" s="37" t="str">
        <f t="shared" si="6"/>
        <v/>
      </c>
      <c r="F21" s="38"/>
      <c r="G21" s="38"/>
      <c r="H21" s="39"/>
      <c r="I21" s="31" t="str" cm="1">
        <f t="array" ref="I21">IF(C21&gt;0,_xlfn.IFS(F21&gt;0,H21-C21+D21-E21-G21+F21,D21&gt;0,H21-C21+D21-E21,H21-C21&lt;=$V$1,H21-C21,H21-C21&gt;$S$1,H21-C21-$T$2,H21-C21&lt;=$S$1,H21-C21-$S$2),"")</f>
        <v/>
      </c>
      <c r="J21" s="32" cm="1">
        <f t="array" ref="J21">IFERROR(ROUND(_xlfn.IFS(B21="AZA",-8,C21="","",I21&gt;$U$1,$S$3,C21&gt;0,(I21*24)-8,C21=0,0),2),0)</f>
        <v>0</v>
      </c>
      <c r="K21" s="33">
        <f t="shared" si="0"/>
        <v>0</v>
      </c>
      <c r="L21" s="34">
        <f t="shared" si="5"/>
        <v>0.17499999999999999</v>
      </c>
      <c r="M21" s="35">
        <f t="shared" si="3"/>
        <v>4.1999999999999993</v>
      </c>
    </row>
    <row r="22" spans="1:15" outlineLevel="1">
      <c r="A22" s="25">
        <f t="shared" si="4"/>
        <v>46040</v>
      </c>
      <c r="B22" s="26"/>
      <c r="C22" s="36"/>
      <c r="D22" s="37"/>
      <c r="E22" s="37" t="str">
        <f t="shared" si="6"/>
        <v/>
      </c>
      <c r="F22" s="38"/>
      <c r="G22" s="38"/>
      <c r="H22" s="39"/>
      <c r="I22" s="31" t="str" cm="1">
        <f t="array" ref="I22">IF(C22&gt;0,_xlfn.IFS(F22&gt;0,H22-C22+D22-E22-G22+F22,D22&gt;0,H22-C22+D22-E22,H22-C22&lt;=$V$1,H22-C22,H22-C22&gt;$S$1,H22-C22-$T$2,H22-C22&lt;=$S$1,H22-C22-$S$2),"")</f>
        <v/>
      </c>
      <c r="J22" s="32" cm="1">
        <f t="array" ref="J22">IFERROR(ROUND(_xlfn.IFS(B22="AZA",-8,C22="","",I22&gt;$U$1,$S$3,C22&gt;0,(I22*24)-8,C22=0,0),2),0)</f>
        <v>0</v>
      </c>
      <c r="K22" s="33">
        <f t="shared" si="0"/>
        <v>0</v>
      </c>
      <c r="L22" s="34">
        <f t="shared" si="5"/>
        <v>0.17499999999999999</v>
      </c>
      <c r="M22" s="35">
        <f t="shared" si="3"/>
        <v>4.1999999999999993</v>
      </c>
    </row>
    <row r="23" spans="1:15" outlineLevel="1">
      <c r="A23" s="25">
        <f t="shared" si="4"/>
        <v>46041</v>
      </c>
      <c r="B23" s="26" t="s">
        <v>16</v>
      </c>
      <c r="C23" s="36"/>
      <c r="D23" s="37"/>
      <c r="E23" s="37" t="str">
        <f t="shared" si="6"/>
        <v/>
      </c>
      <c r="F23" s="38"/>
      <c r="G23" s="38"/>
      <c r="H23" s="39"/>
      <c r="I23" s="31" t="str" cm="1">
        <f t="array" ref="I23">IF(C23&gt;0,_xlfn.IFS(F23&gt;0,H23-C23+D23-E23-G23+F23,D23&gt;0,H23-C23+D23-E23,H23-C23&lt;=$V$1,H23-C23,H23-C23&gt;$S$1,H23-C23-$T$2,H23-C23&lt;=$S$1,H23-C23-$S$2),"")</f>
        <v/>
      </c>
      <c r="J23" s="32" cm="1">
        <f t="array" ref="J23">IFERROR(ROUND(_xlfn.IFS(B23="AZA",-8,C23="","",I23&gt;$U$1,$S$3,C23&gt;0,(I23*24)-8,C23=0,0),2),0)</f>
        <v>-8</v>
      </c>
      <c r="K23" s="33">
        <f t="shared" si="0"/>
        <v>-0.33333333333333331</v>
      </c>
      <c r="L23" s="34">
        <f t="shared" si="5"/>
        <v>-0.15833333333333333</v>
      </c>
      <c r="M23" s="35">
        <f t="shared" si="3"/>
        <v>-3.8</v>
      </c>
    </row>
    <row r="24" spans="1:15" outlineLevel="1">
      <c r="A24" s="25">
        <f t="shared" si="4"/>
        <v>46042</v>
      </c>
      <c r="B24" s="26"/>
      <c r="C24" s="27">
        <v>0.28125</v>
      </c>
      <c r="D24" s="28"/>
      <c r="E24" s="28"/>
      <c r="F24" s="29"/>
      <c r="G24" s="29"/>
      <c r="H24" s="30">
        <v>0.67361111111111116</v>
      </c>
      <c r="I24" s="31" cm="1">
        <f t="array" ref="I24">IF(C24&gt;0,_xlfn.IFS(F24&gt;0,H24-C24+D24-E24-G24+F24,D24&gt;0,H24-C24+D24-E24,H24-C24&lt;=$V$1,H24-C24,H24-C24&gt;$S$1,H24-C24-$T$2,H24-C24&lt;=$S$1,H24-C24-$S$2),"")</f>
        <v>0.37152777777777785</v>
      </c>
      <c r="J24" s="32" cm="1">
        <f t="array" ref="J24">IFERROR(ROUND(_xlfn.IFS(B24="AZA",-8,C24="","",I24&gt;$U$1,$S$3,C24&gt;0,(I24*24)-8,C24=0,0),2),0)</f>
        <v>0.92</v>
      </c>
      <c r="K24" s="33">
        <f t="shared" si="0"/>
        <v>3.8333333333333337E-2</v>
      </c>
      <c r="L24" s="34">
        <f t="shared" si="5"/>
        <v>-0.12</v>
      </c>
      <c r="M24" s="35">
        <f t="shared" si="3"/>
        <v>-2.88</v>
      </c>
    </row>
    <row r="25" spans="1:15" outlineLevel="1">
      <c r="A25" s="25">
        <f t="shared" si="4"/>
        <v>46043</v>
      </c>
      <c r="B25" s="26"/>
      <c r="C25" s="27">
        <v>0.27777777777777779</v>
      </c>
      <c r="D25" s="28">
        <v>0.5</v>
      </c>
      <c r="E25" s="28">
        <v>0.52777777777777779</v>
      </c>
      <c r="F25" s="29"/>
      <c r="G25" s="29"/>
      <c r="H25" s="30">
        <v>0.68055555555555547</v>
      </c>
      <c r="I25" s="31" cm="1">
        <f t="array" ref="I25">IF(C25&gt;0,_xlfn.IFS(F25&gt;0,H25-C25+D25-E25-G25+F25,D25&gt;0,H25-C25+D25-E25,H25-C25&lt;=$V$1,H25-C25,H25-C25&gt;$S$1,H25-C25-$T$2,H25-C25&lt;=$S$1,H25-C25-$S$2),"")</f>
        <v>0.37499999999999989</v>
      </c>
      <c r="J25" s="32" cm="1">
        <f t="array" ref="J25">IFERROR(ROUND(_xlfn.IFS(B25="AZA",-8,C25="","",I25&gt;$U$1,$S$3,C25&gt;0,(I25*24)-8,C25=0,0),2),0)</f>
        <v>1</v>
      </c>
      <c r="K25" s="33">
        <f t="shared" si="0"/>
        <v>4.1666666666666664E-2</v>
      </c>
      <c r="L25" s="34">
        <f t="shared" si="5"/>
        <v>-7.8333333333333338E-2</v>
      </c>
      <c r="M25" s="35">
        <f t="shared" si="3"/>
        <v>-1.8800000000000001</v>
      </c>
    </row>
    <row r="26" spans="1:15" outlineLevel="1">
      <c r="A26" s="25">
        <f t="shared" si="4"/>
        <v>46044</v>
      </c>
      <c r="B26" s="26"/>
      <c r="C26" s="27">
        <v>0.25</v>
      </c>
      <c r="D26" s="28">
        <v>0.43055555555555558</v>
      </c>
      <c r="E26" s="28">
        <v>0.4861111111111111</v>
      </c>
      <c r="F26" s="29"/>
      <c r="G26" s="29"/>
      <c r="H26" s="30">
        <v>0.63888888888888895</v>
      </c>
      <c r="I26" s="31" cm="1">
        <f t="array" ref="I26">IF(C26&gt;0,_xlfn.IFS(F26&gt;0,H26-C26+D26-E26-G26+F26,D26&gt;0,H26-C26+D26-E26,H26-C26&lt;=$V$1,H26-C26,H26-C26&gt;$S$1,H26-C26-$T$2,H26-C26&lt;=$S$1,H26-C26-$S$2),"")</f>
        <v>0.33333333333333343</v>
      </c>
      <c r="J26" s="32" cm="1">
        <f t="array" ref="J26">IFERROR(ROUND(_xlfn.IFS(B26="AZA",-8,C26="","",I26&gt;$U$1,$S$3,C26&gt;0,(I26*24)-8,C26=0,0),2),0)</f>
        <v>0</v>
      </c>
      <c r="K26" s="33">
        <f t="shared" si="0"/>
        <v>0</v>
      </c>
      <c r="L26" s="34">
        <f t="shared" si="5"/>
        <v>-7.8333333333333338E-2</v>
      </c>
      <c r="M26" s="35">
        <f t="shared" si="3"/>
        <v>-1.8800000000000001</v>
      </c>
    </row>
    <row r="27" spans="1:15" outlineLevel="1">
      <c r="A27" s="25">
        <f t="shared" si="4"/>
        <v>46045</v>
      </c>
      <c r="B27" s="26"/>
      <c r="C27" s="27">
        <v>0.25</v>
      </c>
      <c r="D27" s="28">
        <v>0.4375</v>
      </c>
      <c r="E27" s="28">
        <v>0.47222222222222227</v>
      </c>
      <c r="F27" s="29"/>
      <c r="G27" s="29"/>
      <c r="H27" s="30">
        <v>0.61805555555555558</v>
      </c>
      <c r="I27" s="31" cm="1">
        <f t="array" ref="I27">IF(C27&gt;0,_xlfn.IFS(F27&gt;0,H27-C27+D27-E27-G27+F27,D27&gt;0,H27-C27+D27-E27,H27-C27&lt;=$V$1,H27-C27,H27-C27&gt;$S$1,H27-C27-$T$2,H27-C27&lt;=$S$1,H27-C27-$S$2),"")</f>
        <v>0.33333333333333331</v>
      </c>
      <c r="J27" s="32" cm="1">
        <f t="array" ref="J27">IFERROR(ROUND(_xlfn.IFS(B27="AZA",-8,C27="","",I27&gt;$U$1,$S$3,C27&gt;0,(I27*24)-8,C27=0,0),2),0)</f>
        <v>0</v>
      </c>
      <c r="K27" s="33">
        <f t="shared" si="0"/>
        <v>0</v>
      </c>
      <c r="L27" s="34">
        <f t="shared" si="5"/>
        <v>-7.8333333333333338E-2</v>
      </c>
      <c r="M27" s="35">
        <f t="shared" si="3"/>
        <v>-1.8800000000000001</v>
      </c>
    </row>
    <row r="28" spans="1:15" outlineLevel="1">
      <c r="A28" s="25">
        <f t="shared" si="4"/>
        <v>46046</v>
      </c>
      <c r="B28" s="26"/>
      <c r="C28" s="36"/>
      <c r="D28" s="37"/>
      <c r="E28" s="28" t="str">
        <f>IF(D28&gt;0,D28+$S$2,"")</f>
        <v/>
      </c>
      <c r="F28" s="29"/>
      <c r="G28" s="29"/>
      <c r="H28" s="39"/>
      <c r="I28" s="31" t="str" cm="1">
        <f t="array" ref="I28">IF(C28&gt;0,_xlfn.IFS(F28&gt;0,H28-C28+D28-E28-G28+F28,D28&gt;0,H28-C28+D28-E28,H28-C28&lt;=$V$1,H28-C28,H28-C28&gt;$S$1,H28-C28-$T$2,H28-C28&lt;=$S$1,H28-C28-$S$2),"")</f>
        <v/>
      </c>
      <c r="J28" s="32" cm="1">
        <f t="array" ref="J28">IFERROR(ROUND(_xlfn.IFS(B28="AZA",-8,C28="","",I28&gt;$U$1,$S$3,C28&gt;0,(I28*24)-8,C28=0,0),2),0)</f>
        <v>0</v>
      </c>
      <c r="K28" s="33">
        <f t="shared" si="0"/>
        <v>0</v>
      </c>
      <c r="L28" s="34">
        <f t="shared" si="5"/>
        <v>-7.8333333333333338E-2</v>
      </c>
      <c r="M28" s="35">
        <f t="shared" si="3"/>
        <v>-1.8800000000000001</v>
      </c>
    </row>
    <row r="29" spans="1:15" outlineLevel="1">
      <c r="A29" s="25">
        <f t="shared" si="4"/>
        <v>46047</v>
      </c>
      <c r="B29" s="26"/>
      <c r="C29" s="36"/>
      <c r="D29" s="37"/>
      <c r="E29" s="28" t="str">
        <f>IF(D29&gt;0,D29+$S$2,"")</f>
        <v/>
      </c>
      <c r="F29" s="29"/>
      <c r="G29" s="29"/>
      <c r="H29" s="39"/>
      <c r="I29" s="31" t="str" cm="1">
        <f t="array" ref="I29">IF(C29&gt;0,_xlfn.IFS(F29&gt;0,H29-C29+D29-E29-G29+F29,D29&gt;0,H29-C29+D29-E29,H29-C29&lt;=$V$1,H29-C29,H29-C29&gt;$S$1,H29-C29-$T$2,H29-C29&lt;=$S$1,H29-C29-$S$2),"")</f>
        <v/>
      </c>
      <c r="J29" s="32" cm="1">
        <f t="array" ref="J29">IFERROR(ROUND(_xlfn.IFS(B29="AZA",-8,C29="","",I29&gt;$U$1,$S$3,C29&gt;0,(I29*24)-8,C29=0,0),2),0)</f>
        <v>0</v>
      </c>
      <c r="K29" s="33">
        <f t="shared" si="0"/>
        <v>0</v>
      </c>
      <c r="L29" s="34">
        <f t="shared" si="5"/>
        <v>-7.8333333333333338E-2</v>
      </c>
      <c r="M29" s="35">
        <f t="shared" si="3"/>
        <v>-1.8800000000000001</v>
      </c>
    </row>
    <row r="30" spans="1:15" outlineLevel="1">
      <c r="A30" s="25">
        <f t="shared" si="4"/>
        <v>46048</v>
      </c>
      <c r="B30" s="26"/>
      <c r="C30" s="27">
        <v>0.26041666666666669</v>
      </c>
      <c r="D30" s="28"/>
      <c r="E30" s="28"/>
      <c r="F30" s="29"/>
      <c r="G30" s="29"/>
      <c r="H30" s="30">
        <v>0.69444444444444453</v>
      </c>
      <c r="I30" s="31" cm="1">
        <f t="array" ref="I30">IF(C30&gt;0,_xlfn.IFS(F30&gt;0,H30-C30+D30-E30-G30+F30,D30&gt;0,H30-C30+D30-E30,H30-C30&lt;=$V$1,H30-C30,H30-C30&gt;$S$1,H30-C30-$T$2,H30-C30&lt;=$S$1,H30-C30-$S$2),"")</f>
        <v>0.40277777777777785</v>
      </c>
      <c r="J30" s="32" cm="1">
        <f t="array" ref="J30">IFERROR(ROUND(_xlfn.IFS(B30="AZA",-8,C30="","",I30&gt;$U$1,$S$3,C30&gt;0,(I30*24)-8,C30=0,0),2),0)</f>
        <v>1.67</v>
      </c>
      <c r="K30" s="33">
        <f t="shared" si="0"/>
        <v>6.958333333333333E-2</v>
      </c>
      <c r="L30" s="34">
        <f t="shared" si="5"/>
        <v>-8.7500000000000078E-3</v>
      </c>
      <c r="M30" s="35">
        <f t="shared" si="3"/>
        <v>-0.21000000000000019</v>
      </c>
      <c r="O30" s="11"/>
    </row>
    <row r="31" spans="1:15" outlineLevel="1">
      <c r="A31" s="25">
        <f t="shared" si="4"/>
        <v>46049</v>
      </c>
      <c r="B31" s="26"/>
      <c r="C31" s="27">
        <v>0.25</v>
      </c>
      <c r="D31" s="28"/>
      <c r="E31" s="28"/>
      <c r="F31" s="29"/>
      <c r="G31" s="29"/>
      <c r="H31" s="30">
        <v>0.69791666666666663</v>
      </c>
      <c r="I31" s="31" cm="1">
        <f t="array" ref="I31">IF(C31&gt;0,_xlfn.IFS(F31&gt;0,H31-C31+D31-E31-G31+F31,D31&gt;0,H31-C31+D31-E31,H31-C31&lt;=$V$1,H31-C31,H31-C31&gt;$S$1,H31-C31-$T$2,H31-C31&lt;=$S$1,H31-C31-$S$2),"")</f>
        <v>0.41666666666666663</v>
      </c>
      <c r="J31" s="32" cm="1">
        <f t="array" ref="J31">IFERROR(ROUND(_xlfn.IFS(B31="AZA",-8,C31="","",I31&gt;$U$1,$S$3,C31&gt;0,(I31*24)-8,C31=0,0),2),0)</f>
        <v>2</v>
      </c>
      <c r="K31" s="33">
        <f t="shared" si="0"/>
        <v>8.3333333333333329E-2</v>
      </c>
      <c r="L31" s="34">
        <f t="shared" si="5"/>
        <v>7.4583333333333321E-2</v>
      </c>
      <c r="M31" s="35">
        <f t="shared" si="3"/>
        <v>1.7899999999999996</v>
      </c>
      <c r="O31" s="11"/>
    </row>
    <row r="32" spans="1:15" outlineLevel="1">
      <c r="A32" s="25">
        <f t="shared" si="4"/>
        <v>46050</v>
      </c>
      <c r="B32" s="26"/>
      <c r="C32" s="27">
        <v>0.26041666666666669</v>
      </c>
      <c r="D32" s="28"/>
      <c r="E32" s="28"/>
      <c r="F32" s="29"/>
      <c r="G32" s="29"/>
      <c r="H32" s="30">
        <v>0.70833333333333337</v>
      </c>
      <c r="I32" s="31" cm="1">
        <f t="array" ref="I32">IF(C32&gt;0,_xlfn.IFS(F32&gt;0,H32-C32+D32-E32-G32+F32,D32&gt;0,H32-C32+D32-E32,H32-C32&lt;=$V$1,H32-C32,H32-C32&gt;$S$1,H32-C32-$T$2,H32-C32&lt;=$S$1,H32-C32-$S$2),"")</f>
        <v>0.41666666666666669</v>
      </c>
      <c r="J32" s="32" cm="1">
        <f t="array" ref="J32">IFERROR(ROUND(_xlfn.IFS(B32="AZA",-8,C32="","",I32&gt;$U$1,$S$3,C32&gt;0,(I32*24)-8,C32=0,0),2),0)</f>
        <v>2</v>
      </c>
      <c r="K32" s="33">
        <f t="shared" si="0"/>
        <v>8.3333333333333329E-2</v>
      </c>
      <c r="L32" s="34">
        <f t="shared" si="5"/>
        <v>0.15791666666666665</v>
      </c>
      <c r="M32" s="35">
        <f t="shared" si="3"/>
        <v>3.7899999999999996</v>
      </c>
    </row>
    <row r="33" spans="1:13" outlineLevel="1">
      <c r="A33" s="25">
        <f t="shared" si="4"/>
        <v>46051</v>
      </c>
      <c r="B33" s="26"/>
      <c r="C33" s="27">
        <v>0.25</v>
      </c>
      <c r="D33" s="28"/>
      <c r="E33" s="28"/>
      <c r="F33" s="29"/>
      <c r="G33" s="29"/>
      <c r="H33" s="30">
        <v>0.60416666666666663</v>
      </c>
      <c r="I33" s="31" cm="1">
        <f t="array" ref="I33">IF(C33&gt;0,_xlfn.IFS(F33&gt;0,H33-C33+D33-E33-G33+F33,D33&gt;0,H33-C33+D33-E33,H33-C33&lt;=$V$1,H33-C33,H33-C33&gt;$S$1,H33-C33-$T$2,H33-C33&lt;=$S$1,H33-C33-$S$2),"")</f>
        <v>0.33333333333333331</v>
      </c>
      <c r="J33" s="32" cm="1">
        <f t="array" ref="J33">IFERROR(ROUND(_xlfn.IFS(B33="AZA",-8,C33="","",I33&gt;$U$1,$S$3,C33&gt;0,(I33*24)-8,C33=0,0),2),0)</f>
        <v>0</v>
      </c>
      <c r="K33" s="33">
        <f t="shared" si="0"/>
        <v>0</v>
      </c>
      <c r="L33" s="34">
        <f t="shared" si="5"/>
        <v>0.15791666666666665</v>
      </c>
      <c r="M33" s="35">
        <f t="shared" si="3"/>
        <v>3.7899999999999996</v>
      </c>
    </row>
    <row r="34" spans="1:13" outlineLevel="1">
      <c r="A34" s="25">
        <f t="shared" si="4"/>
        <v>46052</v>
      </c>
      <c r="B34" s="26"/>
      <c r="C34" s="27">
        <v>0.25</v>
      </c>
      <c r="D34" s="28">
        <v>0.5</v>
      </c>
      <c r="E34" s="28">
        <v>0.54166666666666663</v>
      </c>
      <c r="F34" s="29"/>
      <c r="G34" s="29"/>
      <c r="H34" s="30">
        <v>0.625</v>
      </c>
      <c r="I34" s="31" cm="1">
        <f t="array" ref="I34">IF(C34&gt;0,_xlfn.IFS(F34&gt;0,H34-C34+D34-E34-G34+F34,D34&gt;0,H34-C34+D34-E34,H34-C34&lt;=$V$1,H34-C34,H34-C34&gt;$S$1,H34-C34-$T$2,H34-C34&lt;=$S$1,H34-C34-$S$2),"")</f>
        <v>0.33333333333333337</v>
      </c>
      <c r="J34" s="32" cm="1">
        <f t="array" ref="J34">IFERROR(ROUND(_xlfn.IFS(B34="AZA",-8,C34="","",I34&gt;$U$1,$S$3,C34&gt;0,(I34*24)-8,C34=0,0),2),0)</f>
        <v>0</v>
      </c>
      <c r="K34" s="33">
        <f t="shared" si="0"/>
        <v>0</v>
      </c>
      <c r="L34" s="34">
        <f t="shared" si="5"/>
        <v>0.15791666666666665</v>
      </c>
      <c r="M34" s="35">
        <f t="shared" si="3"/>
        <v>3.7899999999999996</v>
      </c>
    </row>
    <row r="35" spans="1:13" outlineLevel="1">
      <c r="A35" s="25">
        <f t="shared" si="4"/>
        <v>46053</v>
      </c>
      <c r="B35" s="26"/>
      <c r="C35" s="36"/>
      <c r="D35" s="37"/>
      <c r="E35" s="28" t="str">
        <f>IF(D35&gt;0,D35+$S$2,"")</f>
        <v/>
      </c>
      <c r="F35" s="29"/>
      <c r="G35" s="29"/>
      <c r="H35" s="39"/>
      <c r="I35" s="31" t="str" cm="1">
        <f t="array" ref="I35">IF(C35&gt;0,_xlfn.IFS(F35&gt;0,H35-C35+D35-E35-G35+F35,D35&gt;0,H35-C35+D35-E35,H35-C35&lt;=$V$1,H35-C35,H35-C35&gt;$S$1,H35-C35-$T$2,H35-C35&lt;=$S$1,H35-C35-$S$2),"")</f>
        <v/>
      </c>
      <c r="J35" s="32" cm="1">
        <f t="array" ref="J35">IFERROR(ROUND(_xlfn.IFS(B35="AZA",-8,C35="","",I35&gt;$U$1,$S$3,C35&gt;0,(I35*24)-8,C35=0,0),2),0)</f>
        <v>0</v>
      </c>
      <c r="K35" s="33">
        <f t="shared" si="0"/>
        <v>0</v>
      </c>
      <c r="L35" s="34">
        <f t="shared" si="5"/>
        <v>0.15791666666666665</v>
      </c>
      <c r="M35" s="35">
        <f t="shared" si="3"/>
        <v>3.7899999999999996</v>
      </c>
    </row>
  </sheetData>
  <autoFilter ref="A4:N35" xr:uid="{00000000-0001-0000-0000-000000000000}"/>
  <mergeCells count="2">
    <mergeCell ref="D3:E3"/>
    <mergeCell ref="F3:G3"/>
  </mergeCells>
  <conditionalFormatting sqref="A1 A3:A1048576">
    <cfRule type="expression" dxfId="58" priority="5">
      <formula>$A1=TODAY()</formula>
    </cfRule>
  </conditionalFormatting>
  <conditionalFormatting sqref="A1 A3:D3 F3 H3:M3 A4:M1048576">
    <cfRule type="expression" dxfId="57" priority="1">
      <formula>$A1=TODAY()</formula>
    </cfRule>
  </conditionalFormatting>
  <conditionalFormatting sqref="A1">
    <cfRule type="expression" dxfId="56" priority="23">
      <formula>$B2="mobA"</formula>
    </cfRule>
  </conditionalFormatting>
  <conditionalFormatting sqref="A5:M35">
    <cfRule type="expression" dxfId="55" priority="2">
      <formula>WEEKDAY($A5,2)&gt;5</formula>
    </cfRule>
    <cfRule type="expression" dxfId="54" priority="4">
      <formula>$B5=""</formula>
    </cfRule>
    <cfRule type="expression" dxfId="53" priority="13">
      <formula>$B5="krank"</formula>
    </cfRule>
    <cfRule type="expression" dxfId="33" priority="14">
      <formula>$B5="AZA"</formula>
    </cfRule>
    <cfRule type="expression" dxfId="32" priority="15">
      <formula>$B5="Urlaub"</formula>
    </cfRule>
  </conditionalFormatting>
  <conditionalFormatting sqref="B1">
    <cfRule type="expression" dxfId="51" priority="24">
      <formula>$B1=TODAY()</formula>
    </cfRule>
  </conditionalFormatting>
  <conditionalFormatting sqref="B1:H1 S1 U1:V1">
    <cfRule type="expression" dxfId="50" priority="25">
      <formula>$B1=TODAY()</formula>
    </cfRule>
    <cfRule type="expression" dxfId="49" priority="26">
      <formula>$C1="mobA"</formula>
    </cfRule>
  </conditionalFormatting>
  <conditionalFormatting sqref="B2:M2">
    <cfRule type="expression" dxfId="48" priority="16">
      <formula>$A1=TODAY()</formula>
    </cfRule>
  </conditionalFormatting>
  <conditionalFormatting sqref="J5:K1048576">
    <cfRule type="cellIs" dxfId="47" priority="12" operator="greaterThan">
      <formula>0</formula>
    </cfRule>
  </conditionalFormatting>
  <conditionalFormatting sqref="K2">
    <cfRule type="expression" dxfId="46" priority="17">
      <formula>$A1=TODAY()</formula>
    </cfRule>
  </conditionalFormatting>
  <conditionalFormatting sqref="L2:M2">
    <cfRule type="expression" dxfId="44" priority="19">
      <formula>$B2="krank"</formula>
    </cfRule>
    <cfRule type="expression" dxfId="43" priority="20">
      <formula>$B2="AZA"</formula>
    </cfRule>
    <cfRule type="expression" dxfId="42" priority="21">
      <formula>$B2="Urlaub"</formula>
    </cfRule>
    <cfRule type="expression" dxfId="41" priority="22">
      <formula>WEEKDAY($A1,2)&gt;5</formula>
    </cfRule>
  </conditionalFormatting>
  <conditionalFormatting sqref="A3:D3 F3 H3:M3 B2:M2 A4:M1048576">
    <cfRule type="expression" dxfId="40" priority="11">
      <formula>$B2="mobA"</formula>
    </cfRule>
  </conditionalFormatting>
  <conditionalFormatting sqref="S3">
    <cfRule type="expression" dxfId="39" priority="29">
      <formula>$B1=TODAY()</formula>
    </cfRule>
    <cfRule type="expression" dxfId="38" priority="30">
      <formula>$C1="mobA"</formula>
    </cfRule>
  </conditionalFormatting>
  <conditionalFormatting sqref="S2:T2">
    <cfRule type="expression" dxfId="37" priority="27">
      <formula>$B1=TODAY()</formula>
    </cfRule>
    <cfRule type="expression" dxfId="36" priority="28">
      <formula>$C1="mobA"</formula>
    </cfRule>
  </conditionalFormatting>
  <conditionalFormatting sqref="T1">
    <cfRule type="expression" dxfId="35" priority="41">
      <formula>#REF!=TODAY()</formula>
    </cfRule>
    <cfRule type="expression" dxfId="34" priority="42">
      <formula>#REF!="mobA"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5B59288D-BA88-4BDC-BF93-ADF0B6A08224}">
            <xm:f>MATCH($A5,Feiertage!$A$4:$A$18,0)</xm:f>
            <x14:dxf>
              <fill>
                <patternFill>
                  <bgColor theme="3" tint="0.89996032593768116"/>
                </patternFill>
              </fill>
            </x14:dxf>
          </x14:cfRule>
          <xm:sqref>A5:M35</xm:sqref>
        </x14:conditionalFormatting>
        <x14:conditionalFormatting xmlns:xm="http://schemas.microsoft.com/office/excel/2006/main">
          <x14:cfRule type="expression" priority="18" id="{E3EEFC98-29A2-45E2-BD99-3B91B265A3C7}">
            <xm:f>MATCH($A1,Feiertage!$A$4:$A$18,0)</xm:f>
            <x14:dxf>
              <fill>
                <patternFill>
                  <bgColor theme="4" tint="0.59996337778862885"/>
                </patternFill>
              </fill>
            </x14:dxf>
          </x14:cfRule>
          <xm:sqref>L2:M2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05AA2-2E07-4614-96F3-3D1F85E9A784}">
  <dimension ref="A1:B18"/>
  <sheetViews>
    <sheetView workbookViewId="0">
      <selection activeCell="I8" sqref="I8"/>
    </sheetView>
  </sheetViews>
  <sheetFormatPr baseColWidth="10" defaultRowHeight="14.25"/>
  <sheetData>
    <row r="1" spans="1:2" ht="22.5">
      <c r="A1" s="40">
        <f>'[1]2026alt'!A2</f>
        <v>2026</v>
      </c>
    </row>
    <row r="3" spans="1:2">
      <c r="A3" s="41" t="s">
        <v>19</v>
      </c>
      <c r="B3" s="42"/>
    </row>
    <row r="4" spans="1:2">
      <c r="A4" s="43">
        <f>DATE($A$1,1,1)</f>
        <v>46023</v>
      </c>
      <c r="B4" s="44" t="s">
        <v>20</v>
      </c>
    </row>
    <row r="5" spans="1:2">
      <c r="A5" s="43">
        <f>DOLLAR((4&amp;-$A$1)/7-DAY(8)/7+MOD(44*MOD($A$1,19)-10-4*DOLLAR(68%*DOLLAR($A$1%-3.5,)-TRUNC($A$1%/4),),4.13796),)*7+DAY(1)-2</f>
        <v>46115</v>
      </c>
      <c r="B5" s="44" t="s">
        <v>21</v>
      </c>
    </row>
    <row r="6" spans="1:2">
      <c r="A6" s="43">
        <f>A7-1</f>
        <v>46116</v>
      </c>
      <c r="B6" s="44"/>
    </row>
    <row r="7" spans="1:2">
      <c r="A7" s="43">
        <f>DOLLAR((4&amp;-$A$1)/7-DAY(8)/7+MOD(44*MOD($A$1,19)-10-4*DOLLAR(68%*DOLLAR($A$1%-3.5,)-TRUNC($A$1%/4),),4.13796),)*7+DAY(1)</f>
        <v>46117</v>
      </c>
      <c r="B7" s="44" t="s">
        <v>22</v>
      </c>
    </row>
    <row r="8" spans="1:2">
      <c r="A8" s="43">
        <f>DOLLAR((4&amp;-$A$1)/7-DAY(8)/7+MOD(44*MOD($A$1,19)-10-4*DOLLAR(68%*DOLLAR($A$1%-3.5,)-TRUNC($A$1%/4),),4.13796),)*7+DAY(1)+1</f>
        <v>46118</v>
      </c>
      <c r="B8" s="44" t="s">
        <v>23</v>
      </c>
    </row>
    <row r="9" spans="1:2">
      <c r="A9" s="43">
        <f>DATE($A$1,5,1)</f>
        <v>46143</v>
      </c>
      <c r="B9" s="44" t="s">
        <v>18</v>
      </c>
    </row>
    <row r="10" spans="1:2">
      <c r="A10" s="43">
        <f>DOLLAR((4&amp;-$A$1)/7-DAY(8)/7+MOD(44*MOD($A$1,19)-10-4*DOLLAR(68%*DOLLAR($A$1%-3.5,)-TRUNC($A$1%/4),),4.13796),)*7+DAY(1)+39</f>
        <v>46156</v>
      </c>
      <c r="B10" s="44" t="s">
        <v>24</v>
      </c>
    </row>
    <row r="11" spans="1:2">
      <c r="A11" s="43">
        <f>DOLLAR((4&amp;-$A$1)/7-DAY(8)/7+MOD(44*MOD($A$1,19)-10-4*DOLLAR(68%*DOLLAR($A$1%-3.5,)-TRUNC($A$1%/4),),4.13796),)*7+DAY(1)+50</f>
        <v>46167</v>
      </c>
      <c r="B11" s="44" t="s">
        <v>25</v>
      </c>
    </row>
    <row r="12" spans="1:2">
      <c r="A12" s="43">
        <f>DATE($A$1,10,3)</f>
        <v>46298</v>
      </c>
      <c r="B12" s="44" t="s">
        <v>26</v>
      </c>
    </row>
    <row r="13" spans="1:2">
      <c r="A13" s="43">
        <f>DATE($A$1,10,31)</f>
        <v>46326</v>
      </c>
      <c r="B13" s="44" t="s">
        <v>27</v>
      </c>
    </row>
    <row r="14" spans="1:2">
      <c r="A14" s="43">
        <f>MROUND(DATE(A1,11,22),7)-3</f>
        <v>46344</v>
      </c>
      <c r="B14" s="44" t="s">
        <v>28</v>
      </c>
    </row>
    <row r="15" spans="1:2">
      <c r="A15" s="43">
        <f>DATE($A$1,12,24)</f>
        <v>46380</v>
      </c>
      <c r="B15" s="44" t="s">
        <v>29</v>
      </c>
    </row>
    <row r="16" spans="1:2">
      <c r="A16" s="43">
        <f>DATE($A$1,12,25)</f>
        <v>46381</v>
      </c>
      <c r="B16" s="44" t="s">
        <v>30</v>
      </c>
    </row>
    <row r="17" spans="1:2">
      <c r="A17" s="43">
        <f>DATE($A$1,12,26)</f>
        <v>46382</v>
      </c>
      <c r="B17" s="44" t="s">
        <v>31</v>
      </c>
    </row>
    <row r="18" spans="1:2">
      <c r="A18" s="43">
        <f>DATE($A$1,12,31)</f>
        <v>46387</v>
      </c>
      <c r="B18" s="44" t="s">
        <v>32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2026</vt:lpstr>
      <vt:lpstr>Feiertage</vt:lpstr>
    </vt:vector>
  </TitlesOfParts>
  <Company>Polizei Sachsen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Gellert, Ines - Polizei, PolFH</dc:creator>
  <cp:lastModifiedBy>Gellert, Ines - Polizei, PolFH</cp:lastModifiedBy>
  <dcterms:created xsi:type="dcterms:W3CDTF">2026-04-27T06:08:33Z</dcterms:created>
  <dcterms:modified xsi:type="dcterms:W3CDTF">2026-04-27T06:26:14Z</dcterms:modified>
</cp:coreProperties>
</file>