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Users\xr00310\Downloads\"/>
    </mc:Choice>
  </mc:AlternateContent>
  <xr:revisionPtr revIDLastSave="0" documentId="8_{62EF1F3B-CB8A-4CA9-A684-48C47EE4C6F0}" xr6:coauthVersionLast="47" xr6:coauthVersionMax="47" xr10:uidLastSave="{00000000-0000-0000-0000-000000000000}"/>
  <bookViews>
    <workbookView xWindow="-13530" yWindow="-17085" windowWidth="21600" windowHeight="11295" activeTab="4" xr2:uid="{00000000-000D-0000-FFFF-FFFF00000000}"/>
  </bookViews>
  <sheets>
    <sheet name="1930" sheetId="5" r:id="rId1"/>
    <sheet name="1934" sheetId="6" r:id="rId2"/>
    <sheet name="1938" sheetId="7" r:id="rId3"/>
    <sheet name="Gesamt" sheetId="4" r:id="rId4"/>
    <sheet name="Tabelle1" sheetId="8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3" i="8" l="1" a="1"/>
  <c r="H41" i="8" a="1"/>
  <c r="H37" i="8" a="1"/>
  <c r="H35" i="8" a="1"/>
  <c r="H31" i="8" a="1"/>
  <c r="H25" i="8" a="1"/>
  <c r="H21" i="8" a="1"/>
  <c r="H19" i="8" a="1"/>
  <c r="H15" i="8" a="1"/>
  <c r="H11" i="8" a="1"/>
  <c r="H9" i="8" a="1"/>
  <c r="H5" i="8" a="1"/>
  <c r="H3" i="8" a="1"/>
  <c r="H22" i="8" a="1"/>
  <c r="H14" i="8" a="1"/>
  <c r="H6" i="8" a="1"/>
  <c r="G56" i="8" a="1"/>
  <c r="G50" i="8" a="1"/>
  <c r="G42" i="8" a="1"/>
  <c r="G32" i="8" a="1"/>
  <c r="G22" i="8" a="1"/>
  <c r="G12" i="8" a="1"/>
  <c r="G2" i="8" a="1"/>
  <c r="H61" i="8" a="1"/>
  <c r="H59" i="8" a="1"/>
  <c r="H57" i="8" a="1"/>
  <c r="H55" i="8" a="1"/>
  <c r="H51" i="8" a="1"/>
  <c r="H49" i="8" a="1"/>
  <c r="H47" i="8" a="1"/>
  <c r="H45" i="8" a="1"/>
  <c r="H43" i="8" a="1"/>
  <c r="H39" i="8" a="1"/>
  <c r="H33" i="8" a="1"/>
  <c r="H29" i="8" a="1"/>
  <c r="H27" i="8" a="1"/>
  <c r="H23" i="8" a="1"/>
  <c r="H17" i="8" a="1"/>
  <c r="H13" i="8" a="1"/>
  <c r="H7" i="8" a="1"/>
  <c r="H24" i="8" a="1"/>
  <c r="H8" i="8" a="1"/>
  <c r="G52" i="8" a="1"/>
  <c r="G34" i="8" a="1"/>
  <c r="G24" i="8" a="1"/>
  <c r="G16" i="8" a="1"/>
  <c r="G6" i="8" a="1"/>
  <c r="G35" i="8" a="1"/>
  <c r="G25" i="8" a="1"/>
  <c r="G21" i="8" a="1"/>
  <c r="G17" i="8" a="1"/>
  <c r="G13" i="8" a="1"/>
  <c r="G9" i="8" a="1"/>
  <c r="G7" i="8" a="1"/>
  <c r="G3" i="8" a="1"/>
  <c r="H34" i="8" a="1"/>
  <c r="H28" i="8" a="1"/>
  <c r="H18" i="8" a="1"/>
  <c r="H12" i="8" a="1"/>
  <c r="H2" i="8" a="1"/>
  <c r="G60" i="8" a="1"/>
  <c r="G48" i="8" a="1"/>
  <c r="G38" i="8" a="1"/>
  <c r="G28" i="8" a="1"/>
  <c r="G18" i="8" a="1"/>
  <c r="G8" i="8" a="1"/>
  <c r="G61" i="8" a="1"/>
  <c r="G59" i="8" a="1"/>
  <c r="G57" i="8" a="1"/>
  <c r="G55" i="8" a="1"/>
  <c r="G53" i="8" a="1"/>
  <c r="G51" i="8" a="1"/>
  <c r="G49" i="8" a="1"/>
  <c r="G47" i="8" a="1"/>
  <c r="G45" i="8" a="1"/>
  <c r="G43" i="8" a="1"/>
  <c r="G41" i="8" a="1"/>
  <c r="G39" i="8" a="1"/>
  <c r="G37" i="8" a="1"/>
  <c r="G33" i="8" a="1"/>
  <c r="G31" i="8" a="1"/>
  <c r="G29" i="8" a="1"/>
  <c r="G27" i="8" a="1"/>
  <c r="G23" i="8" a="1"/>
  <c r="G19" i="8" a="1"/>
  <c r="G15" i="8" a="1"/>
  <c r="G11" i="8" a="1"/>
  <c r="G5" i="8" a="1"/>
  <c r="H38" i="8" a="1"/>
  <c r="H32" i="8" a="1"/>
  <c r="H26" i="8" a="1"/>
  <c r="H16" i="8" a="1"/>
  <c r="H4" i="8" a="1"/>
  <c r="G58" i="8" a="1"/>
  <c r="G46" i="8" a="1"/>
  <c r="G40" i="8" a="1"/>
  <c r="G30" i="8" a="1"/>
  <c r="G20" i="8" a="1"/>
  <c r="G10" i="8" a="1"/>
  <c r="H60" i="8" a="1"/>
  <c r="H58" i="8" a="1"/>
  <c r="H56" i="8" a="1"/>
  <c r="H54" i="8" a="1"/>
  <c r="H52" i="8" a="1"/>
  <c r="H50" i="8" a="1"/>
  <c r="H48" i="8" a="1"/>
  <c r="H46" i="8" a="1"/>
  <c r="H44" i="8" a="1"/>
  <c r="H42" i="8" a="1"/>
  <c r="H40" i="8" a="1"/>
  <c r="H36" i="8" a="1"/>
  <c r="H30" i="8" a="1"/>
  <c r="H20" i="8" a="1"/>
  <c r="H10" i="8" a="1"/>
  <c r="G54" i="8" a="1"/>
  <c r="G44" i="8" a="1"/>
  <c r="G36" i="8" a="1"/>
  <c r="G26" i="8" a="1"/>
  <c r="G14" i="8" a="1"/>
  <c r="G4" i="8" a="1"/>
  <c r="C3" i="8"/>
  <c r="D4" i="8" a="1"/>
  <c r="E6" i="8" a="1"/>
  <c r="F8" i="8" a="1"/>
  <c r="C11" i="8"/>
  <c r="D12" i="8" a="1"/>
  <c r="E14" i="8" a="1"/>
  <c r="F16" i="8" a="1"/>
  <c r="C19" i="8"/>
  <c r="D20" i="8" a="1"/>
  <c r="E22" i="8" a="1"/>
  <c r="F24" i="8" a="1"/>
  <c r="C27" i="8"/>
  <c r="D28" i="8" a="1"/>
  <c r="E30" i="8" a="1"/>
  <c r="F32" i="8" a="1"/>
  <c r="C35" i="8"/>
  <c r="D36" i="8" a="1"/>
  <c r="E38" i="8" a="1"/>
  <c r="F40" i="8" a="1"/>
  <c r="C43" i="8"/>
  <c r="D44" i="8" a="1"/>
  <c r="E46" i="8" a="1"/>
  <c r="F48" i="8" a="1"/>
  <c r="C51" i="8"/>
  <c r="D52" i="8" a="1"/>
  <c r="E54" i="8" a="1"/>
  <c r="F56" i="8" a="1"/>
  <c r="C59" i="8"/>
  <c r="D60" i="8" a="1"/>
  <c r="C8" i="8"/>
  <c r="F13" i="8" a="1"/>
  <c r="F21" i="8" a="1"/>
  <c r="C32" i="8"/>
  <c r="D41" i="8" a="1"/>
  <c r="C48" i="8"/>
  <c r="E51" i="8" a="1"/>
  <c r="C56" i="8"/>
  <c r="F61" i="8" a="1"/>
  <c r="C7" i="8"/>
  <c r="D16" i="8" a="1"/>
  <c r="F20" i="8" a="1"/>
  <c r="C31" i="8"/>
  <c r="D32" i="8" a="1"/>
  <c r="F36" i="8" a="1"/>
  <c r="E42" i="8" a="1"/>
  <c r="D48" i="8" a="1"/>
  <c r="E58" i="8" a="1"/>
  <c r="E9" i="8" a="1"/>
  <c r="C14" i="8"/>
  <c r="E17" i="8" a="1"/>
  <c r="D23" i="8" a="1"/>
  <c r="D31" i="8" a="1"/>
  <c r="C38" i="8"/>
  <c r="C46" i="8"/>
  <c r="E49" i="8" a="1"/>
  <c r="D55" i="8" a="1"/>
  <c r="F59" i="8" a="1"/>
  <c r="D3" i="8" a="1"/>
  <c r="E5" i="8" a="1"/>
  <c r="F7" i="8" a="1"/>
  <c r="C10" i="8"/>
  <c r="D11" i="8" a="1"/>
  <c r="E13" i="8" a="1"/>
  <c r="F15" i="8" a="1"/>
  <c r="C18" i="8"/>
  <c r="D19" i="8" a="1"/>
  <c r="E21" i="8" a="1"/>
  <c r="F23" i="8" a="1"/>
  <c r="C26" i="8"/>
  <c r="D27" i="8" a="1"/>
  <c r="E29" i="8" a="1"/>
  <c r="F31" i="8" a="1"/>
  <c r="C34" i="8"/>
  <c r="D35" i="8" a="1"/>
  <c r="E37" i="8" a="1"/>
  <c r="F39" i="8" a="1"/>
  <c r="C42" i="8"/>
  <c r="D43" i="8" a="1"/>
  <c r="E45" i="8" a="1"/>
  <c r="F47" i="8" a="1"/>
  <c r="C50" i="8"/>
  <c r="D51" i="8" a="1"/>
  <c r="E53" i="8" a="1"/>
  <c r="F55" i="8" a="1"/>
  <c r="C58" i="8"/>
  <c r="D59" i="8" a="1"/>
  <c r="E61" i="8" a="1"/>
  <c r="F5" i="8" a="1"/>
  <c r="C16" i="8"/>
  <c r="C24" i="8"/>
  <c r="F29" i="8" a="1"/>
  <c r="F37" i="8" a="1"/>
  <c r="F45" i="8" a="1"/>
  <c r="F53" i="8" a="1"/>
  <c r="E59" i="8" a="1"/>
  <c r="F4" i="8" a="1"/>
  <c r="F12" i="8" a="1"/>
  <c r="C23" i="8"/>
  <c r="E26" i="8" a="1"/>
  <c r="C39" i="8"/>
  <c r="E50" i="8" a="1"/>
  <c r="C55" i="8"/>
  <c r="F60" i="8" a="1"/>
  <c r="D7" i="8" a="1"/>
  <c r="F11" i="8" a="1"/>
  <c r="C22" i="8"/>
  <c r="E25" i="8" a="1"/>
  <c r="D39" i="8" a="1"/>
  <c r="F43" i="8" a="1"/>
  <c r="F51" i="8" a="1"/>
  <c r="E57" i="8" a="1"/>
  <c r="D6" i="8" a="1"/>
  <c r="E4" i="8" a="1"/>
  <c r="F6" i="8" a="1"/>
  <c r="C9" i="8"/>
  <c r="D10" i="8" a="1"/>
  <c r="E12" i="8" a="1"/>
  <c r="F14" i="8" a="1"/>
  <c r="C17" i="8"/>
  <c r="D18" i="8" a="1"/>
  <c r="E20" i="8" a="1"/>
  <c r="F22" i="8" a="1"/>
  <c r="C25" i="8"/>
  <c r="D26" i="8" a="1"/>
  <c r="E28" i="8" a="1"/>
  <c r="F30" i="8" a="1"/>
  <c r="C33" i="8"/>
  <c r="D34" i="8" a="1"/>
  <c r="E36" i="8" a="1"/>
  <c r="F38" i="8" a="1"/>
  <c r="C41" i="8"/>
  <c r="D42" i="8" a="1"/>
  <c r="E44" i="8" a="1"/>
  <c r="F46" i="8" a="1"/>
  <c r="C49" i="8"/>
  <c r="D50" i="8" a="1"/>
  <c r="E52" i="8" a="1"/>
  <c r="F54" i="8" a="1"/>
  <c r="C57" i="8"/>
  <c r="D58" i="8" a="1"/>
  <c r="E60" i="8" a="1"/>
  <c r="E11" i="8" a="1"/>
  <c r="D17" i="8" a="1"/>
  <c r="D25" i="8" a="1"/>
  <c r="D33" i="8" a="1"/>
  <c r="C40" i="8"/>
  <c r="E43" i="8" a="1"/>
  <c r="D49" i="8" a="1"/>
  <c r="D57" i="8" a="1"/>
  <c r="D8" i="8" a="1"/>
  <c r="C15" i="8"/>
  <c r="D24" i="8" a="1"/>
  <c r="D40" i="8" a="1"/>
  <c r="C47" i="8"/>
  <c r="F52" i="8" a="1"/>
  <c r="F3" i="8" a="1"/>
  <c r="D15" i="8" a="1"/>
  <c r="F19" i="8" a="1"/>
  <c r="C30" i="8"/>
  <c r="F35" i="8" a="1"/>
  <c r="E41" i="8" a="1"/>
  <c r="D47" i="8" a="1"/>
  <c r="C54" i="8"/>
  <c r="C5" i="8"/>
  <c r="E3" i="8" a="1"/>
  <c r="D9" i="8" a="1"/>
  <c r="E19" i="8" a="1"/>
  <c r="E27" i="8" a="1"/>
  <c r="E35" i="8" a="1"/>
  <c r="E10" i="8" a="1"/>
  <c r="E18" i="8" a="1"/>
  <c r="F28" i="8" a="1"/>
  <c r="E34" i="8" a="1"/>
  <c r="F44" i="8" a="1"/>
  <c r="D56" i="8" a="1"/>
  <c r="C6" i="8"/>
  <c r="F27" i="8" a="1"/>
  <c r="E33" i="8" a="1"/>
  <c r="F58" i="8" a="1"/>
  <c r="F26" i="8" a="1"/>
  <c r="D13" i="8" a="1"/>
  <c r="F17" i="8" a="1"/>
  <c r="E31" i="8" a="1"/>
  <c r="C36" i="8"/>
  <c r="D45" i="8" a="1"/>
  <c r="F49" i="8" a="1"/>
  <c r="D14" i="8" a="1"/>
  <c r="F18" i="8" a="1"/>
  <c r="E32" i="8" a="1"/>
  <c r="C37" i="8"/>
  <c r="D46" i="8" a="1"/>
  <c r="F50" i="8" a="1"/>
  <c r="C4" i="8"/>
  <c r="F9" i="8" a="1"/>
  <c r="E23" i="8" a="1"/>
  <c r="C28" i="8"/>
  <c r="D37" i="8" a="1"/>
  <c r="F41" i="8" a="1"/>
  <c r="E55" i="8" a="1"/>
  <c r="C60" i="8"/>
  <c r="D5" i="8" a="1"/>
  <c r="F10" i="8" a="1"/>
  <c r="E24" i="8" a="1"/>
  <c r="C29" i="8"/>
  <c r="D38" i="8" a="1"/>
  <c r="F42" i="8" a="1"/>
  <c r="E56" i="8" a="1"/>
  <c r="C61" i="8"/>
  <c r="E15" i="8" a="1"/>
  <c r="C20" i="8"/>
  <c r="D29" i="8" a="1"/>
  <c r="F33" i="8" a="1"/>
  <c r="E47" i="8" a="1"/>
  <c r="C52" i="8"/>
  <c r="D61" i="8" a="1"/>
  <c r="E16" i="8" a="1"/>
  <c r="C21" i="8"/>
  <c r="D30" i="8" a="1"/>
  <c r="F34" i="8" a="1"/>
  <c r="E48" i="8" a="1"/>
  <c r="C53" i="8"/>
  <c r="E7" i="8" a="1"/>
  <c r="C12" i="8"/>
  <c r="D21" i="8" a="1"/>
  <c r="F25" i="8" a="1"/>
  <c r="E39" i="8" a="1"/>
  <c r="C44" i="8"/>
  <c r="D53" i="8" a="1"/>
  <c r="F57" i="8" a="1"/>
  <c r="E8" i="8" a="1"/>
  <c r="C13" i="8"/>
  <c r="D22" i="8" a="1"/>
  <c r="E40" i="8" a="1"/>
  <c r="C45" i="8"/>
  <c r="D54" i="8" a="1"/>
  <c r="F2" i="8" a="1"/>
  <c r="E2" i="8" a="1"/>
  <c r="D2" i="8" a="1"/>
  <c r="C2" i="8"/>
  <c r="P7" i="4" l="1"/>
  <c r="N15" i="4"/>
  <c r="P6" i="4"/>
  <c r="N14" i="4"/>
  <c r="P15" i="4"/>
  <c r="N23" i="4"/>
  <c r="P14" i="4"/>
  <c r="N22" i="4"/>
  <c r="P23" i="4"/>
  <c r="O11" i="4"/>
  <c r="P22" i="4"/>
  <c r="O10" i="4"/>
  <c r="N6" i="4"/>
  <c r="O19" i="4"/>
  <c r="O18" i="4"/>
  <c r="N8" i="4"/>
  <c r="N7" i="4"/>
  <c r="P16" i="4"/>
  <c r="O12" i="4"/>
  <c r="P9" i="4"/>
  <c r="N17" i="4"/>
  <c r="O22" i="4"/>
  <c r="P19" i="4"/>
  <c r="P11" i="4"/>
  <c r="O23" i="4"/>
  <c r="O15" i="4"/>
  <c r="O7" i="4"/>
  <c r="N19" i="4"/>
  <c r="N11" i="4"/>
  <c r="P17" i="4"/>
  <c r="O21" i="4"/>
  <c r="O5" i="4"/>
  <c r="O6" i="4"/>
  <c r="N18" i="4"/>
  <c r="P20" i="4"/>
  <c r="P12" i="4"/>
  <c r="O16" i="4"/>
  <c r="O8" i="4"/>
  <c r="N20" i="4"/>
  <c r="N12" i="4"/>
  <c r="P8" i="4"/>
  <c r="O20" i="4"/>
  <c r="N16" i="4"/>
  <c r="O13" i="4"/>
  <c r="N9" i="4"/>
  <c r="P18" i="4"/>
  <c r="P10" i="4"/>
  <c r="O14" i="4"/>
  <c r="N10" i="4"/>
  <c r="P21" i="4"/>
  <c r="P13" i="4"/>
  <c r="P5" i="4"/>
  <c r="O17" i="4"/>
  <c r="O9" i="4"/>
  <c r="N21" i="4"/>
  <c r="N13" i="4"/>
  <c r="N5" i="4"/>
  <c r="O4" i="4"/>
  <c r="P4" i="4"/>
  <c r="N4" i="4"/>
  <c r="G4" i="8"/>
  <c r="G14" i="8"/>
  <c r="G26" i="8"/>
  <c r="G36" i="8"/>
  <c r="G44" i="8"/>
  <c r="G54" i="8"/>
  <c r="H10" i="8"/>
  <c r="H20" i="8"/>
  <c r="H30" i="8"/>
  <c r="H36" i="8"/>
  <c r="H40" i="8"/>
  <c r="H42" i="8"/>
  <c r="H44" i="8"/>
  <c r="H46" i="8"/>
  <c r="H48" i="8"/>
  <c r="H50" i="8"/>
  <c r="H52" i="8"/>
  <c r="H54" i="8"/>
  <c r="H56" i="8"/>
  <c r="H58" i="8"/>
  <c r="H60" i="8"/>
  <c r="G10" i="8"/>
  <c r="G20" i="8"/>
  <c r="G30" i="8"/>
  <c r="G40" i="8"/>
  <c r="G46" i="8"/>
  <c r="G58" i="8"/>
  <c r="H4" i="8"/>
  <c r="H16" i="8"/>
  <c r="I18" i="4" s="1"/>
  <c r="H26" i="8"/>
  <c r="H32" i="8"/>
  <c r="H38" i="8"/>
  <c r="G5" i="8"/>
  <c r="H7" i="4" s="1"/>
  <c r="G11" i="8"/>
  <c r="H13" i="4" s="1"/>
  <c r="G15" i="8"/>
  <c r="G19" i="8"/>
  <c r="G23" i="8"/>
  <c r="G27" i="8"/>
  <c r="G29" i="8"/>
  <c r="G31" i="8"/>
  <c r="G33" i="8"/>
  <c r="G37" i="8"/>
  <c r="G39" i="8"/>
  <c r="G41" i="8"/>
  <c r="G43" i="8"/>
  <c r="G45" i="8"/>
  <c r="G47" i="8"/>
  <c r="G49" i="8"/>
  <c r="G51" i="8"/>
  <c r="G53" i="8"/>
  <c r="G55" i="8"/>
  <c r="G57" i="8"/>
  <c r="G59" i="8"/>
  <c r="G61" i="8"/>
  <c r="G8" i="8"/>
  <c r="G18" i="8"/>
  <c r="G28" i="8"/>
  <c r="G38" i="8"/>
  <c r="G48" i="8"/>
  <c r="G60" i="8"/>
  <c r="H2" i="8"/>
  <c r="H12" i="8"/>
  <c r="H18" i="8"/>
  <c r="H28" i="8"/>
  <c r="H34" i="8"/>
  <c r="G3" i="8"/>
  <c r="G7" i="8"/>
  <c r="G9" i="8"/>
  <c r="H11" i="4" s="1"/>
  <c r="G13" i="8"/>
  <c r="H15" i="4" s="1"/>
  <c r="G17" i="8"/>
  <c r="G21" i="8"/>
  <c r="G25" i="8"/>
  <c r="G35" i="8"/>
  <c r="G6" i="8"/>
  <c r="H8" i="4" s="1"/>
  <c r="G16" i="8"/>
  <c r="G24" i="8"/>
  <c r="G34" i="8"/>
  <c r="G52" i="8"/>
  <c r="H8" i="8"/>
  <c r="H24" i="8"/>
  <c r="H7" i="8"/>
  <c r="H13" i="8"/>
  <c r="I15" i="4" s="1"/>
  <c r="H17" i="8"/>
  <c r="H23" i="8"/>
  <c r="H27" i="8"/>
  <c r="H29" i="8"/>
  <c r="H33" i="8"/>
  <c r="H39" i="8"/>
  <c r="H43" i="8"/>
  <c r="H45" i="8"/>
  <c r="H47" i="8"/>
  <c r="H49" i="8"/>
  <c r="H51" i="8"/>
  <c r="H55" i="8"/>
  <c r="H57" i="8"/>
  <c r="H59" i="8"/>
  <c r="H61" i="8"/>
  <c r="G2" i="8"/>
  <c r="G12" i="8"/>
  <c r="G22" i="8"/>
  <c r="G32" i="8"/>
  <c r="G42" i="8"/>
  <c r="G50" i="8"/>
  <c r="G56" i="8"/>
  <c r="H6" i="8"/>
  <c r="I8" i="4" s="1"/>
  <c r="H14" i="8"/>
  <c r="I16" i="4" s="1"/>
  <c r="H22" i="8"/>
  <c r="H3" i="8"/>
  <c r="I5" i="4" s="1"/>
  <c r="H5" i="8"/>
  <c r="I7" i="4" s="1"/>
  <c r="H9" i="8"/>
  <c r="H11" i="8"/>
  <c r="H15" i="8"/>
  <c r="H19" i="8"/>
  <c r="I21" i="4" s="1"/>
  <c r="H21" i="8"/>
  <c r="I23" i="4" s="1"/>
  <c r="H25" i="8"/>
  <c r="H31" i="8"/>
  <c r="H35" i="8"/>
  <c r="H37" i="8"/>
  <c r="H41" i="8"/>
  <c r="H53" i="8"/>
  <c r="D54" i="8"/>
  <c r="E40" i="8"/>
  <c r="D22" i="8"/>
  <c r="E8" i="8"/>
  <c r="F57" i="8"/>
  <c r="D53" i="8"/>
  <c r="E39" i="8"/>
  <c r="F25" i="8"/>
  <c r="D21" i="8"/>
  <c r="E7" i="8"/>
  <c r="E48" i="8"/>
  <c r="F34" i="8"/>
  <c r="D30" i="8"/>
  <c r="E16" i="8"/>
  <c r="D61" i="8"/>
  <c r="E47" i="8"/>
  <c r="F33" i="8"/>
  <c r="D29" i="8"/>
  <c r="E15" i="8"/>
  <c r="E56" i="8"/>
  <c r="F42" i="8"/>
  <c r="D38" i="8"/>
  <c r="E24" i="8"/>
  <c r="F10" i="8"/>
  <c r="D5" i="8"/>
  <c r="E55" i="8"/>
  <c r="F41" i="8"/>
  <c r="D37" i="8"/>
  <c r="E23" i="8"/>
  <c r="F9" i="8"/>
  <c r="F50" i="8"/>
  <c r="D46" i="8"/>
  <c r="E32" i="8"/>
  <c r="F18" i="8"/>
  <c r="D14" i="8"/>
  <c r="F49" i="8"/>
  <c r="D45" i="8"/>
  <c r="E31" i="8"/>
  <c r="F17" i="8"/>
  <c r="D13" i="8"/>
  <c r="F26" i="8"/>
  <c r="F58" i="8"/>
  <c r="E33" i="8"/>
  <c r="F27" i="8"/>
  <c r="D56" i="8"/>
  <c r="F44" i="8"/>
  <c r="E34" i="8"/>
  <c r="F28" i="8"/>
  <c r="E18" i="8"/>
  <c r="E10" i="8"/>
  <c r="F12" i="4" s="1"/>
  <c r="E35" i="8"/>
  <c r="E27" i="8"/>
  <c r="E19" i="8"/>
  <c r="F21" i="4" s="1"/>
  <c r="D9" i="8"/>
  <c r="E3" i="8"/>
  <c r="D47" i="8"/>
  <c r="E41" i="8"/>
  <c r="F35" i="8"/>
  <c r="F19" i="8"/>
  <c r="D15" i="8"/>
  <c r="F3" i="8"/>
  <c r="G5" i="4" s="1"/>
  <c r="F52" i="8"/>
  <c r="D40" i="8"/>
  <c r="D24" i="8"/>
  <c r="D8" i="8"/>
  <c r="D57" i="8"/>
  <c r="D49" i="8"/>
  <c r="E43" i="8"/>
  <c r="D33" i="8"/>
  <c r="D25" i="8"/>
  <c r="D17" i="8"/>
  <c r="E11" i="8"/>
  <c r="E60" i="8"/>
  <c r="D58" i="8"/>
  <c r="F54" i="8"/>
  <c r="E52" i="8"/>
  <c r="D50" i="8"/>
  <c r="F46" i="8"/>
  <c r="E44" i="8"/>
  <c r="D42" i="8"/>
  <c r="F38" i="8"/>
  <c r="E36" i="8"/>
  <c r="D34" i="8"/>
  <c r="F30" i="8"/>
  <c r="E28" i="8"/>
  <c r="D26" i="8"/>
  <c r="F22" i="8"/>
  <c r="E20" i="8"/>
  <c r="D18" i="8"/>
  <c r="F14" i="8"/>
  <c r="E12" i="8"/>
  <c r="D10" i="8"/>
  <c r="F6" i="8"/>
  <c r="G8" i="4" s="1"/>
  <c r="E4" i="8"/>
  <c r="D6" i="8"/>
  <c r="E57" i="8"/>
  <c r="F51" i="8"/>
  <c r="F43" i="8"/>
  <c r="D39" i="8"/>
  <c r="E25" i="8"/>
  <c r="F11" i="8"/>
  <c r="D7" i="8"/>
  <c r="F60" i="8"/>
  <c r="E50" i="8"/>
  <c r="E26" i="8"/>
  <c r="F12" i="8"/>
  <c r="G14" i="4" s="1"/>
  <c r="F4" i="8"/>
  <c r="E59" i="8"/>
  <c r="F53" i="8"/>
  <c r="F45" i="8"/>
  <c r="F37" i="8"/>
  <c r="F29" i="8"/>
  <c r="F5" i="8"/>
  <c r="G7" i="4" s="1"/>
  <c r="E61" i="8"/>
  <c r="D59" i="8"/>
  <c r="F55" i="8"/>
  <c r="E53" i="8"/>
  <c r="D51" i="8"/>
  <c r="F47" i="8"/>
  <c r="E45" i="8"/>
  <c r="D43" i="8"/>
  <c r="F39" i="8"/>
  <c r="E37" i="8"/>
  <c r="D35" i="8"/>
  <c r="F31" i="8"/>
  <c r="E29" i="8"/>
  <c r="D27" i="8"/>
  <c r="F23" i="8"/>
  <c r="E21" i="8"/>
  <c r="D19" i="8"/>
  <c r="E21" i="4" s="1"/>
  <c r="F15" i="8"/>
  <c r="E13" i="8"/>
  <c r="D11" i="8"/>
  <c r="E13" i="4" s="1"/>
  <c r="F7" i="8"/>
  <c r="E5" i="8"/>
  <c r="D3" i="8"/>
  <c r="F59" i="8"/>
  <c r="D55" i="8"/>
  <c r="I55" i="8" s="1"/>
  <c r="E49" i="8"/>
  <c r="D31" i="8"/>
  <c r="D23" i="8"/>
  <c r="I23" i="8" s="1"/>
  <c r="E17" i="8"/>
  <c r="E9" i="8"/>
  <c r="F11" i="4" s="1"/>
  <c r="E58" i="8"/>
  <c r="D48" i="8"/>
  <c r="E42" i="8"/>
  <c r="F36" i="8"/>
  <c r="D32" i="8"/>
  <c r="F20" i="8"/>
  <c r="G22" i="4" s="1"/>
  <c r="D16" i="8"/>
  <c r="F61" i="8"/>
  <c r="E51" i="8"/>
  <c r="D41" i="8"/>
  <c r="I41" i="8" s="1"/>
  <c r="F21" i="8"/>
  <c r="G23" i="4" s="1"/>
  <c r="F13" i="8"/>
  <c r="D60" i="8"/>
  <c r="F56" i="8"/>
  <c r="E54" i="8"/>
  <c r="D52" i="8"/>
  <c r="F48" i="8"/>
  <c r="E46" i="8"/>
  <c r="D44" i="8"/>
  <c r="F40" i="8"/>
  <c r="E38" i="8"/>
  <c r="D36" i="8"/>
  <c r="F32" i="8"/>
  <c r="E30" i="8"/>
  <c r="D28" i="8"/>
  <c r="F24" i="8"/>
  <c r="E22" i="8"/>
  <c r="D20" i="8"/>
  <c r="F16" i="8"/>
  <c r="E14" i="8"/>
  <c r="F16" i="4" s="1"/>
  <c r="D12" i="8"/>
  <c r="F8" i="8"/>
  <c r="E6" i="8"/>
  <c r="D4" i="8"/>
  <c r="F2" i="8"/>
  <c r="E2" i="8"/>
  <c r="D2" i="8"/>
  <c r="B7" i="4"/>
  <c r="H99" i="7"/>
  <c r="G99" i="7"/>
  <c r="C99" i="7"/>
  <c r="H98" i="7"/>
  <c r="G98" i="7"/>
  <c r="C98" i="7"/>
  <c r="H97" i="7"/>
  <c r="G97" i="7"/>
  <c r="C97" i="7"/>
  <c r="H96" i="7"/>
  <c r="G96" i="7"/>
  <c r="C96" i="7"/>
  <c r="H95" i="7"/>
  <c r="G95" i="7"/>
  <c r="C95" i="7"/>
  <c r="H94" i="7"/>
  <c r="G94" i="7"/>
  <c r="C94" i="7"/>
  <c r="H93" i="7"/>
  <c r="G93" i="7"/>
  <c r="C93" i="7"/>
  <c r="H92" i="7"/>
  <c r="G92" i="7"/>
  <c r="C92" i="7"/>
  <c r="H91" i="7"/>
  <c r="G91" i="7"/>
  <c r="C91" i="7"/>
  <c r="H90" i="7"/>
  <c r="G90" i="7"/>
  <c r="C90" i="7"/>
  <c r="H89" i="7"/>
  <c r="G89" i="7"/>
  <c r="C89" i="7"/>
  <c r="H88" i="7"/>
  <c r="G88" i="7"/>
  <c r="C88" i="7"/>
  <c r="H87" i="7"/>
  <c r="G87" i="7"/>
  <c r="C87" i="7"/>
  <c r="H86" i="7"/>
  <c r="G86" i="7"/>
  <c r="C86" i="7"/>
  <c r="H85" i="7"/>
  <c r="G85" i="7"/>
  <c r="C85" i="7"/>
  <c r="Y77" i="7"/>
  <c r="X77" i="7"/>
  <c r="Y69" i="7"/>
  <c r="X69" i="7"/>
  <c r="Y63" i="7"/>
  <c r="X63" i="7"/>
  <c r="Y62" i="7"/>
  <c r="X62" i="7"/>
  <c r="Y56" i="7"/>
  <c r="X56" i="7"/>
  <c r="Y46" i="7"/>
  <c r="X46" i="7"/>
  <c r="Y45" i="7"/>
  <c r="X45" i="7"/>
  <c r="Y44" i="7"/>
  <c r="X44" i="7"/>
  <c r="Y43" i="7"/>
  <c r="X43" i="7"/>
  <c r="Y37" i="7"/>
  <c r="X37" i="7"/>
  <c r="Y36" i="7"/>
  <c r="X36" i="7"/>
  <c r="Y18" i="7"/>
  <c r="X18" i="7"/>
  <c r="Y17" i="7"/>
  <c r="X17" i="7"/>
  <c r="Y16" i="7"/>
  <c r="X16" i="7"/>
  <c r="Y15" i="7"/>
  <c r="X15" i="7"/>
  <c r="Y14" i="7"/>
  <c r="X14" i="7"/>
  <c r="Y13" i="7"/>
  <c r="X13" i="7"/>
  <c r="Y12" i="7"/>
  <c r="X12" i="7"/>
  <c r="H91" i="6"/>
  <c r="G91" i="6"/>
  <c r="C91" i="6"/>
  <c r="H90" i="6"/>
  <c r="G90" i="6"/>
  <c r="C90" i="6"/>
  <c r="H89" i="6"/>
  <c r="G89" i="6"/>
  <c r="C89" i="6"/>
  <c r="H88" i="6"/>
  <c r="G88" i="6"/>
  <c r="C88" i="6"/>
  <c r="H87" i="6"/>
  <c r="G87" i="6"/>
  <c r="C87" i="6"/>
  <c r="H86" i="6"/>
  <c r="G86" i="6"/>
  <c r="C86" i="6"/>
  <c r="H85" i="6"/>
  <c r="G85" i="6"/>
  <c r="C85" i="6"/>
  <c r="H84" i="6"/>
  <c r="G84" i="6"/>
  <c r="C84" i="6"/>
  <c r="H83" i="6"/>
  <c r="G83" i="6"/>
  <c r="C83" i="6"/>
  <c r="H82" i="6"/>
  <c r="G82" i="6"/>
  <c r="C82" i="6"/>
  <c r="H81" i="6"/>
  <c r="G81" i="6"/>
  <c r="C81" i="6"/>
  <c r="H80" i="6"/>
  <c r="G80" i="6"/>
  <c r="C80" i="6"/>
  <c r="H79" i="6"/>
  <c r="G79" i="6"/>
  <c r="C79" i="6"/>
  <c r="H78" i="6"/>
  <c r="G78" i="6"/>
  <c r="C78" i="6"/>
  <c r="H77" i="6"/>
  <c r="G77" i="6"/>
  <c r="C77" i="6"/>
  <c r="H76" i="6"/>
  <c r="G76" i="6"/>
  <c r="C76" i="6"/>
  <c r="Y67" i="6"/>
  <c r="X67" i="6"/>
  <c r="Y59" i="6"/>
  <c r="X59" i="6"/>
  <c r="Y53" i="6"/>
  <c r="X53" i="6"/>
  <c r="Y52" i="6"/>
  <c r="X52" i="6"/>
  <c r="Y46" i="6"/>
  <c r="X46" i="6"/>
  <c r="Y36" i="6"/>
  <c r="X36" i="6"/>
  <c r="Y35" i="6"/>
  <c r="X35" i="6"/>
  <c r="Y34" i="6"/>
  <c r="X34" i="6"/>
  <c r="Y33" i="6"/>
  <c r="X33" i="6"/>
  <c r="Y19" i="6"/>
  <c r="X19" i="6"/>
  <c r="Y18" i="6"/>
  <c r="X18" i="6"/>
  <c r="Y17" i="6"/>
  <c r="X17" i="6"/>
  <c r="Y16" i="6"/>
  <c r="X16" i="6"/>
  <c r="Y15" i="6"/>
  <c r="X15" i="6"/>
  <c r="Y14" i="6"/>
  <c r="X14" i="6"/>
  <c r="Y13" i="6"/>
  <c r="X13" i="6"/>
  <c r="Y12" i="6"/>
  <c r="X12" i="6"/>
  <c r="H113" i="5"/>
  <c r="G113" i="5"/>
  <c r="C113" i="5"/>
  <c r="H112" i="5"/>
  <c r="G112" i="5"/>
  <c r="C112" i="5"/>
  <c r="H111" i="5"/>
  <c r="G111" i="5"/>
  <c r="C111" i="5"/>
  <c r="H110" i="5"/>
  <c r="G110" i="5"/>
  <c r="C110" i="5"/>
  <c r="H109" i="5"/>
  <c r="G109" i="5"/>
  <c r="C109" i="5"/>
  <c r="H108" i="5"/>
  <c r="G108" i="5"/>
  <c r="C108" i="5"/>
  <c r="H107" i="5"/>
  <c r="G107" i="5"/>
  <c r="C107" i="5"/>
  <c r="H106" i="5"/>
  <c r="G106" i="5"/>
  <c r="C106" i="5"/>
  <c r="H105" i="5"/>
  <c r="G105" i="5"/>
  <c r="C105" i="5"/>
  <c r="H104" i="5"/>
  <c r="G104" i="5"/>
  <c r="C104" i="5"/>
  <c r="H103" i="5"/>
  <c r="G103" i="5"/>
  <c r="C103" i="5"/>
  <c r="H102" i="5"/>
  <c r="G102" i="5"/>
  <c r="C102" i="5"/>
  <c r="H101" i="5"/>
  <c r="G101" i="5"/>
  <c r="C101" i="5"/>
  <c r="Y93" i="5"/>
  <c r="X93" i="5"/>
  <c r="Y80" i="5"/>
  <c r="X80" i="5"/>
  <c r="Y79" i="5"/>
  <c r="X79" i="5"/>
  <c r="H74" i="5"/>
  <c r="G74" i="5"/>
  <c r="C74" i="5"/>
  <c r="H73" i="5"/>
  <c r="G73" i="5"/>
  <c r="C73" i="5"/>
  <c r="H72" i="5"/>
  <c r="G72" i="5"/>
  <c r="C72" i="5"/>
  <c r="Y66" i="5"/>
  <c r="D74" i="5" s="1"/>
  <c r="X66" i="5"/>
  <c r="Y65" i="5"/>
  <c r="X65" i="5"/>
  <c r="Y64" i="5"/>
  <c r="X64" i="5"/>
  <c r="H59" i="5"/>
  <c r="G59" i="5"/>
  <c r="C59" i="5"/>
  <c r="H58" i="5"/>
  <c r="G58" i="5"/>
  <c r="C58" i="5"/>
  <c r="H57" i="5"/>
  <c r="G57" i="5"/>
  <c r="C57" i="5"/>
  <c r="Y51" i="5"/>
  <c r="X51" i="5"/>
  <c r="Y50" i="5"/>
  <c r="X50" i="5"/>
  <c r="Y49" i="5"/>
  <c r="X49" i="5"/>
  <c r="H44" i="5"/>
  <c r="G44" i="5"/>
  <c r="C44" i="5"/>
  <c r="H43" i="5"/>
  <c r="G43" i="5"/>
  <c r="C43" i="5"/>
  <c r="H42" i="5"/>
  <c r="G42" i="5"/>
  <c r="C42" i="5"/>
  <c r="Y36" i="5"/>
  <c r="X36" i="5"/>
  <c r="Y35" i="5"/>
  <c r="X35" i="5"/>
  <c r="Y34" i="5"/>
  <c r="X34" i="5"/>
  <c r="F42" i="5" s="1"/>
  <c r="H29" i="5"/>
  <c r="G29" i="5"/>
  <c r="C29" i="5"/>
  <c r="H28" i="5"/>
  <c r="G28" i="5"/>
  <c r="C28" i="5"/>
  <c r="H27" i="5"/>
  <c r="G27" i="5"/>
  <c r="C27" i="5"/>
  <c r="H26" i="5"/>
  <c r="G26" i="5"/>
  <c r="C26" i="5"/>
  <c r="Y22" i="5"/>
  <c r="X22" i="5"/>
  <c r="Y17" i="5"/>
  <c r="X17" i="5"/>
  <c r="Y16" i="5"/>
  <c r="X16" i="5"/>
  <c r="Y15" i="5"/>
  <c r="X15" i="5"/>
  <c r="Y14" i="5"/>
  <c r="X14" i="5"/>
  <c r="Y13" i="5"/>
  <c r="X13" i="5"/>
  <c r="Y12" i="5"/>
  <c r="X12" i="5"/>
  <c r="F103" i="5" s="1"/>
  <c r="D17" i="4" a="1"/>
  <c r="D13" i="4" a="1"/>
  <c r="D10" i="4" a="1"/>
  <c r="D23" i="4" a="1"/>
  <c r="D5" i="4" a="1"/>
  <c r="D18" i="4" a="1"/>
  <c r="D6" i="4" a="1"/>
  <c r="D11" i="4" a="1"/>
  <c r="D15" i="4" a="1"/>
  <c r="D20" i="4" a="1"/>
  <c r="D12" i="4" a="1"/>
  <c r="D19" i="4" a="1"/>
  <c r="D7" i="4" a="1"/>
  <c r="D14" i="4" a="1"/>
  <c r="D22" i="4" a="1"/>
  <c r="D4" i="4" a="1"/>
  <c r="D9" i="4" a="1"/>
  <c r="D16" i="4" a="1"/>
  <c r="D8" i="4" a="1"/>
  <c r="D21" i="4" a="1"/>
  <c r="E22" i="4" l="1"/>
  <c r="G15" i="4"/>
  <c r="J15" i="8"/>
  <c r="G17" i="4"/>
  <c r="G6" i="4"/>
  <c r="F14" i="4"/>
  <c r="G21" i="4"/>
  <c r="L21" i="4" s="1"/>
  <c r="E16" i="4"/>
  <c r="F17" i="4"/>
  <c r="H14" i="4"/>
  <c r="I19" i="4"/>
  <c r="H18" i="4"/>
  <c r="H9" i="4"/>
  <c r="H17" i="4"/>
  <c r="G16" i="4"/>
  <c r="G20" i="4"/>
  <c r="F9" i="4"/>
  <c r="H5" i="4"/>
  <c r="H16" i="4"/>
  <c r="E6" i="4"/>
  <c r="F23" i="4"/>
  <c r="I18" i="8"/>
  <c r="E20" i="4"/>
  <c r="K20" i="4" s="1"/>
  <c r="E10" i="4"/>
  <c r="F20" i="4"/>
  <c r="E7" i="4"/>
  <c r="E23" i="4"/>
  <c r="I9" i="4"/>
  <c r="H6" i="4"/>
  <c r="G13" i="4"/>
  <c r="G18" i="4"/>
  <c r="L18" i="4" s="1"/>
  <c r="F15" i="4"/>
  <c r="E12" i="4"/>
  <c r="E17" i="4"/>
  <c r="F10" i="4"/>
  <c r="H21" i="4"/>
  <c r="I6" i="4"/>
  <c r="F8" i="4"/>
  <c r="E5" i="4"/>
  <c r="F22" i="4"/>
  <c r="F13" i="4"/>
  <c r="E15" i="4"/>
  <c r="K15" i="4" s="1"/>
  <c r="G12" i="4"/>
  <c r="I17" i="4"/>
  <c r="H20" i="4"/>
  <c r="I22" i="4"/>
  <c r="G10" i="4"/>
  <c r="F7" i="4"/>
  <c r="E8" i="4"/>
  <c r="E19" i="4"/>
  <c r="F5" i="4"/>
  <c r="L5" i="4" s="1"/>
  <c r="G19" i="4"/>
  <c r="I13" i="4"/>
  <c r="I10" i="4"/>
  <c r="H23" i="4"/>
  <c r="I20" i="4"/>
  <c r="H10" i="4"/>
  <c r="H22" i="4"/>
  <c r="I12" i="4"/>
  <c r="E14" i="4"/>
  <c r="K14" i="4" s="1"/>
  <c r="I16" i="8"/>
  <c r="E18" i="4"/>
  <c r="F19" i="4"/>
  <c r="G9" i="4"/>
  <c r="E9" i="4"/>
  <c r="F6" i="4"/>
  <c r="E11" i="4"/>
  <c r="G11" i="4"/>
  <c r="L11" i="4" s="1"/>
  <c r="F18" i="4"/>
  <c r="K18" i="4" s="1"/>
  <c r="I11" i="4"/>
  <c r="H19" i="4"/>
  <c r="I14" i="4"/>
  <c r="H12" i="4"/>
  <c r="J12" i="4" s="1"/>
  <c r="B8" i="4"/>
  <c r="B4" i="4"/>
  <c r="I28" i="8"/>
  <c r="J23" i="8"/>
  <c r="J48" i="8"/>
  <c r="I3" i="8"/>
  <c r="I24" i="8"/>
  <c r="J28" i="8"/>
  <c r="J29" i="8"/>
  <c r="I42" i="8"/>
  <c r="J10" i="8"/>
  <c r="J61" i="8"/>
  <c r="J22" i="8"/>
  <c r="I40" i="8"/>
  <c r="J17" i="8"/>
  <c r="I61" i="8"/>
  <c r="J7" i="8"/>
  <c r="I36" i="8"/>
  <c r="I7" i="8"/>
  <c r="F4" i="4"/>
  <c r="J40" i="8"/>
  <c r="J36" i="8"/>
  <c r="I53" i="8"/>
  <c r="I4" i="4"/>
  <c r="J2" i="8"/>
  <c r="I35" i="8"/>
  <c r="J55" i="8"/>
  <c r="I10" i="8"/>
  <c r="I15" i="8"/>
  <c r="J49" i="8"/>
  <c r="I37" i="8"/>
  <c r="H4" i="4"/>
  <c r="J37" i="8"/>
  <c r="G4" i="4"/>
  <c r="I46" i="8"/>
  <c r="J60" i="8"/>
  <c r="I12" i="8"/>
  <c r="J32" i="8"/>
  <c r="I26" i="8"/>
  <c r="J46" i="8"/>
  <c r="I25" i="8"/>
  <c r="J52" i="8"/>
  <c r="I13" i="8"/>
  <c r="J25" i="8"/>
  <c r="J8" i="8"/>
  <c r="I60" i="8"/>
  <c r="I32" i="8"/>
  <c r="J21" i="8"/>
  <c r="I47" i="8"/>
  <c r="E4" i="4"/>
  <c r="J56" i="8"/>
  <c r="J42" i="8"/>
  <c r="J12" i="8"/>
  <c r="J35" i="8"/>
  <c r="J50" i="8"/>
  <c r="J9" i="8"/>
  <c r="J20" i="8"/>
  <c r="J31" i="8"/>
  <c r="J53" i="8"/>
  <c r="J11" i="8"/>
  <c r="J6" i="8"/>
  <c r="J3" i="8"/>
  <c r="J57" i="8"/>
  <c r="J16" i="8"/>
  <c r="J30" i="8"/>
  <c r="J27" i="8"/>
  <c r="J34" i="8"/>
  <c r="J13" i="8"/>
  <c r="J4" i="8"/>
  <c r="J54" i="8"/>
  <c r="J19" i="8"/>
  <c r="J41" i="8"/>
  <c r="J47" i="8"/>
  <c r="J45" i="8"/>
  <c r="J39" i="8"/>
  <c r="J43" i="8"/>
  <c r="J14" i="8"/>
  <c r="J58" i="8"/>
  <c r="J18" i="8"/>
  <c r="J44" i="8"/>
  <c r="J24" i="8"/>
  <c r="J59" i="8"/>
  <c r="J5" i="8"/>
  <c r="J51" i="8"/>
  <c r="J38" i="8"/>
  <c r="J26" i="8"/>
  <c r="J33" i="8"/>
  <c r="I38" i="8"/>
  <c r="I9" i="8"/>
  <c r="I48" i="8"/>
  <c r="I43" i="8"/>
  <c r="I8" i="8"/>
  <c r="I5" i="8"/>
  <c r="I52" i="8"/>
  <c r="I27" i="8"/>
  <c r="I6" i="8"/>
  <c r="I17" i="8"/>
  <c r="I51" i="8"/>
  <c r="I11" i="8"/>
  <c r="I50" i="8"/>
  <c r="I33" i="8"/>
  <c r="I56" i="8"/>
  <c r="I45" i="8"/>
  <c r="I30" i="8"/>
  <c r="I31" i="8"/>
  <c r="I20" i="8"/>
  <c r="I59" i="8"/>
  <c r="I39" i="8"/>
  <c r="I34" i="8"/>
  <c r="I49" i="8"/>
  <c r="I14" i="8"/>
  <c r="I22" i="8"/>
  <c r="I44" i="8"/>
  <c r="I19" i="8"/>
  <c r="I58" i="8"/>
  <c r="I57" i="8"/>
  <c r="I29" i="8"/>
  <c r="I4" i="8"/>
  <c r="I21" i="8"/>
  <c r="I54" i="8"/>
  <c r="I2" i="8"/>
  <c r="D27" i="5"/>
  <c r="F74" i="5"/>
  <c r="E44" i="5"/>
  <c r="F59" i="5"/>
  <c r="F43" i="5"/>
  <c r="D59" i="5"/>
  <c r="F88" i="7"/>
  <c r="E26" i="5"/>
  <c r="D26" i="5"/>
  <c r="D103" i="5"/>
  <c r="F80" i="6"/>
  <c r="F99" i="7"/>
  <c r="B5" i="4"/>
  <c r="B6" i="4"/>
  <c r="B22" i="4"/>
  <c r="B20" i="4"/>
  <c r="B19" i="4"/>
  <c r="B18" i="4"/>
  <c r="B23" i="4"/>
  <c r="B21" i="4"/>
  <c r="B17" i="4"/>
  <c r="B16" i="4"/>
  <c r="B15" i="4"/>
  <c r="B14" i="4"/>
  <c r="B13" i="4"/>
  <c r="B12" i="4"/>
  <c r="B11" i="4"/>
  <c r="B10" i="4"/>
  <c r="B9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D6" i="4"/>
  <c r="D5" i="4"/>
  <c r="D4" i="4"/>
  <c r="D85" i="7"/>
  <c r="D90" i="7"/>
  <c r="D91" i="7"/>
  <c r="D92" i="7"/>
  <c r="D93" i="7"/>
  <c r="D94" i="7"/>
  <c r="D95" i="7"/>
  <c r="D96" i="7"/>
  <c r="D97" i="7"/>
  <c r="D98" i="7"/>
  <c r="D99" i="7"/>
  <c r="E86" i="7"/>
  <c r="E91" i="7"/>
  <c r="E92" i="7"/>
  <c r="E93" i="7"/>
  <c r="E94" i="7"/>
  <c r="E95" i="7"/>
  <c r="E96" i="7"/>
  <c r="E97" i="7"/>
  <c r="E98" i="7"/>
  <c r="E99" i="7"/>
  <c r="J99" i="7" s="1"/>
  <c r="E85" i="7"/>
  <c r="F85" i="7"/>
  <c r="F90" i="7"/>
  <c r="F93" i="7"/>
  <c r="J93" i="7" s="1"/>
  <c r="F94" i="7"/>
  <c r="J94" i="7" s="1"/>
  <c r="F95" i="7"/>
  <c r="J95" i="7" s="1"/>
  <c r="F96" i="7"/>
  <c r="J96" i="7" s="1"/>
  <c r="F97" i="7"/>
  <c r="J97" i="7" s="1"/>
  <c r="F98" i="7"/>
  <c r="J98" i="7" s="1"/>
  <c r="D88" i="7"/>
  <c r="E90" i="7"/>
  <c r="F89" i="7"/>
  <c r="D87" i="7"/>
  <c r="I87" i="7" s="1"/>
  <c r="E88" i="7"/>
  <c r="J88" i="7" s="1"/>
  <c r="F86" i="7"/>
  <c r="J86" i="7" s="1"/>
  <c r="F91" i="7"/>
  <c r="J91" i="7" s="1"/>
  <c r="D86" i="7"/>
  <c r="I86" i="7" s="1"/>
  <c r="E87" i="7"/>
  <c r="F87" i="7"/>
  <c r="F92" i="7"/>
  <c r="D89" i="7"/>
  <c r="I89" i="7" s="1"/>
  <c r="E89" i="7"/>
  <c r="D79" i="6"/>
  <c r="D82" i="6"/>
  <c r="D83" i="6"/>
  <c r="D84" i="6"/>
  <c r="D85" i="6"/>
  <c r="D86" i="6"/>
  <c r="D87" i="6"/>
  <c r="I87" i="6" s="1"/>
  <c r="D88" i="6"/>
  <c r="D89" i="6"/>
  <c r="D90" i="6"/>
  <c r="D91" i="6"/>
  <c r="D80" i="6"/>
  <c r="E80" i="6"/>
  <c r="E83" i="6"/>
  <c r="E84" i="6"/>
  <c r="E85" i="6"/>
  <c r="E86" i="6"/>
  <c r="E87" i="6"/>
  <c r="E88" i="6"/>
  <c r="E89" i="6"/>
  <c r="E90" i="6"/>
  <c r="E91" i="6"/>
  <c r="D81" i="6"/>
  <c r="I81" i="6" s="1"/>
  <c r="E81" i="6"/>
  <c r="F79" i="6"/>
  <c r="F84" i="6"/>
  <c r="F85" i="6"/>
  <c r="J85" i="6" s="1"/>
  <c r="F86" i="6"/>
  <c r="J86" i="6" s="1"/>
  <c r="F87" i="6"/>
  <c r="J87" i="6" s="1"/>
  <c r="F88" i="6"/>
  <c r="J88" i="6" s="1"/>
  <c r="F89" i="6"/>
  <c r="J89" i="6" s="1"/>
  <c r="F90" i="6"/>
  <c r="J90" i="6" s="1"/>
  <c r="F91" i="6"/>
  <c r="J91" i="6" s="1"/>
  <c r="D77" i="6"/>
  <c r="E78" i="6"/>
  <c r="F78" i="6"/>
  <c r="F82" i="6"/>
  <c r="D78" i="6"/>
  <c r="I78" i="6" s="1"/>
  <c r="E79" i="6"/>
  <c r="F77" i="6"/>
  <c r="F83" i="6"/>
  <c r="J83" i="6" s="1"/>
  <c r="D76" i="6"/>
  <c r="E77" i="6"/>
  <c r="F76" i="6"/>
  <c r="F81" i="6"/>
  <c r="J81" i="6" s="1"/>
  <c r="E76" i="6"/>
  <c r="E82" i="6"/>
  <c r="I26" i="5"/>
  <c r="E101" i="5"/>
  <c r="F101" i="5"/>
  <c r="E73" i="5"/>
  <c r="D57" i="5"/>
  <c r="E57" i="5"/>
  <c r="E58" i="5"/>
  <c r="E59" i="5"/>
  <c r="J59" i="5" s="1"/>
  <c r="D28" i="5"/>
  <c r="F44" i="5"/>
  <c r="J44" i="5" s="1"/>
  <c r="E102" i="5"/>
  <c r="F28" i="5"/>
  <c r="D72" i="5"/>
  <c r="F104" i="5"/>
  <c r="E72" i="5"/>
  <c r="E74" i="5"/>
  <c r="J74" i="5" s="1"/>
  <c r="D58" i="5"/>
  <c r="F72" i="5"/>
  <c r="F73" i="5"/>
  <c r="J73" i="5" s="1"/>
  <c r="D42" i="5"/>
  <c r="D43" i="5"/>
  <c r="D44" i="5"/>
  <c r="I44" i="5" s="1"/>
  <c r="F57" i="5"/>
  <c r="F58" i="5"/>
  <c r="E28" i="5"/>
  <c r="F27" i="5"/>
  <c r="F102" i="5"/>
  <c r="E42" i="5"/>
  <c r="J42" i="5" s="1"/>
  <c r="E43" i="5"/>
  <c r="J43" i="5" s="1"/>
  <c r="D29" i="5"/>
  <c r="D104" i="5"/>
  <c r="D105" i="5"/>
  <c r="D106" i="5"/>
  <c r="D107" i="5"/>
  <c r="D108" i="5"/>
  <c r="I108" i="5" s="1"/>
  <c r="D109" i="5"/>
  <c r="D110" i="5"/>
  <c r="D111" i="5"/>
  <c r="D112" i="5"/>
  <c r="D113" i="5"/>
  <c r="D102" i="5"/>
  <c r="E27" i="5"/>
  <c r="I27" i="5" s="1"/>
  <c r="E104" i="5"/>
  <c r="E105" i="5"/>
  <c r="E106" i="5"/>
  <c r="E107" i="5"/>
  <c r="E108" i="5"/>
  <c r="E109" i="5"/>
  <c r="E110" i="5"/>
  <c r="E111" i="5"/>
  <c r="E112" i="5"/>
  <c r="E113" i="5"/>
  <c r="E103" i="5"/>
  <c r="J103" i="5" s="1"/>
  <c r="F29" i="5"/>
  <c r="D73" i="5"/>
  <c r="I73" i="5" s="1"/>
  <c r="F105" i="5"/>
  <c r="J105" i="5" s="1"/>
  <c r="F106" i="5"/>
  <c r="F107" i="5"/>
  <c r="F108" i="5"/>
  <c r="J108" i="5" s="1"/>
  <c r="F109" i="5"/>
  <c r="F110" i="5"/>
  <c r="J110" i="5" s="1"/>
  <c r="F111" i="5"/>
  <c r="F112" i="5"/>
  <c r="F113" i="5"/>
  <c r="J113" i="5" s="1"/>
  <c r="D101" i="5"/>
  <c r="I101" i="5" s="1"/>
  <c r="E29" i="5"/>
  <c r="F26" i="5"/>
  <c r="J26" i="5" s="1"/>
  <c r="L23" i="4"/>
  <c r="K23" i="4"/>
  <c r="L22" i="4"/>
  <c r="K22" i="4"/>
  <c r="K21" i="4"/>
  <c r="J20" i="4"/>
  <c r="L20" i="4"/>
  <c r="J19" i="4"/>
  <c r="L19" i="4"/>
  <c r="K19" i="4"/>
  <c r="J18" i="4"/>
  <c r="L17" i="4"/>
  <c r="K17" i="4"/>
  <c r="L16" i="4"/>
  <c r="K16" i="4"/>
  <c r="L15" i="4"/>
  <c r="J14" i="4"/>
  <c r="L14" i="4"/>
  <c r="J13" i="4"/>
  <c r="L13" i="4"/>
  <c r="K13" i="4"/>
  <c r="L12" i="4"/>
  <c r="K12" i="4"/>
  <c r="J11" i="4"/>
  <c r="J10" i="4"/>
  <c r="L10" i="4"/>
  <c r="J5" i="4" l="1"/>
  <c r="J109" i="5"/>
  <c r="J102" i="5"/>
  <c r="L7" i="4"/>
  <c r="I94" i="7"/>
  <c r="J106" i="5"/>
  <c r="I102" i="5"/>
  <c r="K5" i="4"/>
  <c r="J112" i="5"/>
  <c r="I112" i="5"/>
  <c r="I104" i="5"/>
  <c r="J57" i="5"/>
  <c r="J80" i="6"/>
  <c r="L8" i="4"/>
  <c r="J87" i="7"/>
  <c r="I93" i="7"/>
  <c r="I92" i="7"/>
  <c r="I99" i="7"/>
  <c r="I91" i="7"/>
  <c r="I98" i="7"/>
  <c r="I90" i="7"/>
  <c r="J92" i="7"/>
  <c r="J89" i="7"/>
  <c r="I97" i="7"/>
  <c r="I85" i="7"/>
  <c r="J9" i="4"/>
  <c r="J6" i="4"/>
  <c r="J90" i="7"/>
  <c r="I96" i="7"/>
  <c r="K4" i="4"/>
  <c r="I88" i="7"/>
  <c r="J85" i="7"/>
  <c r="I95" i="7"/>
  <c r="I86" i="6"/>
  <c r="J82" i="6"/>
  <c r="I85" i="6"/>
  <c r="L6" i="4"/>
  <c r="L9" i="4"/>
  <c r="J76" i="6"/>
  <c r="J78" i="6"/>
  <c r="I80" i="6"/>
  <c r="I84" i="6"/>
  <c r="I91" i="6"/>
  <c r="I83" i="6"/>
  <c r="I76" i="6"/>
  <c r="I77" i="6"/>
  <c r="J84" i="6"/>
  <c r="I90" i="6"/>
  <c r="I82" i="6"/>
  <c r="J79" i="6"/>
  <c r="I89" i="6"/>
  <c r="I79" i="6"/>
  <c r="K6" i="4"/>
  <c r="K7" i="4"/>
  <c r="J77" i="6"/>
  <c r="I88" i="6"/>
  <c r="J4" i="4"/>
  <c r="L4" i="4"/>
  <c r="J7" i="4"/>
  <c r="J8" i="4"/>
  <c r="K9" i="4"/>
  <c r="I111" i="5"/>
  <c r="I29" i="5"/>
  <c r="J104" i="5"/>
  <c r="I110" i="5"/>
  <c r="I43" i="5"/>
  <c r="I72" i="5"/>
  <c r="I57" i="5"/>
  <c r="I103" i="5"/>
  <c r="J107" i="5"/>
  <c r="I109" i="5"/>
  <c r="I42" i="5"/>
  <c r="J28" i="5"/>
  <c r="J101" i="5"/>
  <c r="I59" i="5"/>
  <c r="I107" i="5"/>
  <c r="J27" i="5"/>
  <c r="J72" i="5"/>
  <c r="I106" i="5"/>
  <c r="I58" i="5"/>
  <c r="I28" i="5"/>
  <c r="J111" i="5"/>
  <c r="J29" i="5"/>
  <c r="I113" i="5"/>
  <c r="I105" i="5"/>
  <c r="J58" i="5"/>
  <c r="I74" i="5"/>
  <c r="J21" i="4"/>
  <c r="J22" i="4"/>
  <c r="J23" i="4"/>
  <c r="K10" i="4"/>
  <c r="K11" i="4"/>
  <c r="J15" i="4"/>
  <c r="J16" i="4"/>
  <c r="J17" i="4"/>
  <c r="K8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<sst xmlns="http://schemas.openxmlformats.org/spreadsheetml/2006/main" count="727" uniqueCount="134">
  <si>
    <t>Gruppe 1</t>
  </si>
  <si>
    <t>Frankreich</t>
  </si>
  <si>
    <t>Mexiko</t>
  </si>
  <si>
    <t>Uruguay</t>
  </si>
  <si>
    <t>(3</t>
  </si>
  <si>
    <t>0)</t>
  </si>
  <si>
    <t>Argentinien</t>
  </si>
  <si>
    <t>Chile</t>
  </si>
  <si>
    <t>USA</t>
  </si>
  <si>
    <t>(0</t>
  </si>
  <si>
    <t>Jugoslawien</t>
  </si>
  <si>
    <t>(1</t>
  </si>
  <si>
    <t>Brasilien</t>
  </si>
  <si>
    <t>Rumänien</t>
  </si>
  <si>
    <t>Paraguay</t>
  </si>
  <si>
    <t>1)</t>
  </si>
  <si>
    <t>Peru</t>
  </si>
  <si>
    <t>Paris</t>
  </si>
  <si>
    <t>Rom</t>
  </si>
  <si>
    <t>Belgien</t>
  </si>
  <si>
    <t>(2</t>
  </si>
  <si>
    <t>Bolivien</t>
  </si>
  <si>
    <t>Spiele</t>
  </si>
  <si>
    <t>gew</t>
  </si>
  <si>
    <t>unent</t>
  </si>
  <si>
    <t>verl</t>
  </si>
  <si>
    <t>Tore+</t>
  </si>
  <si>
    <t>Tore-</t>
  </si>
  <si>
    <t>Punkte+</t>
  </si>
  <si>
    <t>Punkte-</t>
  </si>
  <si>
    <t>Achtelfinale:</t>
  </si>
  <si>
    <t>Italien</t>
  </si>
  <si>
    <t>CSSR</t>
  </si>
  <si>
    <t>Deutschland</t>
  </si>
  <si>
    <t>Triest</t>
  </si>
  <si>
    <t>Österreich</t>
  </si>
  <si>
    <t>Florenz</t>
  </si>
  <si>
    <t>Spanien</t>
  </si>
  <si>
    <t>2)</t>
  </si>
  <si>
    <t>Schweiz</t>
  </si>
  <si>
    <t>Niederlande</t>
  </si>
  <si>
    <t>Ungarn</t>
  </si>
  <si>
    <t>n.V.</t>
  </si>
  <si>
    <t>Turin</t>
  </si>
  <si>
    <t>Schweden</t>
  </si>
  <si>
    <t>Ägypten</t>
  </si>
  <si>
    <t>Genua</t>
  </si>
  <si>
    <t>Mailand</t>
  </si>
  <si>
    <t>Bologna</t>
  </si>
  <si>
    <t>Neapel</t>
  </si>
  <si>
    <t>Dtsch. Reich</t>
  </si>
  <si>
    <t>Niederl.-Indien</t>
  </si>
  <si>
    <t>Kuba</t>
  </si>
  <si>
    <t>Reims</t>
  </si>
  <si>
    <t>(4</t>
  </si>
  <si>
    <t>Norwegen</t>
  </si>
  <si>
    <t>Toulouse</t>
  </si>
  <si>
    <t>Polen</t>
  </si>
  <si>
    <t>Colombes (bei Paris)</t>
  </si>
  <si>
    <t>Marseille</t>
  </si>
  <si>
    <t>Straßburg</t>
  </si>
  <si>
    <t>Le Havre</t>
  </si>
  <si>
    <t>kampflos</t>
  </si>
  <si>
    <t>Lyon</t>
  </si>
  <si>
    <t>Teilnehmer</t>
  </si>
  <si>
    <t>Teilnahme</t>
  </si>
  <si>
    <t>Nation</t>
  </si>
  <si>
    <t>diff. +/-</t>
  </si>
  <si>
    <t>Gesamt</t>
  </si>
  <si>
    <t>BRD</t>
  </si>
  <si>
    <t>Russland</t>
  </si>
  <si>
    <t>Katar</t>
  </si>
  <si>
    <t>Saudi-Arabien</t>
  </si>
  <si>
    <t>Ecuador</t>
  </si>
  <si>
    <t>Südafrika</t>
  </si>
  <si>
    <t>Senegal</t>
  </si>
  <si>
    <t>Südkorea</t>
  </si>
  <si>
    <t>Tschechien</t>
  </si>
  <si>
    <t>Marokko</t>
  </si>
  <si>
    <t>England</t>
  </si>
  <si>
    <t>Kanada</t>
  </si>
  <si>
    <t>Iran</t>
  </si>
  <si>
    <t>Bos u. Herz</t>
  </si>
  <si>
    <t>Portugal</t>
  </si>
  <si>
    <t>Wales</t>
  </si>
  <si>
    <t>Australien</t>
  </si>
  <si>
    <t>Dänemark</t>
  </si>
  <si>
    <t>Türkei</t>
  </si>
  <si>
    <t>Island</t>
  </si>
  <si>
    <t>Tunesien</t>
  </si>
  <si>
    <t>Curaçao</t>
  </si>
  <si>
    <t>UdSSR</t>
  </si>
  <si>
    <t>Kroatien</t>
  </si>
  <si>
    <t>Elfenbeinküste</t>
  </si>
  <si>
    <t>Nigeria</t>
  </si>
  <si>
    <t>Costa Rica</t>
  </si>
  <si>
    <t>Serbien</t>
  </si>
  <si>
    <t>Japan</t>
  </si>
  <si>
    <t>1. WM 1930 in Uruguay</t>
  </si>
  <si>
    <t>13.-30. Juli 1930</t>
  </si>
  <si>
    <t>Teilnehmende Nationen: 13 --- Bewerbungen: 13</t>
  </si>
  <si>
    <t>Alle Spiele fanden in Montevideo statt.</t>
  </si>
  <si>
    <t>Gruppe 2</t>
  </si>
  <si>
    <t>Gruppe 3</t>
  </si>
  <si>
    <t>Gruppe 4</t>
  </si>
  <si>
    <t>Halbfinale:</t>
  </si>
  <si>
    <t>Spiel um Platz 3 am in Montevideo</t>
  </si>
  <si>
    <t>---</t>
  </si>
  <si>
    <t>Jugoslawien verzichtet. USA kampflos Dritter.</t>
  </si>
  <si>
    <t>Endspiel am 30. Juli 1930 in Montevideo</t>
  </si>
  <si>
    <t>VR-Gruppe</t>
  </si>
  <si>
    <t>&gt;&gt;&gt;&gt;&gt;&gt;&gt;&gt;</t>
  </si>
  <si>
    <t>&gt;&gt;&gt;&gt;&gt;&gt;&gt;&gt;&gt;</t>
  </si>
  <si>
    <t>2. WM 1934 in Italien</t>
  </si>
  <si>
    <t>27. Mai-10. Juni 1934</t>
  </si>
  <si>
    <t>Teilnehmende Nationen: 16 --- Bewerbungen: 32</t>
  </si>
  <si>
    <t>Das Tunier wurde im K.O.-System ausgespielt</t>
  </si>
  <si>
    <t>Viertelfinale:</t>
  </si>
  <si>
    <t>Wiederholungsspiel:</t>
  </si>
  <si>
    <t>Spiel um Platz 3 am 7. Juni 1934 in Neapel</t>
  </si>
  <si>
    <t>3)</t>
  </si>
  <si>
    <t>Endspiel am 10. Juni 1934 in Rom</t>
  </si>
  <si>
    <t>3. WM 1938 in Frankreich</t>
  </si>
  <si>
    <t>4.-19. Juni 1938</t>
  </si>
  <si>
    <t>Teilnehmende Nationen: 16 --- Bewerbungen: 36</t>
  </si>
  <si>
    <t>Wiederholungsspiele:</t>
  </si>
  <si>
    <t>Bordeaux</t>
  </si>
  <si>
    <t>Antibes</t>
  </si>
  <si>
    <t>4)</t>
  </si>
  <si>
    <t>Lille</t>
  </si>
  <si>
    <t>Spiel um Platz 3 am 19. Juni 1938 in Bordeaux</t>
  </si>
  <si>
    <t>Endspiel am 19. Juni 1938 in Colombes (bei Paris)</t>
  </si>
  <si>
    <t>Jahr</t>
  </si>
  <si>
    <t>Länder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</si>
</sst>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7]d/\ mmmm\ yyyy;@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0" tint="-0.34998626667073579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</fills>
  <borders count="31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mediumDashed">
        <color auto="1"/>
      </left>
      <right/>
      <top/>
      <bottom/>
      <diagonal/>
    </border>
    <border>
      <left/>
      <right style="mediumDashed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mediumDashed">
        <color auto="1"/>
      </left>
      <right/>
      <top style="mediumDashed">
        <color auto="1"/>
      </top>
      <bottom/>
      <diagonal/>
    </border>
    <border>
      <left/>
      <right/>
      <top style="mediumDashed">
        <color auto="1"/>
      </top>
      <bottom/>
      <diagonal/>
    </border>
    <border>
      <left/>
      <right style="mediumDashed">
        <color auto="1"/>
      </right>
      <top style="mediumDashed">
        <color auto="1"/>
      </top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5" xfId="0" applyBorder="1" applyAlignment="1">
      <alignment horizontal="left"/>
    </xf>
    <xf numFmtId="0" fontId="0" fillId="0" borderId="1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0" xfId="0" applyFill="1" applyAlignment="1">
      <alignment horizontal="center"/>
    </xf>
    <xf numFmtId="0" fontId="0" fillId="0" borderId="20" xfId="0" applyBorder="1" applyAlignment="1">
      <alignment horizontal="center"/>
    </xf>
    <xf numFmtId="0" fontId="0" fillId="2" borderId="0" xfId="0" applyFill="1"/>
    <xf numFmtId="0" fontId="5" fillId="0" borderId="15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/>
    <xf numFmtId="0" fontId="0" fillId="0" borderId="24" xfId="0" applyBorder="1"/>
    <xf numFmtId="0" fontId="0" fillId="0" borderId="25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2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2" xfId="0" applyFont="1" applyBorder="1"/>
    <xf numFmtId="0" fontId="3" fillId="0" borderId="0" xfId="0" applyFont="1"/>
    <xf numFmtId="0" fontId="3" fillId="0" borderId="9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0" xfId="0" quotePrefix="1" applyAlignment="1">
      <alignment horizontal="center"/>
    </xf>
    <xf numFmtId="0" fontId="9" fillId="0" borderId="0" xfId="0" applyFont="1" applyAlignment="1">
      <alignment horizontal="center"/>
    </xf>
    <xf numFmtId="0" fontId="0" fillId="0" borderId="24" xfId="0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left"/>
    </xf>
    <xf numFmtId="0" fontId="8" fillId="0" borderId="1" xfId="0" applyFon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10" fillId="0" borderId="0" xfId="0" applyFont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2" xfId="0" applyBorder="1"/>
    <xf numFmtId="0" fontId="7" fillId="0" borderId="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0" fillId="0" borderId="0" xfId="0"/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0" xfId="0" applyBorder="1"/>
    <xf numFmtId="0" fontId="0" fillId="4" borderId="0" xfId="0" applyFill="1"/>
    <xf numFmtId="0" fontId="0" fillId="4" borderId="0" xfId="0" applyFill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0" borderId="11" xfId="0" applyBorder="1"/>
    <xf numFmtId="0" fontId="0" fillId="0" borderId="5" xfId="0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AK117"/>
  <sheetViews>
    <sheetView topLeftCell="A95" zoomScaleNormal="100" workbookViewId="0">
      <selection activeCell="M17" sqref="M17"/>
    </sheetView>
  </sheetViews>
  <sheetFormatPr baseColWidth="10" defaultRowHeight="15" x14ac:dyDescent="0.25"/>
  <cols>
    <col min="1" max="10" width="11.7109375" style="2" customWidth="1"/>
    <col min="11" max="18" width="11.7109375" customWidth="1"/>
    <col min="19" max="27" width="11.7109375" style="2" customWidth="1"/>
    <col min="29" max="37" width="11.5703125" style="2"/>
  </cols>
  <sheetData>
    <row r="1" spans="1:27" ht="15.75" thickTop="1" x14ac:dyDescent="0.25">
      <c r="A1" s="48"/>
      <c r="B1" s="49"/>
      <c r="C1" s="49"/>
      <c r="D1" s="49"/>
      <c r="E1" s="49"/>
      <c r="F1" s="49"/>
      <c r="G1" s="49"/>
      <c r="H1" s="49"/>
      <c r="I1" s="49"/>
      <c r="J1" s="49"/>
      <c r="K1" s="38"/>
      <c r="S1" s="50">
        <v>1</v>
      </c>
      <c r="T1" s="51">
        <v>2</v>
      </c>
      <c r="U1" s="51">
        <v>3</v>
      </c>
      <c r="V1" s="51">
        <v>4</v>
      </c>
      <c r="W1" s="51">
        <v>5</v>
      </c>
      <c r="X1" s="51">
        <v>6</v>
      </c>
      <c r="Y1" s="52">
        <v>7</v>
      </c>
    </row>
    <row r="2" spans="1:27" ht="46.5" x14ac:dyDescent="0.7">
      <c r="A2" s="74" t="s">
        <v>98</v>
      </c>
      <c r="B2" s="75"/>
      <c r="C2" s="75"/>
      <c r="D2" s="75"/>
      <c r="E2" s="75"/>
      <c r="F2" s="75"/>
      <c r="G2" s="75"/>
      <c r="H2" s="75"/>
      <c r="I2" s="75"/>
      <c r="J2" s="75"/>
      <c r="K2" s="76"/>
      <c r="S2" s="4"/>
      <c r="Y2" s="5"/>
    </row>
    <row r="3" spans="1:27" x14ac:dyDescent="0.25">
      <c r="A3" s="1"/>
      <c r="K3" s="3"/>
      <c r="S3" s="4"/>
      <c r="Y3" s="5"/>
    </row>
    <row r="4" spans="1:27" ht="28.5" x14ac:dyDescent="0.45">
      <c r="A4" s="77" t="s">
        <v>99</v>
      </c>
      <c r="B4" s="78"/>
      <c r="C4" s="78"/>
      <c r="D4" s="78"/>
      <c r="E4" s="78"/>
      <c r="F4" s="78"/>
      <c r="G4" s="78"/>
      <c r="H4" s="78"/>
      <c r="I4" s="78"/>
      <c r="J4" s="78"/>
      <c r="K4" s="76"/>
      <c r="S4" s="4"/>
      <c r="Y4" s="5"/>
    </row>
    <row r="5" spans="1:27" ht="21" x14ac:dyDescent="0.35">
      <c r="A5" s="79" t="s">
        <v>100</v>
      </c>
      <c r="B5" s="80"/>
      <c r="C5" s="80"/>
      <c r="D5" s="80"/>
      <c r="E5" s="80"/>
      <c r="F5" s="80"/>
      <c r="G5" s="80"/>
      <c r="H5" s="80"/>
      <c r="I5" s="80"/>
      <c r="J5" s="80"/>
      <c r="K5" s="76"/>
      <c r="S5" s="4"/>
      <c r="Y5" s="5"/>
    </row>
    <row r="6" spans="1:27" x14ac:dyDescent="0.25">
      <c r="A6" s="1"/>
      <c r="K6" s="3"/>
      <c r="S6" s="4"/>
      <c r="Y6" s="5"/>
    </row>
    <row r="7" spans="1:27" x14ac:dyDescent="0.25">
      <c r="A7" s="81" t="s">
        <v>101</v>
      </c>
      <c r="B7" s="82"/>
      <c r="C7" s="82"/>
      <c r="D7" s="82"/>
      <c r="E7" s="82"/>
      <c r="F7" s="82"/>
      <c r="G7" s="82"/>
      <c r="H7" s="82"/>
      <c r="I7" s="82"/>
      <c r="J7" s="82"/>
      <c r="K7" s="76"/>
      <c r="S7" s="4"/>
      <c r="Y7" s="5"/>
    </row>
    <row r="8" spans="1:27" x14ac:dyDescent="0.25">
      <c r="A8" s="1"/>
      <c r="K8" s="3"/>
      <c r="S8" s="4"/>
      <c r="Y8" s="5"/>
    </row>
    <row r="9" spans="1:27" x14ac:dyDescent="0.25">
      <c r="A9" s="1"/>
      <c r="K9" s="3"/>
      <c r="S9" s="4"/>
      <c r="Y9" s="5"/>
    </row>
    <row r="10" spans="1:27" ht="21" x14ac:dyDescent="0.35">
      <c r="A10" s="1"/>
      <c r="F10" s="6" t="s">
        <v>0</v>
      </c>
      <c r="K10" s="3"/>
      <c r="S10" s="4"/>
      <c r="Y10" s="5"/>
    </row>
    <row r="11" spans="1:27" x14ac:dyDescent="0.25">
      <c r="A11" s="1"/>
      <c r="K11" s="3"/>
      <c r="M11" s="2"/>
      <c r="N11" s="2"/>
      <c r="O11" s="2"/>
      <c r="S11" s="4"/>
      <c r="Y11" s="5"/>
    </row>
    <row r="12" spans="1:27" x14ac:dyDescent="0.25">
      <c r="A12" s="1"/>
      <c r="D12" s="7">
        <v>11152</v>
      </c>
      <c r="E12" s="8" t="s">
        <v>1</v>
      </c>
      <c r="F12" s="2" t="s">
        <v>2</v>
      </c>
      <c r="G12" s="8">
        <v>4</v>
      </c>
      <c r="H12" s="2">
        <v>1</v>
      </c>
      <c r="K12" s="3"/>
      <c r="M12" s="2" t="s">
        <v>111</v>
      </c>
      <c r="N12" s="2"/>
      <c r="O12" s="2" t="s">
        <v>111</v>
      </c>
      <c r="Q12" s="2" t="s">
        <v>112</v>
      </c>
      <c r="S12" s="4" t="s">
        <v>1</v>
      </c>
      <c r="T12" s="2" t="s">
        <v>2</v>
      </c>
      <c r="U12" s="2">
        <v>4</v>
      </c>
      <c r="V12" s="2">
        <v>1</v>
      </c>
      <c r="X12" s="2">
        <f>(IF(U12&gt;V12,3,IF(U12=V12,1,2)))</f>
        <v>3</v>
      </c>
      <c r="Y12" s="5">
        <f>(IF(V12&gt;U12,3,IF(U12=V12,1,2)))</f>
        <v>2</v>
      </c>
      <c r="AA12" s="2" t="s">
        <v>3</v>
      </c>
    </row>
    <row r="13" spans="1:27" ht="15.75" thickBot="1" x14ac:dyDescent="0.3">
      <c r="A13" s="1"/>
      <c r="D13" s="9"/>
      <c r="E13" s="10"/>
      <c r="F13" s="10"/>
      <c r="G13" s="10" t="s">
        <v>4</v>
      </c>
      <c r="H13" s="10" t="s">
        <v>5</v>
      </c>
      <c r="K13" s="3"/>
      <c r="S13" s="4" t="s">
        <v>6</v>
      </c>
      <c r="T13" s="2" t="s">
        <v>1</v>
      </c>
      <c r="U13" s="2">
        <v>1</v>
      </c>
      <c r="V13" s="2">
        <v>0</v>
      </c>
      <c r="X13" s="2">
        <f t="shared" ref="X13:X17" si="0">(IF(U13&gt;V13,3,IF(U13=V13,1,2)))</f>
        <v>3</v>
      </c>
      <c r="Y13" s="5">
        <f t="shared" ref="Y13:Y17" si="1">(IF(V13&gt;U13,3,IF(U13=V13,1,2)))</f>
        <v>2</v>
      </c>
      <c r="AA13" s="2" t="s">
        <v>6</v>
      </c>
    </row>
    <row r="14" spans="1:27" x14ac:dyDescent="0.25">
      <c r="A14" s="1"/>
      <c r="D14" s="7">
        <v>11154</v>
      </c>
      <c r="E14" s="8" t="s">
        <v>6</v>
      </c>
      <c r="F14" s="2" t="s">
        <v>1</v>
      </c>
      <c r="G14" s="8">
        <v>1</v>
      </c>
      <c r="H14" s="2">
        <v>0</v>
      </c>
      <c r="K14" s="3"/>
      <c r="S14" s="4" t="s">
        <v>7</v>
      </c>
      <c r="T14" s="2" t="s">
        <v>2</v>
      </c>
      <c r="U14" s="2">
        <v>3</v>
      </c>
      <c r="V14" s="2">
        <v>0</v>
      </c>
      <c r="X14" s="2">
        <f t="shared" si="0"/>
        <v>3</v>
      </c>
      <c r="Y14" s="5">
        <f t="shared" si="1"/>
        <v>2</v>
      </c>
      <c r="AA14" s="2" t="s">
        <v>8</v>
      </c>
    </row>
    <row r="15" spans="1:27" ht="15.75" thickBot="1" x14ac:dyDescent="0.3">
      <c r="A15" s="1"/>
      <c r="D15" s="9"/>
      <c r="E15" s="10"/>
      <c r="F15" s="10"/>
      <c r="G15" s="10" t="s">
        <v>9</v>
      </c>
      <c r="H15" s="10" t="s">
        <v>5</v>
      </c>
      <c r="K15" s="3"/>
      <c r="S15" s="4" t="s">
        <v>7</v>
      </c>
      <c r="T15" s="2" t="s">
        <v>1</v>
      </c>
      <c r="U15" s="2">
        <v>1</v>
      </c>
      <c r="V15" s="2">
        <v>0</v>
      </c>
      <c r="X15" s="2">
        <f t="shared" si="0"/>
        <v>3</v>
      </c>
      <c r="Y15" s="5">
        <f t="shared" si="1"/>
        <v>2</v>
      </c>
      <c r="AA15" s="2" t="s">
        <v>10</v>
      </c>
    </row>
    <row r="16" spans="1:27" x14ac:dyDescent="0.25">
      <c r="A16" s="1"/>
      <c r="D16" s="7">
        <v>11155</v>
      </c>
      <c r="E16" s="8" t="s">
        <v>7</v>
      </c>
      <c r="F16" s="2" t="s">
        <v>2</v>
      </c>
      <c r="G16" s="8">
        <v>3</v>
      </c>
      <c r="H16" s="2">
        <v>0</v>
      </c>
      <c r="K16" s="3"/>
      <c r="S16" s="4" t="s">
        <v>6</v>
      </c>
      <c r="T16" s="2" t="s">
        <v>2</v>
      </c>
      <c r="U16" s="2">
        <v>6</v>
      </c>
      <c r="V16" s="2">
        <v>3</v>
      </c>
      <c r="X16" s="2">
        <f t="shared" si="0"/>
        <v>3</v>
      </c>
      <c r="Y16" s="5">
        <f t="shared" si="1"/>
        <v>2</v>
      </c>
      <c r="AA16" s="2" t="s">
        <v>7</v>
      </c>
    </row>
    <row r="17" spans="1:27" ht="15.75" thickBot="1" x14ac:dyDescent="0.3">
      <c r="A17" s="1"/>
      <c r="D17" s="9"/>
      <c r="E17" s="10"/>
      <c r="F17" s="10"/>
      <c r="G17" s="10" t="s">
        <v>11</v>
      </c>
      <c r="H17" s="10" t="s">
        <v>5</v>
      </c>
      <c r="K17" s="3"/>
      <c r="S17" s="4" t="s">
        <v>6</v>
      </c>
      <c r="T17" s="2" t="s">
        <v>7</v>
      </c>
      <c r="U17" s="2">
        <v>3</v>
      </c>
      <c r="V17" s="2">
        <v>1</v>
      </c>
      <c r="X17" s="2">
        <f t="shared" si="0"/>
        <v>3</v>
      </c>
      <c r="Y17" s="5">
        <f t="shared" si="1"/>
        <v>2</v>
      </c>
      <c r="AA17" s="2" t="s">
        <v>12</v>
      </c>
    </row>
    <row r="18" spans="1:27" x14ac:dyDescent="0.25">
      <c r="A18" s="1"/>
      <c r="D18" s="7">
        <v>11158</v>
      </c>
      <c r="E18" s="8" t="s">
        <v>7</v>
      </c>
      <c r="F18" s="2" t="s">
        <v>1</v>
      </c>
      <c r="G18" s="8">
        <v>1</v>
      </c>
      <c r="H18" s="2">
        <v>0</v>
      </c>
      <c r="K18" s="3"/>
      <c r="S18" s="4"/>
      <c r="Y18" s="5"/>
      <c r="AA18" s="2" t="s">
        <v>13</v>
      </c>
    </row>
    <row r="19" spans="1:27" ht="15.75" thickBot="1" x14ac:dyDescent="0.3">
      <c r="A19" s="1"/>
      <c r="D19" s="9"/>
      <c r="E19" s="10"/>
      <c r="F19" s="10"/>
      <c r="G19" s="10" t="s">
        <v>9</v>
      </c>
      <c r="H19" s="10" t="s">
        <v>5</v>
      </c>
      <c r="K19" s="3"/>
      <c r="S19" s="4"/>
      <c r="Y19" s="5"/>
      <c r="AA19" s="2" t="s">
        <v>14</v>
      </c>
    </row>
    <row r="20" spans="1:27" x14ac:dyDescent="0.25">
      <c r="A20" s="1"/>
      <c r="D20" s="7">
        <v>11158</v>
      </c>
      <c r="E20" s="8" t="s">
        <v>6</v>
      </c>
      <c r="F20" s="2" t="s">
        <v>2</v>
      </c>
      <c r="G20" s="8">
        <v>6</v>
      </c>
      <c r="H20" s="2">
        <v>3</v>
      </c>
      <c r="K20" s="3"/>
      <c r="S20" s="4"/>
      <c r="Y20" s="5"/>
      <c r="AA20" s="2" t="s">
        <v>1</v>
      </c>
    </row>
    <row r="21" spans="1:27" ht="15.75" thickBot="1" x14ac:dyDescent="0.3">
      <c r="A21" s="1"/>
      <c r="D21" s="9"/>
      <c r="E21" s="10"/>
      <c r="F21" s="10"/>
      <c r="G21" s="10" t="s">
        <v>4</v>
      </c>
      <c r="H21" s="10" t="s">
        <v>15</v>
      </c>
      <c r="K21" s="3"/>
      <c r="S21" s="4"/>
      <c r="Y21" s="5"/>
      <c r="AA21" s="2" t="s">
        <v>16</v>
      </c>
    </row>
    <row r="22" spans="1:27" x14ac:dyDescent="0.25">
      <c r="A22" s="1"/>
      <c r="D22" s="7">
        <v>11161</v>
      </c>
      <c r="E22" s="8" t="s">
        <v>6</v>
      </c>
      <c r="F22" s="2" t="s">
        <v>7</v>
      </c>
      <c r="G22" s="8">
        <v>3</v>
      </c>
      <c r="H22" s="2">
        <v>1</v>
      </c>
      <c r="K22" s="3"/>
      <c r="S22" s="4" t="s">
        <v>17</v>
      </c>
      <c r="T22" s="2" t="s">
        <v>18</v>
      </c>
      <c r="U22" s="2">
        <v>5</v>
      </c>
      <c r="V22" s="2">
        <v>2</v>
      </c>
      <c r="X22" s="2">
        <f t="shared" ref="X22" si="2">(IF(U22&gt;V22,3,IF(U22=V22,1,2)))</f>
        <v>3</v>
      </c>
      <c r="Y22" s="5">
        <f t="shared" ref="Y22" si="3">(IF(V22&gt;U22,3,IF(U22=V22,1,2)))</f>
        <v>2</v>
      </c>
      <c r="AA22" s="2" t="s">
        <v>19</v>
      </c>
    </row>
    <row r="23" spans="1:27" x14ac:dyDescent="0.25">
      <c r="A23" s="1"/>
      <c r="G23" s="2" t="s">
        <v>20</v>
      </c>
      <c r="H23" s="2" t="s">
        <v>15</v>
      </c>
      <c r="K23" s="3"/>
      <c r="S23" s="4"/>
      <c r="Y23" s="5"/>
      <c r="AA23" s="2" t="s">
        <v>21</v>
      </c>
    </row>
    <row r="24" spans="1:27" x14ac:dyDescent="0.25">
      <c r="A24" s="1"/>
      <c r="K24" s="3"/>
      <c r="S24" s="4"/>
      <c r="Y24" s="5"/>
      <c r="AA24" s="2" t="s">
        <v>2</v>
      </c>
    </row>
    <row r="25" spans="1:27" ht="15.75" thickBot="1" x14ac:dyDescent="0.3">
      <c r="A25" s="1"/>
      <c r="C25" s="2" t="s">
        <v>22</v>
      </c>
      <c r="D25" s="2" t="s">
        <v>23</v>
      </c>
      <c r="E25" s="2" t="s">
        <v>24</v>
      </c>
      <c r="F25" s="2" t="s">
        <v>25</v>
      </c>
      <c r="G25" s="2" t="s">
        <v>26</v>
      </c>
      <c r="H25" s="2" t="s">
        <v>27</v>
      </c>
      <c r="I25" s="2" t="s">
        <v>28</v>
      </c>
      <c r="J25" s="2" t="s">
        <v>29</v>
      </c>
      <c r="K25" s="3"/>
      <c r="S25" s="4"/>
      <c r="Y25" s="5"/>
    </row>
    <row r="26" spans="1:27" x14ac:dyDescent="0.25">
      <c r="A26" s="1"/>
      <c r="B26" s="11" t="s">
        <v>6</v>
      </c>
      <c r="C26" s="12">
        <f>COUNTIF($S$12:$T$17,"Argentinien")</f>
        <v>3</v>
      </c>
      <c r="D26" s="13">
        <f>SUMPRODUCT(($S$12:$T$17=B26)*($X$12:$Y$17=3))</f>
        <v>3</v>
      </c>
      <c r="E26" s="13">
        <f>SUMPRODUCT(($S$12:$T$17=B26)*($X$12:$Y$17=1))</f>
        <v>0</v>
      </c>
      <c r="F26" s="13">
        <f>SUMPRODUCT(($S$12:$T$17=B26)*($X$12:$Y$17=2))</f>
        <v>0</v>
      </c>
      <c r="G26" s="13">
        <f>SUMPRODUCT(($S$12:$S$17=B26)*($U$12:$U$17))+SUMPRODUCT(($T$12:$T$17=B26)*($V$12:$V$17))</f>
        <v>10</v>
      </c>
      <c r="H26" s="13">
        <f>SUMPRODUCT(($S$12:$S$17=B26)*($V$12:$V$17))+SUMPRODUCT(($T$12:$T$17=B26)*($U$12:$U$17))</f>
        <v>4</v>
      </c>
      <c r="I26" s="12">
        <f>(D26*2)+E26</f>
        <v>6</v>
      </c>
      <c r="J26" s="14">
        <f>(F26*2)+E26</f>
        <v>0</v>
      </c>
      <c r="K26" s="3"/>
      <c r="S26" s="4"/>
      <c r="Y26" s="5"/>
    </row>
    <row r="27" spans="1:27" x14ac:dyDescent="0.25">
      <c r="A27" s="1"/>
      <c r="B27" s="15" t="s">
        <v>7</v>
      </c>
      <c r="C27" s="2">
        <f>COUNTIF($S$12:$T$17,"Chile")</f>
        <v>3</v>
      </c>
      <c r="D27" s="16">
        <f>SUMPRODUCT(($S$12:$T$17=B27)*($X$12:$Y$17=3))</f>
        <v>2</v>
      </c>
      <c r="E27" s="16">
        <f>SUMPRODUCT(($S$12:$T$17=B27)*($X$12:$Y$17=1))</f>
        <v>0</v>
      </c>
      <c r="F27" s="16">
        <f>SUMPRODUCT(($S$12:$T$17=B27)*($X$12:$Y$17=2))</f>
        <v>1</v>
      </c>
      <c r="G27" s="16">
        <f>SUMPRODUCT(($S$12:$S$17=B27)*($U$12:$U$17))+SUMPRODUCT(($T$12:$T$17=B27)*($V$12:$V$17))</f>
        <v>5</v>
      </c>
      <c r="H27" s="16">
        <f>SUMPRODUCT(($S$12:$S$17=B27)*($V$12:$V$17))+SUMPRODUCT(($T$12:$T$17=B27)*($U$12:$U$17))</f>
        <v>3</v>
      </c>
      <c r="I27" s="2">
        <f>(D27*2)+E27</f>
        <v>4</v>
      </c>
      <c r="J27" s="17">
        <f>(F27*2)+E27</f>
        <v>2</v>
      </c>
      <c r="K27" s="3"/>
      <c r="S27" s="4"/>
      <c r="Y27" s="5"/>
    </row>
    <row r="28" spans="1:27" x14ac:dyDescent="0.25">
      <c r="A28" s="1"/>
      <c r="B28" s="15" t="s">
        <v>1</v>
      </c>
      <c r="C28" s="2">
        <f>COUNTIF($S$12:$T$17,"Frankreich")</f>
        <v>3</v>
      </c>
      <c r="D28" s="16">
        <f>SUMPRODUCT(($S$12:$T$17=B28)*($X$12:$Y$17=3))</f>
        <v>1</v>
      </c>
      <c r="E28" s="16">
        <f>SUMPRODUCT(($S$12:$T$17=B28)*($X$12:$Y$17=1))</f>
        <v>0</v>
      </c>
      <c r="F28" s="16">
        <f>SUMPRODUCT(($S$12:$T$17=B28)*($X$12:$Y$17=2))</f>
        <v>2</v>
      </c>
      <c r="G28" s="16">
        <f>SUMPRODUCT(($S$12:$S$17=B28)*($U$12:$U$17))+SUMPRODUCT(($T$12:$T$17=B28)*($V$12:$V$17))</f>
        <v>4</v>
      </c>
      <c r="H28" s="16">
        <f>SUMPRODUCT(($S$12:$S$17=B28)*($V$12:$V$17))+SUMPRODUCT(($T$12:$T$17=B28)*($U$12:$U$17))</f>
        <v>3</v>
      </c>
      <c r="I28" s="2">
        <f>(D28*2)+E28</f>
        <v>2</v>
      </c>
      <c r="J28" s="17">
        <f>(F28*2)+E28</f>
        <v>4</v>
      </c>
      <c r="K28" s="3"/>
      <c r="S28" s="4"/>
      <c r="Y28" s="5"/>
    </row>
    <row r="29" spans="1:27" ht="15.75" thickBot="1" x14ac:dyDescent="0.3">
      <c r="A29" s="1"/>
      <c r="B29" s="18" t="s">
        <v>2</v>
      </c>
      <c r="C29" s="10">
        <f>COUNTIF($S$12:$T$17,"Mexiko")</f>
        <v>3</v>
      </c>
      <c r="D29" s="19">
        <f>SUMPRODUCT(($S$12:$T$17=B29)*($X$12:$Y$17=3))</f>
        <v>0</v>
      </c>
      <c r="E29" s="19">
        <f>SUMPRODUCT(($S$12:$T$17=B29)*($X$12:$Y$17=1))</f>
        <v>0</v>
      </c>
      <c r="F29" s="19">
        <f>SUMPRODUCT(($S$12:$T$17=B29)*($X$12:$Y$17=2))</f>
        <v>3</v>
      </c>
      <c r="G29" s="19">
        <f>SUMPRODUCT(($S$12:$S$17=B29)*($U$12:$U$17))+SUMPRODUCT(($T$12:$T$17=B29)*($V$12:$V$17))</f>
        <v>4</v>
      </c>
      <c r="H29" s="19">
        <f>SUMPRODUCT(($S$12:$S$17=B29)*($V$12:$V$17))+SUMPRODUCT(($T$12:$T$17=B29)*($U$12:$U$17))</f>
        <v>13</v>
      </c>
      <c r="I29" s="10">
        <f>(D29*2)+E29</f>
        <v>0</v>
      </c>
      <c r="J29" s="20">
        <f>(F29*2)+E29</f>
        <v>6</v>
      </c>
      <c r="K29" s="3"/>
      <c r="S29" s="4"/>
      <c r="Y29" s="5"/>
    </row>
    <row r="30" spans="1:27" ht="15.75" thickBot="1" x14ac:dyDescent="0.3">
      <c r="A30" s="1"/>
      <c r="K30" s="3"/>
      <c r="S30" s="4"/>
      <c r="Y30" s="5"/>
    </row>
    <row r="31" spans="1:27" ht="15.75" thickTop="1" x14ac:dyDescent="0.25">
      <c r="A31" s="48"/>
      <c r="B31" s="49"/>
      <c r="C31" s="49"/>
      <c r="D31" s="49"/>
      <c r="E31" s="49"/>
      <c r="F31" s="49"/>
      <c r="G31" s="49"/>
      <c r="H31" s="49"/>
      <c r="I31" s="49"/>
      <c r="J31" s="49"/>
      <c r="K31" s="38"/>
      <c r="S31" s="4"/>
      <c r="Y31" s="5"/>
    </row>
    <row r="32" spans="1:27" ht="21" x14ac:dyDescent="0.35">
      <c r="A32" s="1"/>
      <c r="F32" s="6" t="s">
        <v>102</v>
      </c>
      <c r="K32" s="3"/>
      <c r="S32" s="4"/>
      <c r="Y32" s="5"/>
    </row>
    <row r="33" spans="1:25" x14ac:dyDescent="0.25">
      <c r="A33" s="1"/>
      <c r="K33" s="3"/>
      <c r="S33" s="4"/>
      <c r="Y33" s="5"/>
    </row>
    <row r="34" spans="1:25" x14ac:dyDescent="0.25">
      <c r="A34" s="1"/>
      <c r="D34" s="7">
        <v>11153</v>
      </c>
      <c r="E34" s="8" t="s">
        <v>10</v>
      </c>
      <c r="F34" s="2" t="s">
        <v>12</v>
      </c>
      <c r="G34" s="8">
        <v>2</v>
      </c>
      <c r="H34" s="2">
        <v>1</v>
      </c>
      <c r="K34" s="3"/>
      <c r="S34" s="4" t="s">
        <v>10</v>
      </c>
      <c r="T34" s="2" t="s">
        <v>12</v>
      </c>
      <c r="U34" s="2">
        <v>2</v>
      </c>
      <c r="V34" s="2">
        <v>1</v>
      </c>
      <c r="X34" s="2">
        <f>(IF(U34&gt;V34,3,IF(U34=V34,1,2)))</f>
        <v>3</v>
      </c>
      <c r="Y34" s="5">
        <f t="shared" ref="Y34:Y36" si="4">(IF(V34&gt;U34,3,IF(U34=V34,1,2)))</f>
        <v>2</v>
      </c>
    </row>
    <row r="35" spans="1:25" ht="15.75" thickBot="1" x14ac:dyDescent="0.3">
      <c r="A35" s="1"/>
      <c r="D35" s="9"/>
      <c r="E35" s="10"/>
      <c r="F35" s="10"/>
      <c r="G35" s="10" t="s">
        <v>20</v>
      </c>
      <c r="H35" s="10" t="s">
        <v>5</v>
      </c>
      <c r="K35" s="3"/>
      <c r="S35" s="4" t="s">
        <v>10</v>
      </c>
      <c r="T35" s="2" t="s">
        <v>21</v>
      </c>
      <c r="U35" s="2">
        <v>4</v>
      </c>
      <c r="V35" s="2">
        <v>0</v>
      </c>
      <c r="X35" s="2">
        <f t="shared" ref="X35:X36" si="5">(IF(U35&gt;V35,3,IF(U35=V35,1,2)))</f>
        <v>3</v>
      </c>
      <c r="Y35" s="5">
        <f t="shared" si="4"/>
        <v>2</v>
      </c>
    </row>
    <row r="36" spans="1:25" x14ac:dyDescent="0.25">
      <c r="A36" s="1"/>
      <c r="D36" s="7">
        <v>11156</v>
      </c>
      <c r="E36" s="8" t="s">
        <v>10</v>
      </c>
      <c r="F36" s="2" t="s">
        <v>21</v>
      </c>
      <c r="G36" s="8">
        <v>4</v>
      </c>
      <c r="H36" s="2">
        <v>0</v>
      </c>
      <c r="K36" s="3"/>
      <c r="S36" s="4" t="s">
        <v>12</v>
      </c>
      <c r="T36" s="2" t="s">
        <v>21</v>
      </c>
      <c r="U36" s="2">
        <v>4</v>
      </c>
      <c r="V36" s="2">
        <v>0</v>
      </c>
      <c r="X36" s="2">
        <f t="shared" si="5"/>
        <v>3</v>
      </c>
      <c r="Y36" s="5">
        <f t="shared" si="4"/>
        <v>2</v>
      </c>
    </row>
    <row r="37" spans="1:25" ht="15.75" thickBot="1" x14ac:dyDescent="0.3">
      <c r="A37" s="1"/>
      <c r="D37" s="9"/>
      <c r="E37" s="10"/>
      <c r="F37" s="10"/>
      <c r="G37" s="10" t="s">
        <v>9</v>
      </c>
      <c r="H37" s="10" t="s">
        <v>5</v>
      </c>
      <c r="K37" s="3"/>
      <c r="S37" s="4"/>
      <c r="Y37" s="5"/>
    </row>
    <row r="38" spans="1:25" x14ac:dyDescent="0.25">
      <c r="A38" s="1"/>
      <c r="D38" s="7">
        <v>11159</v>
      </c>
      <c r="E38" s="8" t="s">
        <v>12</v>
      </c>
      <c r="F38" s="2" t="s">
        <v>21</v>
      </c>
      <c r="G38" s="8">
        <v>4</v>
      </c>
      <c r="H38" s="2">
        <v>0</v>
      </c>
      <c r="K38" s="3"/>
      <c r="S38" s="4"/>
      <c r="Y38" s="5"/>
    </row>
    <row r="39" spans="1:25" x14ac:dyDescent="0.25">
      <c r="A39" s="1"/>
      <c r="G39" s="2" t="s">
        <v>11</v>
      </c>
      <c r="H39" s="2" t="s">
        <v>5</v>
      </c>
      <c r="K39" s="3"/>
      <c r="S39" s="4"/>
      <c r="Y39" s="5"/>
    </row>
    <row r="40" spans="1:25" x14ac:dyDescent="0.25">
      <c r="A40" s="1"/>
      <c r="K40" s="3"/>
      <c r="S40" s="4"/>
      <c r="Y40" s="5"/>
    </row>
    <row r="41" spans="1:25" ht="15.75" thickBot="1" x14ac:dyDescent="0.3">
      <c r="A41" s="1"/>
      <c r="C41" s="2" t="s">
        <v>22</v>
      </c>
      <c r="D41" s="2" t="s">
        <v>23</v>
      </c>
      <c r="E41" s="2" t="s">
        <v>24</v>
      </c>
      <c r="F41" s="2" t="s">
        <v>25</v>
      </c>
      <c r="G41" s="2" t="s">
        <v>26</v>
      </c>
      <c r="H41" s="2" t="s">
        <v>27</v>
      </c>
      <c r="I41" s="2" t="s">
        <v>28</v>
      </c>
      <c r="J41" s="2" t="s">
        <v>29</v>
      </c>
      <c r="K41" s="3"/>
      <c r="S41" s="4"/>
      <c r="Y41" s="5"/>
    </row>
    <row r="42" spans="1:25" x14ac:dyDescent="0.25">
      <c r="A42" s="1"/>
      <c r="B42" s="11" t="s">
        <v>10</v>
      </c>
      <c r="C42" s="12">
        <f>COUNTIF($S$34:$T$36,"Jugoslawien")</f>
        <v>2</v>
      </c>
      <c r="D42" s="13">
        <f>SUMPRODUCT(($S$34:$T$36=B42)*($X$34:$Y$36=3))</f>
        <v>2</v>
      </c>
      <c r="E42" s="13">
        <f>SUMPRODUCT(($S$34:$T$36=B42)*($X$34:$Y$36=1))</f>
        <v>0</v>
      </c>
      <c r="F42" s="13">
        <f>SUMPRODUCT(($S$34:$T$36=B42)*($X$34:$Y$36=2))</f>
        <v>0</v>
      </c>
      <c r="G42" s="13">
        <f>SUMPRODUCT(($S$34:$S$36=B42)*($U$34:$U$36))+SUMPRODUCT(($T$34:$T$36=B42)*($V$34:$V$36))</f>
        <v>6</v>
      </c>
      <c r="H42" s="13">
        <f>SUMPRODUCT(($S$34:$S$36=B42)*($V$34:$V$36))+SUMPRODUCT(($T$34:$T$36=B42)*($U$34:$U$36))</f>
        <v>1</v>
      </c>
      <c r="I42" s="12">
        <f>(D42*2)+E42</f>
        <v>4</v>
      </c>
      <c r="J42" s="14">
        <f>(F42*2)+E42</f>
        <v>0</v>
      </c>
      <c r="K42" s="3"/>
      <c r="S42" s="4"/>
      <c r="Y42" s="5"/>
    </row>
    <row r="43" spans="1:25" x14ac:dyDescent="0.25">
      <c r="A43" s="1"/>
      <c r="B43" s="15" t="s">
        <v>12</v>
      </c>
      <c r="C43" s="2">
        <f>COUNTIF($S$34:$T$36,"Brasilien")</f>
        <v>2</v>
      </c>
      <c r="D43" s="16">
        <f>SUMPRODUCT(($S$34:$T$36=B43)*($X$34:$Y$36=3))</f>
        <v>1</v>
      </c>
      <c r="E43" s="16">
        <f>SUMPRODUCT(($S$34:$T$36=B43)*($X$34:$Y$36=1))</f>
        <v>0</v>
      </c>
      <c r="F43" s="16">
        <f>SUMPRODUCT(($S$34:$T$36=B43)*($X$34:$Y$36=2))</f>
        <v>1</v>
      </c>
      <c r="G43" s="16">
        <f>SUMPRODUCT(($S$34:$S$36=B43)*($U$34:$U$36))+SUMPRODUCT(($T$34:$T$36=B43)*($V$34:$V$36))</f>
        <v>5</v>
      </c>
      <c r="H43" s="16">
        <f>SUMPRODUCT(($S$34:$S$36=B43)*($V$34:$V$36))+SUMPRODUCT(($T$34:$T$36=B43)*($U$34:$U$36))</f>
        <v>2</v>
      </c>
      <c r="I43" s="2">
        <f>(D43*2)+E43</f>
        <v>2</v>
      </c>
      <c r="J43" s="17">
        <f>(F43*2)+E43</f>
        <v>2</v>
      </c>
      <c r="K43" s="3"/>
      <c r="S43" s="4"/>
      <c r="Y43" s="5"/>
    </row>
    <row r="44" spans="1:25" ht="15.75" thickBot="1" x14ac:dyDescent="0.3">
      <c r="A44" s="1"/>
      <c r="B44" s="18" t="s">
        <v>21</v>
      </c>
      <c r="C44" s="10">
        <f>COUNTIF($S$34:$T$36,"Bolivien")</f>
        <v>2</v>
      </c>
      <c r="D44" s="19">
        <f>SUMPRODUCT(($S$34:$T$36=B44)*($X$34:$Y$36=3))</f>
        <v>0</v>
      </c>
      <c r="E44" s="19">
        <f>SUMPRODUCT(($S$34:$T$36=B44)*($X$34:$Y$36=1))</f>
        <v>0</v>
      </c>
      <c r="F44" s="19">
        <f>SUMPRODUCT(($S$34:$T$36=B44)*($X$34:$Y$36=2))</f>
        <v>2</v>
      </c>
      <c r="G44" s="19">
        <f>SUMPRODUCT(($S$34:$S$36=B44)*($U$34:$U$36))+SUMPRODUCT(($T$34:$T$36=B44)*($V$34:$V$36))</f>
        <v>0</v>
      </c>
      <c r="H44" s="19">
        <f>SUMPRODUCT(($S$34:$S$36=B44)*($V$34:$V$36))+SUMPRODUCT(($T$34:$T$36=B44)*($U$34:$U$36))</f>
        <v>8</v>
      </c>
      <c r="I44" s="10">
        <f>(D44*2)+E44</f>
        <v>0</v>
      </c>
      <c r="J44" s="20">
        <f>(F44*2)+E44</f>
        <v>4</v>
      </c>
      <c r="K44" s="3"/>
      <c r="S44" s="4"/>
      <c r="Y44" s="5"/>
    </row>
    <row r="45" spans="1:25" ht="15.75" thickBot="1" x14ac:dyDescent="0.3">
      <c r="A45" s="1"/>
      <c r="K45" s="3"/>
      <c r="S45" s="4"/>
      <c r="Y45" s="5"/>
    </row>
    <row r="46" spans="1:25" ht="15.75" thickTop="1" x14ac:dyDescent="0.25">
      <c r="A46" s="48"/>
      <c r="B46" s="49"/>
      <c r="C46" s="49"/>
      <c r="D46" s="49"/>
      <c r="E46" s="49"/>
      <c r="F46" s="49"/>
      <c r="G46" s="49"/>
      <c r="H46" s="49"/>
      <c r="I46" s="49"/>
      <c r="J46" s="49"/>
      <c r="K46" s="38"/>
      <c r="S46" s="4"/>
      <c r="Y46" s="5"/>
    </row>
    <row r="47" spans="1:25" ht="21" x14ac:dyDescent="0.35">
      <c r="A47" s="1"/>
      <c r="F47" s="6" t="s">
        <v>103</v>
      </c>
      <c r="K47" s="3"/>
      <c r="S47" s="4"/>
      <c r="Y47" s="5"/>
    </row>
    <row r="48" spans="1:25" x14ac:dyDescent="0.25">
      <c r="A48" s="1"/>
      <c r="K48" s="3"/>
      <c r="S48" s="4"/>
      <c r="Y48" s="5"/>
    </row>
    <row r="49" spans="1:25" x14ac:dyDescent="0.25">
      <c r="A49" s="1"/>
      <c r="D49" s="7">
        <v>11153</v>
      </c>
      <c r="E49" s="8" t="s">
        <v>13</v>
      </c>
      <c r="F49" s="2" t="s">
        <v>16</v>
      </c>
      <c r="G49" s="8">
        <v>3</v>
      </c>
      <c r="H49" s="2">
        <v>1</v>
      </c>
      <c r="K49" s="3"/>
      <c r="S49" s="4" t="s">
        <v>13</v>
      </c>
      <c r="T49" s="2" t="s">
        <v>16</v>
      </c>
      <c r="U49" s="2">
        <v>3</v>
      </c>
      <c r="V49" s="2">
        <v>1</v>
      </c>
      <c r="X49" s="2">
        <f t="shared" ref="X49:X51" si="6">(IF(U49&gt;V49,3,IF(U49=V49,1,2)))</f>
        <v>3</v>
      </c>
      <c r="Y49" s="5">
        <f t="shared" ref="Y49:Y51" si="7">(IF(V49&gt;U49,3,IF(U49=V49,1,2)))</f>
        <v>2</v>
      </c>
    </row>
    <row r="50" spans="1:25" ht="15.75" thickBot="1" x14ac:dyDescent="0.3">
      <c r="A50" s="1"/>
      <c r="D50" s="9"/>
      <c r="E50" s="10"/>
      <c r="F50" s="10"/>
      <c r="G50" s="10" t="s">
        <v>11</v>
      </c>
      <c r="H50" s="10" t="s">
        <v>5</v>
      </c>
      <c r="K50" s="3"/>
      <c r="S50" s="4" t="s">
        <v>3</v>
      </c>
      <c r="T50" s="2" t="s">
        <v>16</v>
      </c>
      <c r="U50" s="2">
        <v>1</v>
      </c>
      <c r="V50" s="2">
        <v>0</v>
      </c>
      <c r="X50" s="2">
        <f t="shared" si="6"/>
        <v>3</v>
      </c>
      <c r="Y50" s="5">
        <f t="shared" si="7"/>
        <v>2</v>
      </c>
    </row>
    <row r="51" spans="1:25" x14ac:dyDescent="0.25">
      <c r="A51" s="1"/>
      <c r="D51" s="7">
        <v>11157</v>
      </c>
      <c r="E51" s="8" t="s">
        <v>3</v>
      </c>
      <c r="F51" s="2" t="s">
        <v>16</v>
      </c>
      <c r="G51" s="8">
        <v>1</v>
      </c>
      <c r="H51" s="2">
        <v>0</v>
      </c>
      <c r="K51" s="3"/>
      <c r="S51" s="4" t="s">
        <v>3</v>
      </c>
      <c r="T51" s="2" t="s">
        <v>13</v>
      </c>
      <c r="U51" s="2">
        <v>4</v>
      </c>
      <c r="V51" s="2">
        <v>0</v>
      </c>
      <c r="X51" s="2">
        <f t="shared" si="6"/>
        <v>3</v>
      </c>
      <c r="Y51" s="5">
        <f t="shared" si="7"/>
        <v>2</v>
      </c>
    </row>
    <row r="52" spans="1:25" ht="15.75" thickBot="1" x14ac:dyDescent="0.3">
      <c r="A52" s="1"/>
      <c r="D52" s="9"/>
      <c r="E52" s="10"/>
      <c r="F52" s="10"/>
      <c r="G52" s="10" t="s">
        <v>9</v>
      </c>
      <c r="H52" s="10" t="s">
        <v>5</v>
      </c>
      <c r="K52" s="3"/>
      <c r="S52" s="4"/>
      <c r="Y52" s="5"/>
    </row>
    <row r="53" spans="1:25" x14ac:dyDescent="0.25">
      <c r="A53" s="1"/>
      <c r="D53" s="7">
        <v>11160</v>
      </c>
      <c r="E53" s="8" t="s">
        <v>3</v>
      </c>
      <c r="F53" s="2" t="s">
        <v>13</v>
      </c>
      <c r="G53" s="8">
        <v>4</v>
      </c>
      <c r="H53" s="2">
        <v>0</v>
      </c>
      <c r="K53" s="3"/>
      <c r="S53" s="4"/>
      <c r="Y53" s="5"/>
    </row>
    <row r="54" spans="1:25" x14ac:dyDescent="0.25">
      <c r="A54" s="1"/>
      <c r="G54" s="2" t="s">
        <v>54</v>
      </c>
      <c r="H54" s="2" t="s">
        <v>5</v>
      </c>
      <c r="K54" s="3"/>
      <c r="S54" s="4"/>
      <c r="Y54" s="5"/>
    </row>
    <row r="55" spans="1:25" x14ac:dyDescent="0.25">
      <c r="A55" s="1"/>
      <c r="K55" s="3"/>
      <c r="S55" s="4"/>
      <c r="Y55" s="5"/>
    </row>
    <row r="56" spans="1:25" ht="15.75" thickBot="1" x14ac:dyDescent="0.3">
      <c r="A56" s="1"/>
      <c r="C56" s="2" t="s">
        <v>22</v>
      </c>
      <c r="D56" s="2" t="s">
        <v>23</v>
      </c>
      <c r="E56" s="2" t="s">
        <v>24</v>
      </c>
      <c r="F56" s="2" t="s">
        <v>25</v>
      </c>
      <c r="G56" s="2" t="s">
        <v>26</v>
      </c>
      <c r="H56" s="2" t="s">
        <v>27</v>
      </c>
      <c r="I56" s="2" t="s">
        <v>28</v>
      </c>
      <c r="J56" s="2" t="s">
        <v>29</v>
      </c>
      <c r="K56" s="3"/>
      <c r="S56" s="4"/>
      <c r="Y56" s="5"/>
    </row>
    <row r="57" spans="1:25" x14ac:dyDescent="0.25">
      <c r="A57" s="1"/>
      <c r="B57" s="11" t="s">
        <v>3</v>
      </c>
      <c r="C57" s="12">
        <f>COUNTIF($S$49:$T$51,"Uruguay")</f>
        <v>2</v>
      </c>
      <c r="D57" s="13">
        <f>SUMPRODUCT(($S$49:$T$51=B57)*($X$49:$Y$51=3))</f>
        <v>2</v>
      </c>
      <c r="E57" s="13">
        <f>SUMPRODUCT(($S$49:$T$51=B57)*($X$49:$Y$51=1))</f>
        <v>0</v>
      </c>
      <c r="F57" s="13">
        <f>SUMPRODUCT(($S$49:$T$51=B57)*($X$49:$Y$51=2))</f>
        <v>0</v>
      </c>
      <c r="G57" s="13">
        <f>SUMPRODUCT(($S$49:$S$51=B57)*($U$49:$U$51))+SUMPRODUCT(($T$49:$T$51=B57)*($V$49:$V$51))</f>
        <v>5</v>
      </c>
      <c r="H57" s="13">
        <f>SUMPRODUCT(($S$49:$S$51=B57)*($V$49:$V$51))+SUMPRODUCT(($T$49:$T$51=B57)*($U$49:$U$51))</f>
        <v>0</v>
      </c>
      <c r="I57" s="12">
        <f>(D57*2)+E57</f>
        <v>4</v>
      </c>
      <c r="J57" s="14">
        <f>(F57*2)+E57</f>
        <v>0</v>
      </c>
      <c r="K57" s="3"/>
      <c r="S57" s="4"/>
      <c r="Y57" s="5"/>
    </row>
    <row r="58" spans="1:25" x14ac:dyDescent="0.25">
      <c r="A58" s="1"/>
      <c r="B58" s="15" t="s">
        <v>13</v>
      </c>
      <c r="C58" s="2">
        <f>COUNTIF($S$49:$T$51,"Rumänien")</f>
        <v>2</v>
      </c>
      <c r="D58" s="16">
        <f>SUMPRODUCT(($S$49:$T$51=B58)*($X$49:$Y$51=3))</f>
        <v>1</v>
      </c>
      <c r="E58" s="16">
        <f>SUMPRODUCT(($S$49:$T$51=B58)*($X$49:$Y$51=1))</f>
        <v>0</v>
      </c>
      <c r="F58" s="16">
        <f>SUMPRODUCT(($S$49:$T$51=B58)*($X$49:$Y$51=2))</f>
        <v>1</v>
      </c>
      <c r="G58" s="16">
        <f>SUMPRODUCT(($S$49:$S$51=B58)*($U$49:$U$51))+SUMPRODUCT(($T$49:$T$51=B58)*($V$49:$V$51))</f>
        <v>3</v>
      </c>
      <c r="H58" s="16">
        <f>SUMPRODUCT(($S$49:$S$51=B58)*($V$49:$V$51))+SUMPRODUCT(($T$49:$T$51=B58)*($U$49:$U$51))</f>
        <v>5</v>
      </c>
      <c r="I58" s="2">
        <f>(D58*2)+E58</f>
        <v>2</v>
      </c>
      <c r="J58" s="17">
        <f>(F58*2)+E58</f>
        <v>2</v>
      </c>
      <c r="K58" s="3"/>
      <c r="S58" s="4"/>
      <c r="Y58" s="5"/>
    </row>
    <row r="59" spans="1:25" ht="15.75" thickBot="1" x14ac:dyDescent="0.3">
      <c r="A59" s="1"/>
      <c r="B59" s="18" t="s">
        <v>16</v>
      </c>
      <c r="C59" s="10">
        <f>COUNTIF($S$49:$T$51,"Peru")</f>
        <v>2</v>
      </c>
      <c r="D59" s="19">
        <f>SUMPRODUCT(($S$49:$T$51=B59)*($X$49:$Y$51=3))</f>
        <v>0</v>
      </c>
      <c r="E59" s="19">
        <f>SUMPRODUCT(($S$49:$T$51=B59)*($X$49:$Y$51=1))</f>
        <v>0</v>
      </c>
      <c r="F59" s="19">
        <f>SUMPRODUCT(($S$49:$T$51=B59)*($X$49:$Y$51=2))</f>
        <v>2</v>
      </c>
      <c r="G59" s="19">
        <f>SUMPRODUCT(($S$49:$S$51=B59)*($U$49:$U$51))+SUMPRODUCT(($T$49:$T$51=B59)*($V$49:$V$51))</f>
        <v>1</v>
      </c>
      <c r="H59" s="19">
        <f>SUMPRODUCT(($S$49:$S$51=B59)*($V$49:$V$51))+SUMPRODUCT(($T$49:$T$51=B59)*($U$49:$U$51))</f>
        <v>4</v>
      </c>
      <c r="I59" s="10">
        <f>(D59*2)+E59</f>
        <v>0</v>
      </c>
      <c r="J59" s="20">
        <f>(F59*2)+E59</f>
        <v>4</v>
      </c>
      <c r="K59" s="3"/>
      <c r="S59" s="4"/>
      <c r="Y59" s="5"/>
    </row>
    <row r="60" spans="1:25" ht="15.75" thickBot="1" x14ac:dyDescent="0.3">
      <c r="A60" s="1"/>
      <c r="K60" s="3"/>
      <c r="S60" s="4"/>
      <c r="Y60" s="5"/>
    </row>
    <row r="61" spans="1:25" ht="15.75" thickTop="1" x14ac:dyDescent="0.25">
      <c r="A61" s="48"/>
      <c r="B61" s="49"/>
      <c r="C61" s="49"/>
      <c r="D61" s="49"/>
      <c r="E61" s="49"/>
      <c r="F61" s="49"/>
      <c r="G61" s="49"/>
      <c r="H61" s="49"/>
      <c r="I61" s="49"/>
      <c r="J61" s="49"/>
      <c r="K61" s="38"/>
      <c r="S61" s="4"/>
      <c r="Y61" s="5"/>
    </row>
    <row r="62" spans="1:25" ht="21" x14ac:dyDescent="0.35">
      <c r="A62" s="1"/>
      <c r="F62" s="6" t="s">
        <v>104</v>
      </c>
      <c r="K62" s="3"/>
      <c r="S62" s="4"/>
      <c r="Y62" s="5"/>
    </row>
    <row r="63" spans="1:25" x14ac:dyDescent="0.25">
      <c r="A63" s="1"/>
      <c r="K63" s="3"/>
      <c r="S63" s="4"/>
      <c r="Y63" s="5"/>
    </row>
    <row r="64" spans="1:25" x14ac:dyDescent="0.25">
      <c r="A64" s="1"/>
      <c r="D64" s="7">
        <v>11152</v>
      </c>
      <c r="E64" s="8" t="s">
        <v>8</v>
      </c>
      <c r="F64" s="2" t="s">
        <v>19</v>
      </c>
      <c r="G64" s="8">
        <v>3</v>
      </c>
      <c r="H64" s="2">
        <v>0</v>
      </c>
      <c r="K64" s="3"/>
      <c r="S64" s="4" t="s">
        <v>8</v>
      </c>
      <c r="T64" s="2" t="s">
        <v>19</v>
      </c>
      <c r="U64" s="2">
        <v>3</v>
      </c>
      <c r="V64" s="2">
        <v>0</v>
      </c>
      <c r="X64" s="2">
        <f t="shared" ref="X64:X66" si="8">(IF(U64&gt;V64,3,IF(U64=V64,1,2)))</f>
        <v>3</v>
      </c>
      <c r="Y64" s="5">
        <f t="shared" ref="Y64:Y66" si="9">(IF(V64&gt;U64,3,IF(U64=V64,1,2)))</f>
        <v>2</v>
      </c>
    </row>
    <row r="65" spans="1:25" ht="15.75" thickBot="1" x14ac:dyDescent="0.3">
      <c r="A65" s="1"/>
      <c r="D65" s="9"/>
      <c r="E65" s="10"/>
      <c r="F65" s="10"/>
      <c r="G65" s="10" t="s">
        <v>20</v>
      </c>
      <c r="H65" s="10" t="s">
        <v>5</v>
      </c>
      <c r="K65" s="3"/>
      <c r="S65" s="4" t="s">
        <v>8</v>
      </c>
      <c r="T65" s="2" t="s">
        <v>14</v>
      </c>
      <c r="U65" s="2">
        <v>3</v>
      </c>
      <c r="V65" s="2">
        <v>0</v>
      </c>
      <c r="X65" s="2">
        <f t="shared" si="8"/>
        <v>3</v>
      </c>
      <c r="Y65" s="5">
        <f t="shared" si="9"/>
        <v>2</v>
      </c>
    </row>
    <row r="66" spans="1:25" x14ac:dyDescent="0.25">
      <c r="A66" s="1"/>
      <c r="D66" s="7">
        <v>11156</v>
      </c>
      <c r="E66" s="8" t="s">
        <v>8</v>
      </c>
      <c r="F66" s="2" t="s">
        <v>14</v>
      </c>
      <c r="G66" s="8">
        <v>3</v>
      </c>
      <c r="H66" s="2">
        <v>0</v>
      </c>
      <c r="K66" s="3"/>
      <c r="S66" s="4" t="s">
        <v>14</v>
      </c>
      <c r="T66" s="2" t="s">
        <v>19</v>
      </c>
      <c r="U66" s="2">
        <v>1</v>
      </c>
      <c r="V66" s="2">
        <v>0</v>
      </c>
      <c r="X66" s="2">
        <f t="shared" si="8"/>
        <v>3</v>
      </c>
      <c r="Y66" s="5">
        <f t="shared" si="9"/>
        <v>2</v>
      </c>
    </row>
    <row r="67" spans="1:25" ht="15.75" thickBot="1" x14ac:dyDescent="0.3">
      <c r="A67" s="1"/>
      <c r="D67" s="9"/>
      <c r="E67" s="10"/>
      <c r="F67" s="10"/>
      <c r="G67" s="10" t="s">
        <v>20</v>
      </c>
      <c r="H67" s="10" t="s">
        <v>5</v>
      </c>
      <c r="K67" s="3"/>
      <c r="S67" s="4"/>
      <c r="Y67" s="5"/>
    </row>
    <row r="68" spans="1:25" x14ac:dyDescent="0.25">
      <c r="A68" s="1"/>
      <c r="D68" s="7">
        <v>11159</v>
      </c>
      <c r="E68" s="8" t="s">
        <v>14</v>
      </c>
      <c r="F68" s="2" t="s">
        <v>19</v>
      </c>
      <c r="G68" s="8">
        <v>1</v>
      </c>
      <c r="H68" s="2">
        <v>0</v>
      </c>
      <c r="K68" s="3"/>
      <c r="S68" s="4"/>
      <c r="Y68" s="5"/>
    </row>
    <row r="69" spans="1:25" x14ac:dyDescent="0.25">
      <c r="A69" s="1"/>
      <c r="G69" s="2" t="s">
        <v>11</v>
      </c>
      <c r="H69" s="2" t="s">
        <v>5</v>
      </c>
      <c r="K69" s="3"/>
      <c r="S69" s="4"/>
      <c r="Y69" s="5"/>
    </row>
    <row r="70" spans="1:25" x14ac:dyDescent="0.25">
      <c r="A70" s="1"/>
      <c r="K70" s="3"/>
      <c r="S70" s="4"/>
      <c r="Y70" s="5"/>
    </row>
    <row r="71" spans="1:25" ht="15.75" thickBot="1" x14ac:dyDescent="0.3">
      <c r="A71" s="1"/>
      <c r="C71" s="2" t="s">
        <v>22</v>
      </c>
      <c r="D71" s="2" t="s">
        <v>23</v>
      </c>
      <c r="E71" s="2" t="s">
        <v>24</v>
      </c>
      <c r="F71" s="2" t="s">
        <v>25</v>
      </c>
      <c r="G71" s="2" t="s">
        <v>26</v>
      </c>
      <c r="H71" s="2" t="s">
        <v>27</v>
      </c>
      <c r="I71" s="2" t="s">
        <v>28</v>
      </c>
      <c r="J71" s="2" t="s">
        <v>29</v>
      </c>
      <c r="K71" s="3"/>
      <c r="S71" s="4"/>
      <c r="Y71" s="5"/>
    </row>
    <row r="72" spans="1:25" x14ac:dyDescent="0.25">
      <c r="A72" s="1"/>
      <c r="B72" s="11" t="s">
        <v>8</v>
      </c>
      <c r="C72" s="12">
        <f>COUNTIF($S$64:$T$66,"USA")</f>
        <v>2</v>
      </c>
      <c r="D72" s="13">
        <f>SUMPRODUCT(($S$64:$T$66=B72)*($X$64:$Y$66=3))</f>
        <v>2</v>
      </c>
      <c r="E72" s="13">
        <f>SUMPRODUCT(($S$64:$T$66=B72)*($X$64:$Y$66=1))</f>
        <v>0</v>
      </c>
      <c r="F72" s="13">
        <f>SUMPRODUCT(($S$64:$T$66=B72)*($X$64:$Y$66=2))</f>
        <v>0</v>
      </c>
      <c r="G72" s="13">
        <f>SUMPRODUCT(($S$64:$S$66=B72)*($U$64:$U$66))+SUMPRODUCT(($T$64:$T$66=B72)*($V$64:$V$66))</f>
        <v>6</v>
      </c>
      <c r="H72" s="13">
        <f>SUMPRODUCT(($S$64:$S$66=B72)*($V$64:$V$66))+SUMPRODUCT(($T$64:$T$66=B72)*($U$64:$U$66))</f>
        <v>0</v>
      </c>
      <c r="I72" s="12">
        <f>(D72*2)+E72</f>
        <v>4</v>
      </c>
      <c r="J72" s="14">
        <f>(F72*2)+E72</f>
        <v>0</v>
      </c>
      <c r="K72" s="3"/>
      <c r="S72" s="4"/>
      <c r="Y72" s="5"/>
    </row>
    <row r="73" spans="1:25" x14ac:dyDescent="0.25">
      <c r="A73" s="1"/>
      <c r="B73" s="15" t="s">
        <v>19</v>
      </c>
      <c r="C73" s="2">
        <f>COUNTIF($S$64:$T$66,"Belgien")</f>
        <v>2</v>
      </c>
      <c r="D73" s="16">
        <f t="shared" ref="D73:D74" si="10">SUMPRODUCT(($S$64:$T$66=B73)*($X$64:$Y$66=3))</f>
        <v>0</v>
      </c>
      <c r="E73" s="16">
        <f t="shared" ref="E73:E74" si="11">SUMPRODUCT(($S$64:$T$66=B73)*($X$64:$Y$66=1))</f>
        <v>0</v>
      </c>
      <c r="F73" s="16">
        <f t="shared" ref="F73:F74" si="12">SUMPRODUCT(($S$64:$T$66=B73)*($X$64:$Y$66=2))</f>
        <v>2</v>
      </c>
      <c r="G73" s="16">
        <f t="shared" ref="G73:G74" si="13">SUMPRODUCT(($S$64:$S$66=B73)*($U$64:$U$66))+SUMPRODUCT(($T$64:$T$66=B73)*($V$64:$V$66))</f>
        <v>0</v>
      </c>
      <c r="H73" s="16">
        <f t="shared" ref="H73:H74" si="14">SUMPRODUCT(($S$64:$S$66=B73)*($V$64:$V$66))+SUMPRODUCT(($T$64:$T$66=B73)*($U$64:$U$66))</f>
        <v>4</v>
      </c>
      <c r="I73" s="2">
        <f t="shared" ref="I73:I74" si="15">(D73*2)+E73</f>
        <v>0</v>
      </c>
      <c r="J73" s="17">
        <f t="shared" ref="J73:J74" si="16">(F73*2)+E73</f>
        <v>4</v>
      </c>
      <c r="K73" s="3"/>
      <c r="S73" s="4"/>
      <c r="Y73" s="5"/>
    </row>
    <row r="74" spans="1:25" ht="15.75" thickBot="1" x14ac:dyDescent="0.3">
      <c r="A74" s="1"/>
      <c r="B74" s="18" t="s">
        <v>14</v>
      </c>
      <c r="C74" s="10">
        <f>COUNTIF($S$64:$T$66,"Paraguay")</f>
        <v>2</v>
      </c>
      <c r="D74" s="19">
        <f t="shared" si="10"/>
        <v>1</v>
      </c>
      <c r="E74" s="19">
        <f t="shared" si="11"/>
        <v>0</v>
      </c>
      <c r="F74" s="19">
        <f t="shared" si="12"/>
        <v>1</v>
      </c>
      <c r="G74" s="19">
        <f t="shared" si="13"/>
        <v>1</v>
      </c>
      <c r="H74" s="19">
        <f t="shared" si="14"/>
        <v>3</v>
      </c>
      <c r="I74" s="10">
        <f t="shared" si="15"/>
        <v>2</v>
      </c>
      <c r="J74" s="20">
        <f t="shared" si="16"/>
        <v>2</v>
      </c>
      <c r="K74" s="3"/>
      <c r="S74" s="4"/>
      <c r="Y74" s="5"/>
    </row>
    <row r="75" spans="1:25" ht="15.75" thickBot="1" x14ac:dyDescent="0.3">
      <c r="A75" s="1"/>
      <c r="K75" s="3"/>
      <c r="S75" s="4"/>
      <c r="Y75" s="5"/>
    </row>
    <row r="76" spans="1:25" ht="15.75" thickTop="1" x14ac:dyDescent="0.25">
      <c r="A76" s="48"/>
      <c r="B76" s="49"/>
      <c r="C76" s="49"/>
      <c r="D76" s="49"/>
      <c r="E76" s="49"/>
      <c r="F76" s="49"/>
      <c r="G76" s="49"/>
      <c r="H76" s="49"/>
      <c r="I76" s="49"/>
      <c r="J76" s="49"/>
      <c r="K76" s="38"/>
      <c r="S76" s="4"/>
      <c r="Y76" s="5"/>
    </row>
    <row r="77" spans="1:25" ht="21" x14ac:dyDescent="0.35">
      <c r="A77" s="1"/>
      <c r="C77" s="83" t="s">
        <v>105</v>
      </c>
      <c r="D77" s="82"/>
      <c r="E77" s="82"/>
      <c r="F77" s="82"/>
      <c r="G77" s="82"/>
      <c r="H77" s="82"/>
      <c r="I77" s="82"/>
      <c r="K77" s="3"/>
      <c r="S77" s="4"/>
      <c r="Y77" s="5"/>
    </row>
    <row r="78" spans="1:25" x14ac:dyDescent="0.25">
      <c r="A78" s="1"/>
      <c r="K78" s="3"/>
      <c r="S78" s="4"/>
      <c r="Y78" s="5"/>
    </row>
    <row r="79" spans="1:25" x14ac:dyDescent="0.25">
      <c r="A79" s="1"/>
      <c r="D79" s="7">
        <v>11165</v>
      </c>
      <c r="E79" s="8" t="s">
        <v>6</v>
      </c>
      <c r="F79" s="2" t="s">
        <v>8</v>
      </c>
      <c r="G79" s="8">
        <v>6</v>
      </c>
      <c r="H79" s="2">
        <v>1</v>
      </c>
      <c r="K79" s="3"/>
      <c r="S79" s="4" t="s">
        <v>6</v>
      </c>
      <c r="T79" s="2" t="s">
        <v>8</v>
      </c>
      <c r="U79" s="2">
        <v>6</v>
      </c>
      <c r="V79" s="2">
        <v>1</v>
      </c>
      <c r="X79" s="2">
        <f t="shared" ref="X79:X80" si="17">(IF(U79&gt;V79,3,IF(U79=V79,1,2)))</f>
        <v>3</v>
      </c>
      <c r="Y79" s="5">
        <f t="shared" ref="Y79:Y80" si="18">(IF(V79&gt;U79,3,IF(U79=V79,1,2)))</f>
        <v>2</v>
      </c>
    </row>
    <row r="80" spans="1:25" ht="15.75" thickBot="1" x14ac:dyDescent="0.3">
      <c r="A80" s="1"/>
      <c r="D80" s="9"/>
      <c r="E80" s="10"/>
      <c r="F80" s="10"/>
      <c r="G80" s="10" t="s">
        <v>11</v>
      </c>
      <c r="H80" s="10" t="s">
        <v>5</v>
      </c>
      <c r="K80" s="3"/>
      <c r="S80" s="4" t="s">
        <v>3</v>
      </c>
      <c r="T80" s="2" t="s">
        <v>10</v>
      </c>
      <c r="U80" s="2">
        <v>6</v>
      </c>
      <c r="V80" s="2">
        <v>1</v>
      </c>
      <c r="X80" s="2">
        <f t="shared" si="17"/>
        <v>3</v>
      </c>
      <c r="Y80" s="5">
        <f t="shared" si="18"/>
        <v>2</v>
      </c>
    </row>
    <row r="81" spans="1:25" x14ac:dyDescent="0.25">
      <c r="A81" s="1"/>
      <c r="D81" s="7">
        <v>11166</v>
      </c>
      <c r="E81" s="8" t="s">
        <v>3</v>
      </c>
      <c r="F81" s="2" t="s">
        <v>10</v>
      </c>
      <c r="G81" s="8">
        <v>6</v>
      </c>
      <c r="H81" s="2">
        <v>1</v>
      </c>
      <c r="K81" s="3"/>
      <c r="S81" s="4"/>
      <c r="Y81" s="5"/>
    </row>
    <row r="82" spans="1:25" x14ac:dyDescent="0.25">
      <c r="A82" s="1"/>
      <c r="G82" s="2" t="s">
        <v>4</v>
      </c>
      <c r="H82" s="2" t="s">
        <v>15</v>
      </c>
      <c r="K82" s="3"/>
      <c r="S82" s="4"/>
      <c r="Y82" s="5"/>
    </row>
    <row r="83" spans="1:25" x14ac:dyDescent="0.25">
      <c r="A83" s="1"/>
      <c r="K83" s="3"/>
      <c r="S83" s="4"/>
      <c r="Y83" s="5"/>
    </row>
    <row r="84" spans="1:25" ht="15.75" thickBot="1" x14ac:dyDescent="0.3">
      <c r="A84" s="1"/>
      <c r="K84" s="3"/>
      <c r="S84" s="4"/>
      <c r="Y84" s="5"/>
    </row>
    <row r="85" spans="1:25" ht="21" x14ac:dyDescent="0.35">
      <c r="A85" s="1"/>
      <c r="C85" s="71" t="s">
        <v>106</v>
      </c>
      <c r="D85" s="84"/>
      <c r="E85" s="84"/>
      <c r="F85" s="84"/>
      <c r="G85" s="84"/>
      <c r="H85" s="84"/>
      <c r="I85" s="73"/>
      <c r="K85" s="3"/>
      <c r="S85" s="4"/>
      <c r="Y85" s="5"/>
    </row>
    <row r="86" spans="1:25" x14ac:dyDescent="0.25">
      <c r="A86" s="1"/>
      <c r="C86" s="15"/>
      <c r="E86" s="2" t="s">
        <v>10</v>
      </c>
      <c r="F86" s="53" t="s">
        <v>107</v>
      </c>
      <c r="G86" s="8" t="s">
        <v>8</v>
      </c>
      <c r="I86" s="17"/>
      <c r="K86" s="3"/>
      <c r="S86" s="4"/>
      <c r="Y86" s="5"/>
    </row>
    <row r="87" spans="1:25" ht="15.75" thickBot="1" x14ac:dyDescent="0.3">
      <c r="A87" s="1"/>
      <c r="C87" s="18"/>
      <c r="D87" s="10"/>
      <c r="E87" s="10"/>
      <c r="F87" s="10" t="s">
        <v>108</v>
      </c>
      <c r="G87" s="10"/>
      <c r="H87" s="10"/>
      <c r="I87" s="20"/>
      <c r="K87" s="3"/>
      <c r="S87" s="4"/>
      <c r="Y87" s="5"/>
    </row>
    <row r="88" spans="1:25" x14ac:dyDescent="0.25">
      <c r="A88" s="1"/>
      <c r="K88" s="3"/>
      <c r="S88" s="4"/>
      <c r="Y88" s="5"/>
    </row>
    <row r="89" spans="1:25" x14ac:dyDescent="0.25">
      <c r="A89" s="1"/>
      <c r="K89" s="3"/>
      <c r="S89" s="4"/>
      <c r="Y89" s="5"/>
    </row>
    <row r="90" spans="1:25" x14ac:dyDescent="0.25">
      <c r="A90" s="1"/>
      <c r="K90" s="3"/>
      <c r="S90" s="4"/>
      <c r="Y90" s="5"/>
    </row>
    <row r="91" spans="1:25" ht="15.75" thickBot="1" x14ac:dyDescent="0.3">
      <c r="A91" s="1"/>
      <c r="K91" s="3"/>
      <c r="S91" s="4"/>
      <c r="Y91" s="5"/>
    </row>
    <row r="92" spans="1:25" ht="21" x14ac:dyDescent="0.35">
      <c r="A92" s="1"/>
      <c r="C92" s="71" t="s">
        <v>109</v>
      </c>
      <c r="D92" s="72"/>
      <c r="E92" s="72"/>
      <c r="F92" s="72"/>
      <c r="G92" s="72"/>
      <c r="H92" s="72"/>
      <c r="I92" s="73"/>
      <c r="K92" s="3"/>
      <c r="S92" s="4"/>
      <c r="Y92" s="5"/>
    </row>
    <row r="93" spans="1:25" x14ac:dyDescent="0.25">
      <c r="A93" s="1"/>
      <c r="C93" s="15"/>
      <c r="E93" s="8" t="s">
        <v>3</v>
      </c>
      <c r="F93" s="53" t="s">
        <v>107</v>
      </c>
      <c r="G93" s="2" t="s">
        <v>6</v>
      </c>
      <c r="I93" s="17"/>
      <c r="K93" s="3"/>
      <c r="S93" s="4" t="s">
        <v>3</v>
      </c>
      <c r="T93" s="2" t="s">
        <v>6</v>
      </c>
      <c r="U93" s="2">
        <v>4</v>
      </c>
      <c r="V93" s="2">
        <v>2</v>
      </c>
      <c r="X93" s="2">
        <f t="shared" ref="X93" si="19">(IF(U93&gt;V93,3,IF(U93=V93,1,2)))</f>
        <v>3</v>
      </c>
      <c r="Y93" s="5">
        <f t="shared" ref="Y93" si="20">(IF(V93&gt;U93,3,IF(U93=V93,1,2)))</f>
        <v>2</v>
      </c>
    </row>
    <row r="94" spans="1:25" x14ac:dyDescent="0.25">
      <c r="A94" s="1"/>
      <c r="C94" s="15"/>
      <c r="E94" s="8">
        <v>4</v>
      </c>
      <c r="F94" s="53"/>
      <c r="G94" s="2">
        <v>2</v>
      </c>
      <c r="I94" s="17"/>
      <c r="K94" s="3"/>
      <c r="S94" s="4"/>
      <c r="Y94" s="5"/>
    </row>
    <row r="95" spans="1:25" ht="15.75" thickBot="1" x14ac:dyDescent="0.3">
      <c r="A95" s="1"/>
      <c r="C95" s="18"/>
      <c r="D95" s="10"/>
      <c r="E95" s="10" t="s">
        <v>11</v>
      </c>
      <c r="F95" s="10"/>
      <c r="G95" s="10" t="s">
        <v>38</v>
      </c>
      <c r="H95" s="10"/>
      <c r="I95" s="20"/>
      <c r="K95" s="3"/>
      <c r="S95" s="4"/>
      <c r="Y95" s="5"/>
    </row>
    <row r="96" spans="1:25" x14ac:dyDescent="0.25">
      <c r="A96" s="1"/>
      <c r="K96" s="3"/>
      <c r="S96" s="51"/>
      <c r="T96" s="51"/>
      <c r="U96" s="51"/>
      <c r="V96" s="51"/>
      <c r="W96" s="51"/>
      <c r="X96" s="51"/>
      <c r="Y96" s="51"/>
    </row>
    <row r="97" spans="1:11" x14ac:dyDescent="0.25">
      <c r="A97" s="1"/>
      <c r="E97" s="54"/>
      <c r="F97" s="63"/>
      <c r="G97" s="54"/>
      <c r="K97" s="3"/>
    </row>
    <row r="98" spans="1:11" x14ac:dyDescent="0.25">
      <c r="A98" s="1"/>
      <c r="K98" s="3"/>
    </row>
    <row r="99" spans="1:11" x14ac:dyDescent="0.25">
      <c r="A99" s="1"/>
      <c r="K99" s="3"/>
    </row>
    <row r="100" spans="1:11" ht="15.75" thickBot="1" x14ac:dyDescent="0.3">
      <c r="A100" s="1" t="s">
        <v>110</v>
      </c>
      <c r="B100" s="2" t="s">
        <v>66</v>
      </c>
      <c r="C100" s="2" t="s">
        <v>22</v>
      </c>
      <c r="D100" s="2" t="s">
        <v>23</v>
      </c>
      <c r="E100" s="2" t="s">
        <v>24</v>
      </c>
      <c r="F100" s="2" t="s">
        <v>25</v>
      </c>
      <c r="G100" s="2" t="s">
        <v>26</v>
      </c>
      <c r="H100" s="2" t="s">
        <v>27</v>
      </c>
      <c r="I100" s="2" t="s">
        <v>28</v>
      </c>
      <c r="J100" s="2" t="s">
        <v>29</v>
      </c>
      <c r="K100" s="3"/>
    </row>
    <row r="101" spans="1:11" x14ac:dyDescent="0.25">
      <c r="A101" s="36">
        <v>3</v>
      </c>
      <c r="B101" s="12" t="s">
        <v>3</v>
      </c>
      <c r="C101" s="12">
        <f>COUNTIF($S$12:$T$93,"Uruguay")</f>
        <v>4</v>
      </c>
      <c r="D101" s="13">
        <f t="shared" ref="D101:D113" si="21">SUMPRODUCT(($S$12:$T$93=B101)*($X$12:$Y$93=3))</f>
        <v>4</v>
      </c>
      <c r="E101" s="13">
        <f t="shared" ref="E101:E113" si="22">SUMPRODUCT(($S$12:$T$93=B101)*($X$12:$Y$93=1))</f>
        <v>0</v>
      </c>
      <c r="F101" s="13">
        <f t="shared" ref="F101:F113" si="23">SUMPRODUCT(($S$12:$T$93=B101)*($X$12:$Y$93=2))</f>
        <v>0</v>
      </c>
      <c r="G101" s="13">
        <f t="shared" ref="G101:G113" si="24">SUMPRODUCT(($S$12:$S$93=B101)*($U$12:$U$93))+SUMPRODUCT(($T$12:$T$93=B101)*($V$12:$V$93))</f>
        <v>15</v>
      </c>
      <c r="H101" s="13">
        <f t="shared" ref="H101:H113" si="25">SUMPRODUCT(($S$12:$S$93=B101)*($V$12:$V$93))+SUMPRODUCT(($T$12:$T$93=B101)*($U$12:$U$93))</f>
        <v>3</v>
      </c>
      <c r="I101" s="12">
        <f t="shared" ref="I101:I113" si="26">(D101*2)+E101</f>
        <v>8</v>
      </c>
      <c r="J101" s="14">
        <f t="shared" ref="J101:J113" si="27">(F101*2)+E101</f>
        <v>0</v>
      </c>
      <c r="K101" s="3"/>
    </row>
    <row r="102" spans="1:11" x14ac:dyDescent="0.25">
      <c r="A102" s="36">
        <v>1</v>
      </c>
      <c r="B102" t="s">
        <v>6</v>
      </c>
      <c r="C102" s="2">
        <f>COUNTIF($S$12:$T$93,"Argentinien")</f>
        <v>5</v>
      </c>
      <c r="D102" s="16">
        <f t="shared" si="21"/>
        <v>4</v>
      </c>
      <c r="E102" s="16">
        <f t="shared" si="22"/>
        <v>0</v>
      </c>
      <c r="F102" s="16">
        <f t="shared" si="23"/>
        <v>1</v>
      </c>
      <c r="G102" s="16">
        <f t="shared" si="24"/>
        <v>18</v>
      </c>
      <c r="H102" s="16">
        <f t="shared" si="25"/>
        <v>9</v>
      </c>
      <c r="I102" s="2">
        <f t="shared" si="26"/>
        <v>8</v>
      </c>
      <c r="J102" s="17">
        <f t="shared" si="27"/>
        <v>2</v>
      </c>
      <c r="K102" s="3"/>
    </row>
    <row r="103" spans="1:11" x14ac:dyDescent="0.25">
      <c r="A103" s="36">
        <v>4</v>
      </c>
      <c r="B103" s="2" t="s">
        <v>8</v>
      </c>
      <c r="C103" s="2">
        <f>COUNTIF($S$12:$T$93,"USA")</f>
        <v>3</v>
      </c>
      <c r="D103" s="16">
        <f t="shared" si="21"/>
        <v>2</v>
      </c>
      <c r="E103" s="16">
        <f t="shared" si="22"/>
        <v>0</v>
      </c>
      <c r="F103" s="16">
        <f t="shared" si="23"/>
        <v>1</v>
      </c>
      <c r="G103" s="16">
        <f t="shared" si="24"/>
        <v>7</v>
      </c>
      <c r="H103" s="16">
        <f t="shared" si="25"/>
        <v>6</v>
      </c>
      <c r="I103" s="2">
        <f t="shared" si="26"/>
        <v>4</v>
      </c>
      <c r="J103" s="17">
        <f t="shared" si="27"/>
        <v>2</v>
      </c>
      <c r="K103" s="3"/>
    </row>
    <row r="104" spans="1:11" x14ac:dyDescent="0.25">
      <c r="A104" s="36">
        <v>2</v>
      </c>
      <c r="B104" s="2" t="s">
        <v>10</v>
      </c>
      <c r="C104" s="2">
        <f>COUNTIF($S$12:$T$93,"Jugoslawien")</f>
        <v>3</v>
      </c>
      <c r="D104" s="16">
        <f t="shared" si="21"/>
        <v>2</v>
      </c>
      <c r="E104" s="16">
        <f t="shared" si="22"/>
        <v>0</v>
      </c>
      <c r="F104" s="16">
        <f t="shared" si="23"/>
        <v>1</v>
      </c>
      <c r="G104" s="16">
        <f t="shared" si="24"/>
        <v>7</v>
      </c>
      <c r="H104" s="16">
        <f t="shared" si="25"/>
        <v>7</v>
      </c>
      <c r="I104" s="2">
        <f t="shared" si="26"/>
        <v>4</v>
      </c>
      <c r="J104" s="17">
        <f t="shared" si="27"/>
        <v>2</v>
      </c>
      <c r="K104" s="3"/>
    </row>
    <row r="105" spans="1:11" x14ac:dyDescent="0.25">
      <c r="A105" s="36">
        <v>1</v>
      </c>
      <c r="B105" s="2" t="s">
        <v>7</v>
      </c>
      <c r="C105" s="2">
        <f>COUNTIF($S$12:$T$93,"Chile")</f>
        <v>3</v>
      </c>
      <c r="D105" s="16">
        <f t="shared" si="21"/>
        <v>2</v>
      </c>
      <c r="E105" s="16">
        <f t="shared" si="22"/>
        <v>0</v>
      </c>
      <c r="F105" s="16">
        <f t="shared" si="23"/>
        <v>1</v>
      </c>
      <c r="G105" s="16">
        <f t="shared" si="24"/>
        <v>5</v>
      </c>
      <c r="H105" s="16">
        <f t="shared" si="25"/>
        <v>3</v>
      </c>
      <c r="I105" s="2">
        <f t="shared" si="26"/>
        <v>4</v>
      </c>
      <c r="J105" s="17">
        <f t="shared" si="27"/>
        <v>2</v>
      </c>
      <c r="K105" s="3"/>
    </row>
    <row r="106" spans="1:11" x14ac:dyDescent="0.25">
      <c r="A106" s="36">
        <v>2</v>
      </c>
      <c r="B106" s="2" t="s">
        <v>12</v>
      </c>
      <c r="C106" s="2">
        <f>COUNTIF($S$12:$T$93,"Brasilien")</f>
        <v>2</v>
      </c>
      <c r="D106" s="16">
        <f t="shared" si="21"/>
        <v>1</v>
      </c>
      <c r="E106" s="16">
        <f t="shared" si="22"/>
        <v>0</v>
      </c>
      <c r="F106" s="16">
        <f t="shared" si="23"/>
        <v>1</v>
      </c>
      <c r="G106" s="16">
        <f t="shared" si="24"/>
        <v>5</v>
      </c>
      <c r="H106" s="16">
        <f t="shared" si="25"/>
        <v>2</v>
      </c>
      <c r="I106" s="2">
        <f t="shared" si="26"/>
        <v>2</v>
      </c>
      <c r="J106" s="17">
        <f t="shared" si="27"/>
        <v>2</v>
      </c>
      <c r="K106" s="3"/>
    </row>
    <row r="107" spans="1:11" x14ac:dyDescent="0.25">
      <c r="A107" s="36">
        <v>3</v>
      </c>
      <c r="B107" s="2" t="s">
        <v>13</v>
      </c>
      <c r="C107" s="2">
        <f>COUNTIF($S$12:$T$93,"Rumänien")</f>
        <v>2</v>
      </c>
      <c r="D107" s="16">
        <f t="shared" si="21"/>
        <v>1</v>
      </c>
      <c r="E107" s="16">
        <f t="shared" si="22"/>
        <v>0</v>
      </c>
      <c r="F107" s="16">
        <f t="shared" si="23"/>
        <v>1</v>
      </c>
      <c r="G107" s="16">
        <f t="shared" si="24"/>
        <v>3</v>
      </c>
      <c r="H107" s="16">
        <f t="shared" si="25"/>
        <v>5</v>
      </c>
      <c r="I107" s="2">
        <f t="shared" si="26"/>
        <v>2</v>
      </c>
      <c r="J107" s="17">
        <f t="shared" si="27"/>
        <v>2</v>
      </c>
      <c r="K107" s="3"/>
    </row>
    <row r="108" spans="1:11" x14ac:dyDescent="0.25">
      <c r="A108" s="36">
        <v>4</v>
      </c>
      <c r="B108" s="2" t="s">
        <v>14</v>
      </c>
      <c r="C108" s="2">
        <f>COUNTIF($S$12:$T$93,"Paraguay")</f>
        <v>2</v>
      </c>
      <c r="D108" s="16">
        <f t="shared" si="21"/>
        <v>1</v>
      </c>
      <c r="E108" s="16">
        <f t="shared" si="22"/>
        <v>0</v>
      </c>
      <c r="F108" s="16">
        <f t="shared" si="23"/>
        <v>1</v>
      </c>
      <c r="G108" s="16">
        <f t="shared" si="24"/>
        <v>1</v>
      </c>
      <c r="H108" s="16">
        <f t="shared" si="25"/>
        <v>3</v>
      </c>
      <c r="I108" s="2">
        <f t="shared" si="26"/>
        <v>2</v>
      </c>
      <c r="J108" s="17">
        <f t="shared" si="27"/>
        <v>2</v>
      </c>
      <c r="K108" s="3"/>
    </row>
    <row r="109" spans="1:11" x14ac:dyDescent="0.25">
      <c r="A109" s="36">
        <v>1</v>
      </c>
      <c r="B109" s="2" t="s">
        <v>1</v>
      </c>
      <c r="C109" s="2">
        <f>COUNTIF($S$12:$T$93,"Frankreich")</f>
        <v>3</v>
      </c>
      <c r="D109" s="16">
        <f t="shared" si="21"/>
        <v>1</v>
      </c>
      <c r="E109" s="16">
        <f t="shared" si="22"/>
        <v>0</v>
      </c>
      <c r="F109" s="16">
        <f t="shared" si="23"/>
        <v>2</v>
      </c>
      <c r="G109" s="16">
        <f t="shared" si="24"/>
        <v>4</v>
      </c>
      <c r="H109" s="16">
        <f t="shared" si="25"/>
        <v>3</v>
      </c>
      <c r="I109" s="2">
        <f t="shared" si="26"/>
        <v>2</v>
      </c>
      <c r="J109" s="17">
        <f t="shared" si="27"/>
        <v>4</v>
      </c>
      <c r="K109" s="3"/>
    </row>
    <row r="110" spans="1:11" x14ac:dyDescent="0.25">
      <c r="A110" s="36">
        <v>3</v>
      </c>
      <c r="B110" s="2" t="s">
        <v>16</v>
      </c>
      <c r="C110" s="2">
        <f>COUNTIF($S$12:$T$93,"Peru")</f>
        <v>2</v>
      </c>
      <c r="D110" s="16">
        <f t="shared" si="21"/>
        <v>0</v>
      </c>
      <c r="E110" s="16">
        <f t="shared" si="22"/>
        <v>0</v>
      </c>
      <c r="F110" s="16">
        <f t="shared" si="23"/>
        <v>2</v>
      </c>
      <c r="G110" s="16">
        <f t="shared" si="24"/>
        <v>1</v>
      </c>
      <c r="H110" s="16">
        <f t="shared" si="25"/>
        <v>4</v>
      </c>
      <c r="I110" s="2">
        <f t="shared" si="26"/>
        <v>0</v>
      </c>
      <c r="J110" s="17">
        <f t="shared" si="27"/>
        <v>4</v>
      </c>
      <c r="K110" s="3"/>
    </row>
    <row r="111" spans="1:11" x14ac:dyDescent="0.25">
      <c r="A111" s="36">
        <v>2</v>
      </c>
      <c r="B111" s="2" t="s">
        <v>19</v>
      </c>
      <c r="C111" s="2">
        <f>COUNTIF($S$12:$T$93,"Belgien")</f>
        <v>2</v>
      </c>
      <c r="D111" s="16">
        <f t="shared" si="21"/>
        <v>0</v>
      </c>
      <c r="E111" s="16">
        <f t="shared" si="22"/>
        <v>0</v>
      </c>
      <c r="F111" s="16">
        <f t="shared" si="23"/>
        <v>2</v>
      </c>
      <c r="G111" s="16">
        <f t="shared" si="24"/>
        <v>0</v>
      </c>
      <c r="H111" s="16">
        <f t="shared" si="25"/>
        <v>4</v>
      </c>
      <c r="I111" s="2">
        <f t="shared" si="26"/>
        <v>0</v>
      </c>
      <c r="J111" s="17">
        <f t="shared" si="27"/>
        <v>4</v>
      </c>
      <c r="K111" s="3"/>
    </row>
    <row r="112" spans="1:11" x14ac:dyDescent="0.25">
      <c r="A112" s="36">
        <v>4</v>
      </c>
      <c r="B112" s="2" t="s">
        <v>21</v>
      </c>
      <c r="C112" s="2">
        <f>COUNTIF($S$12:$T$93,"Bolivien")</f>
        <v>2</v>
      </c>
      <c r="D112" s="16">
        <f t="shared" si="21"/>
        <v>0</v>
      </c>
      <c r="E112" s="16">
        <f t="shared" si="22"/>
        <v>0</v>
      </c>
      <c r="F112" s="16">
        <f t="shared" si="23"/>
        <v>2</v>
      </c>
      <c r="G112" s="16">
        <f t="shared" si="24"/>
        <v>0</v>
      </c>
      <c r="H112" s="16">
        <f t="shared" si="25"/>
        <v>8</v>
      </c>
      <c r="I112" s="2">
        <f t="shared" si="26"/>
        <v>0</v>
      </c>
      <c r="J112" s="17">
        <f t="shared" si="27"/>
        <v>4</v>
      </c>
      <c r="K112" s="3"/>
    </row>
    <row r="113" spans="1:11" ht="15.75" thickBot="1" x14ac:dyDescent="0.3">
      <c r="A113" s="36">
        <v>1</v>
      </c>
      <c r="B113" s="10" t="s">
        <v>2</v>
      </c>
      <c r="C113" s="10">
        <f>COUNTIF($S$12:$T$93,"Mexiko")</f>
        <v>3</v>
      </c>
      <c r="D113" s="19">
        <f t="shared" si="21"/>
        <v>0</v>
      </c>
      <c r="E113" s="19">
        <f t="shared" si="22"/>
        <v>0</v>
      </c>
      <c r="F113" s="19">
        <f t="shared" si="23"/>
        <v>3</v>
      </c>
      <c r="G113" s="19">
        <f t="shared" si="24"/>
        <v>4</v>
      </c>
      <c r="H113" s="19">
        <f t="shared" si="25"/>
        <v>13</v>
      </c>
      <c r="I113" s="10">
        <f t="shared" si="26"/>
        <v>0</v>
      </c>
      <c r="J113" s="20">
        <f t="shared" si="27"/>
        <v>6</v>
      </c>
      <c r="K113" s="3"/>
    </row>
    <row r="114" spans="1:11" x14ac:dyDescent="0.25">
      <c r="A114" s="1"/>
      <c r="K114" s="3"/>
    </row>
    <row r="115" spans="1:11" ht="15.75" thickBot="1" x14ac:dyDescent="0.3">
      <c r="A115" s="39"/>
      <c r="B115" s="40"/>
      <c r="C115" s="40"/>
      <c r="D115" s="40"/>
      <c r="E115" s="40"/>
      <c r="F115" s="40"/>
      <c r="G115" s="40"/>
      <c r="H115" s="40"/>
      <c r="I115" s="40"/>
      <c r="J115" s="40"/>
      <c r="K115" s="37"/>
    </row>
    <row r="116" spans="1:11" ht="15.75" thickTop="1" x14ac:dyDescent="0.25"/>
    <row r="117" spans="1:11" x14ac:dyDescent="0.25">
      <c r="D117" s="16"/>
      <c r="E117" s="16"/>
      <c r="F117" s="16"/>
    </row>
  </sheetData>
  <mergeCells count="7">
    <mergeCell ref="C92:I92"/>
    <mergeCell ref="A2:K2"/>
    <mergeCell ref="A4:K4"/>
    <mergeCell ref="A5:K5"/>
    <mergeCell ref="A7:K7"/>
    <mergeCell ref="C77:I77"/>
    <mergeCell ref="C85:I85"/>
  </mergeCells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AA94"/>
  <sheetViews>
    <sheetView topLeftCell="L58" zoomScaleNormal="100" workbookViewId="0">
      <selection activeCell="C75" sqref="C75:J76"/>
    </sheetView>
  </sheetViews>
  <sheetFormatPr baseColWidth="10" defaultRowHeight="15" x14ac:dyDescent="0.25"/>
  <cols>
    <col min="1" max="17" width="11.7109375" style="2" customWidth="1"/>
    <col min="18" max="18" width="11.7109375" customWidth="1"/>
    <col min="19" max="25" width="11.7109375" style="2" customWidth="1"/>
  </cols>
  <sheetData>
    <row r="1" spans="1:27" ht="15.75" thickTop="1" x14ac:dyDescent="0.25">
      <c r="A1" s="48"/>
      <c r="B1" s="49"/>
      <c r="C1" s="49"/>
      <c r="D1" s="49"/>
      <c r="E1" s="49"/>
      <c r="F1" s="49"/>
      <c r="G1" s="49"/>
      <c r="H1" s="49"/>
      <c r="I1" s="49"/>
      <c r="J1" s="49"/>
      <c r="K1" s="55"/>
      <c r="S1" s="50">
        <v>1</v>
      </c>
      <c r="T1" s="51">
        <v>2</v>
      </c>
      <c r="U1" s="51">
        <v>3</v>
      </c>
      <c r="V1" s="51">
        <v>4</v>
      </c>
      <c r="W1" s="51">
        <v>5</v>
      </c>
      <c r="X1" s="51">
        <v>6</v>
      </c>
      <c r="Y1" s="52">
        <v>7</v>
      </c>
    </row>
    <row r="2" spans="1:27" ht="46.5" x14ac:dyDescent="0.7">
      <c r="A2" s="74" t="s">
        <v>113</v>
      </c>
      <c r="B2" s="75"/>
      <c r="C2" s="75"/>
      <c r="D2" s="75"/>
      <c r="E2" s="75"/>
      <c r="F2" s="75"/>
      <c r="G2" s="75"/>
      <c r="H2" s="75"/>
      <c r="I2" s="75"/>
      <c r="J2" s="75"/>
      <c r="K2" s="85"/>
      <c r="L2" s="56"/>
      <c r="M2" s="56"/>
      <c r="N2" s="56"/>
      <c r="O2" s="56"/>
      <c r="P2" s="56"/>
      <c r="Q2" s="56"/>
      <c r="S2" s="4"/>
      <c r="Y2" s="5"/>
    </row>
    <row r="3" spans="1:27" x14ac:dyDescent="0.25">
      <c r="A3" s="1"/>
      <c r="K3" s="21"/>
      <c r="S3" s="4"/>
      <c r="Y3" s="5"/>
    </row>
    <row r="4" spans="1:27" ht="28.5" x14ac:dyDescent="0.45">
      <c r="A4" s="77" t="s">
        <v>114</v>
      </c>
      <c r="B4" s="78"/>
      <c r="C4" s="78"/>
      <c r="D4" s="78"/>
      <c r="E4" s="78"/>
      <c r="F4" s="78"/>
      <c r="G4" s="78"/>
      <c r="H4" s="78"/>
      <c r="I4" s="78"/>
      <c r="J4" s="78"/>
      <c r="K4" s="85"/>
      <c r="L4" s="57"/>
      <c r="M4" s="57"/>
      <c r="N4" s="57"/>
      <c r="O4" s="57"/>
      <c r="P4" s="57"/>
      <c r="Q4" s="57"/>
      <c r="S4" s="4"/>
      <c r="Y4" s="5"/>
    </row>
    <row r="5" spans="1:27" ht="21" x14ac:dyDescent="0.35">
      <c r="A5" s="79" t="s">
        <v>115</v>
      </c>
      <c r="B5" s="80"/>
      <c r="C5" s="80"/>
      <c r="D5" s="80"/>
      <c r="E5" s="80"/>
      <c r="F5" s="80"/>
      <c r="G5" s="80"/>
      <c r="H5" s="80"/>
      <c r="I5" s="80"/>
      <c r="J5" s="80"/>
      <c r="K5" s="85"/>
      <c r="L5" s="58"/>
      <c r="M5" s="58"/>
      <c r="N5" s="58"/>
      <c r="O5" s="58"/>
      <c r="P5" s="58"/>
      <c r="Q5" s="58"/>
      <c r="S5" s="4"/>
      <c r="Y5" s="5"/>
    </row>
    <row r="6" spans="1:27" x14ac:dyDescent="0.25">
      <c r="A6" s="1"/>
      <c r="B6" s="23"/>
      <c r="K6" s="21"/>
      <c r="S6" s="4"/>
      <c r="Y6" s="5"/>
    </row>
    <row r="7" spans="1:27" x14ac:dyDescent="0.25">
      <c r="A7" s="81" t="s">
        <v>116</v>
      </c>
      <c r="B7" s="82"/>
      <c r="C7" s="82"/>
      <c r="D7" s="82"/>
      <c r="E7" s="82"/>
      <c r="F7" s="82"/>
      <c r="G7" s="82"/>
      <c r="H7" s="82"/>
      <c r="I7" s="82"/>
      <c r="J7" s="82"/>
      <c r="K7" s="85"/>
      <c r="S7" s="4"/>
      <c r="Y7" s="5"/>
    </row>
    <row r="8" spans="1:27" x14ac:dyDescent="0.25">
      <c r="A8" s="1"/>
      <c r="K8" s="21"/>
      <c r="S8" s="4"/>
      <c r="Y8" s="5"/>
    </row>
    <row r="9" spans="1:27" x14ac:dyDescent="0.25">
      <c r="A9" s="1"/>
      <c r="K9" s="21"/>
      <c r="S9" s="4"/>
      <c r="Y9" s="5"/>
    </row>
    <row r="10" spans="1:27" ht="21" x14ac:dyDescent="0.35">
      <c r="A10" s="1"/>
      <c r="F10" s="6" t="s">
        <v>30</v>
      </c>
      <c r="K10" s="21"/>
      <c r="S10" s="4"/>
      <c r="Y10" s="5"/>
    </row>
    <row r="11" spans="1:27" x14ac:dyDescent="0.25">
      <c r="A11" s="1"/>
      <c r="K11" s="21"/>
      <c r="S11" s="4"/>
      <c r="Y11" s="5"/>
    </row>
    <row r="12" spans="1:27" x14ac:dyDescent="0.25">
      <c r="A12" s="1"/>
      <c r="C12" s="7">
        <v>12566</v>
      </c>
      <c r="D12" s="8" t="s">
        <v>31</v>
      </c>
      <c r="E12" s="2" t="s">
        <v>8</v>
      </c>
      <c r="F12" s="8">
        <v>7</v>
      </c>
      <c r="G12" s="2">
        <v>1</v>
      </c>
      <c r="I12" s="2" t="s">
        <v>18</v>
      </c>
      <c r="K12" s="21"/>
      <c r="S12" s="4" t="s">
        <v>31</v>
      </c>
      <c r="T12" s="2" t="s">
        <v>8</v>
      </c>
      <c r="U12" s="2">
        <v>7</v>
      </c>
      <c r="V12" s="2">
        <v>1</v>
      </c>
      <c r="X12" s="2">
        <f>(IF(U12&gt;V12,3,IF(U12=V12,1,2)))</f>
        <v>3</v>
      </c>
      <c r="Y12" s="5">
        <f>(IF(V12&gt;U12,3,IF(U12=V12,1,2)))</f>
        <v>2</v>
      </c>
      <c r="AA12" t="s">
        <v>31</v>
      </c>
    </row>
    <row r="13" spans="1:27" ht="15.75" thickBot="1" x14ac:dyDescent="0.3">
      <c r="A13" s="1"/>
      <c r="C13" s="9"/>
      <c r="D13" s="22"/>
      <c r="E13" s="10"/>
      <c r="F13" s="10" t="s">
        <v>4</v>
      </c>
      <c r="G13" s="10" t="s">
        <v>5</v>
      </c>
      <c r="H13" s="10"/>
      <c r="I13" s="10"/>
      <c r="K13" s="21"/>
      <c r="S13" s="4" t="s">
        <v>32</v>
      </c>
      <c r="T13" s="2" t="s">
        <v>13</v>
      </c>
      <c r="U13" s="2">
        <v>2</v>
      </c>
      <c r="V13" s="2">
        <v>1</v>
      </c>
      <c r="X13" s="2">
        <f t="shared" ref="X13:X19" si="0">(IF(U13&gt;V13,3,IF(U13=V13,1,2)))</f>
        <v>3</v>
      </c>
      <c r="Y13" s="5">
        <f t="shared" ref="Y13:Y19" si="1">(IF(V13&gt;U13,3,IF(U13=V13,1,2)))</f>
        <v>2</v>
      </c>
      <c r="AA13" t="s">
        <v>33</v>
      </c>
    </row>
    <row r="14" spans="1:27" x14ac:dyDescent="0.25">
      <c r="A14" s="1"/>
      <c r="C14" s="7">
        <v>12566</v>
      </c>
      <c r="D14" s="8" t="s">
        <v>32</v>
      </c>
      <c r="E14" s="2" t="s">
        <v>13</v>
      </c>
      <c r="F14" s="8">
        <v>2</v>
      </c>
      <c r="G14" s="2">
        <v>1</v>
      </c>
      <c r="I14" s="2" t="s">
        <v>34</v>
      </c>
      <c r="K14" s="21"/>
      <c r="S14" s="4" t="s">
        <v>33</v>
      </c>
      <c r="T14" s="2" t="s">
        <v>19</v>
      </c>
      <c r="U14" s="2">
        <v>5</v>
      </c>
      <c r="V14" s="2">
        <v>2</v>
      </c>
      <c r="X14" s="2">
        <f t="shared" si="0"/>
        <v>3</v>
      </c>
      <c r="Y14" s="5">
        <f t="shared" si="1"/>
        <v>2</v>
      </c>
      <c r="AA14" t="s">
        <v>32</v>
      </c>
    </row>
    <row r="15" spans="1:27" ht="15.75" thickBot="1" x14ac:dyDescent="0.3">
      <c r="A15" s="1"/>
      <c r="C15" s="9"/>
      <c r="D15" s="22"/>
      <c r="E15" s="10"/>
      <c r="F15" s="10" t="s">
        <v>9</v>
      </c>
      <c r="G15" s="10" t="s">
        <v>15</v>
      </c>
      <c r="H15" s="10"/>
      <c r="I15" s="10"/>
      <c r="K15" s="21"/>
      <c r="S15" s="4" t="s">
        <v>35</v>
      </c>
      <c r="T15" s="2" t="s">
        <v>1</v>
      </c>
      <c r="U15" s="2">
        <v>3</v>
      </c>
      <c r="V15" s="2">
        <v>2</v>
      </c>
      <c r="X15" s="2">
        <f t="shared" si="0"/>
        <v>3</v>
      </c>
      <c r="Y15" s="5">
        <f t="shared" si="1"/>
        <v>2</v>
      </c>
      <c r="AA15" t="s">
        <v>35</v>
      </c>
    </row>
    <row r="16" spans="1:27" x14ac:dyDescent="0.25">
      <c r="A16" s="1"/>
      <c r="C16" s="7">
        <v>12566</v>
      </c>
      <c r="D16" s="8" t="s">
        <v>33</v>
      </c>
      <c r="E16" s="2" t="s">
        <v>19</v>
      </c>
      <c r="F16" s="8">
        <v>5</v>
      </c>
      <c r="G16" s="2">
        <v>2</v>
      </c>
      <c r="I16" s="2" t="s">
        <v>36</v>
      </c>
      <c r="K16" s="21"/>
      <c r="S16" s="4" t="s">
        <v>37</v>
      </c>
      <c r="T16" s="2" t="s">
        <v>12</v>
      </c>
      <c r="U16" s="2">
        <v>3</v>
      </c>
      <c r="V16" s="2">
        <v>1</v>
      </c>
      <c r="X16" s="2">
        <f t="shared" si="0"/>
        <v>3</v>
      </c>
      <c r="Y16" s="5">
        <f t="shared" si="1"/>
        <v>2</v>
      </c>
      <c r="AA16" t="s">
        <v>37</v>
      </c>
    </row>
    <row r="17" spans="1:27" ht="15.75" thickBot="1" x14ac:dyDescent="0.3">
      <c r="A17" s="1"/>
      <c r="C17" s="9"/>
      <c r="D17" s="22"/>
      <c r="E17" s="10"/>
      <c r="F17" s="10" t="s">
        <v>11</v>
      </c>
      <c r="G17" s="10" t="s">
        <v>38</v>
      </c>
      <c r="H17" s="10"/>
      <c r="I17" s="10"/>
      <c r="K17" s="21"/>
      <c r="S17" s="4" t="s">
        <v>39</v>
      </c>
      <c r="T17" s="2" t="s">
        <v>40</v>
      </c>
      <c r="U17" s="2">
        <v>3</v>
      </c>
      <c r="V17" s="2">
        <v>2</v>
      </c>
      <c r="X17" s="2">
        <f t="shared" si="0"/>
        <v>3</v>
      </c>
      <c r="Y17" s="5">
        <f t="shared" si="1"/>
        <v>2</v>
      </c>
      <c r="AA17" t="s">
        <v>41</v>
      </c>
    </row>
    <row r="18" spans="1:27" x14ac:dyDescent="0.25">
      <c r="A18" s="1"/>
      <c r="C18" s="7">
        <v>12566</v>
      </c>
      <c r="D18" s="8" t="s">
        <v>35</v>
      </c>
      <c r="E18" s="2" t="s">
        <v>1</v>
      </c>
      <c r="F18" s="8">
        <v>3</v>
      </c>
      <c r="G18" s="2">
        <v>2</v>
      </c>
      <c r="H18" s="2" t="s">
        <v>42</v>
      </c>
      <c r="I18" s="2" t="s">
        <v>43</v>
      </c>
      <c r="K18" s="21"/>
      <c r="S18" s="4" t="s">
        <v>44</v>
      </c>
      <c r="T18" s="2" t="s">
        <v>6</v>
      </c>
      <c r="U18" s="2">
        <v>3</v>
      </c>
      <c r="V18" s="2">
        <v>2</v>
      </c>
      <c r="X18" s="2">
        <f t="shared" si="0"/>
        <v>3</v>
      </c>
      <c r="Y18" s="5">
        <f t="shared" si="1"/>
        <v>2</v>
      </c>
      <c r="AA18" t="s">
        <v>39</v>
      </c>
    </row>
    <row r="19" spans="1:27" x14ac:dyDescent="0.25">
      <c r="A19" s="1"/>
      <c r="C19" s="7"/>
      <c r="D19" s="8"/>
      <c r="F19" s="2">
        <v>1</v>
      </c>
      <c r="G19" s="2">
        <v>1</v>
      </c>
      <c r="K19" s="21"/>
      <c r="S19" s="4" t="s">
        <v>41</v>
      </c>
      <c r="T19" s="2" t="s">
        <v>45</v>
      </c>
      <c r="U19" s="2">
        <v>4</v>
      </c>
      <c r="V19" s="2">
        <v>2</v>
      </c>
      <c r="X19" s="2">
        <f t="shared" si="0"/>
        <v>3</v>
      </c>
      <c r="Y19" s="5">
        <f t="shared" si="1"/>
        <v>2</v>
      </c>
      <c r="AA19" t="s">
        <v>44</v>
      </c>
    </row>
    <row r="20" spans="1:27" ht="15.75" thickBot="1" x14ac:dyDescent="0.3">
      <c r="A20" s="1"/>
      <c r="C20" s="10"/>
      <c r="D20" s="10"/>
      <c r="E20" s="10"/>
      <c r="F20" s="10" t="s">
        <v>11</v>
      </c>
      <c r="G20" s="10" t="s">
        <v>15</v>
      </c>
      <c r="H20" s="10"/>
      <c r="I20" s="10"/>
      <c r="K20" s="21"/>
      <c r="S20" s="4"/>
      <c r="Y20" s="5"/>
      <c r="AA20" t="s">
        <v>1</v>
      </c>
    </row>
    <row r="21" spans="1:27" x14ac:dyDescent="0.25">
      <c r="A21" s="1"/>
      <c r="C21" s="7">
        <v>12566</v>
      </c>
      <c r="D21" s="8" t="s">
        <v>37</v>
      </c>
      <c r="E21" s="2" t="s">
        <v>12</v>
      </c>
      <c r="F21" s="8">
        <v>3</v>
      </c>
      <c r="G21" s="2">
        <v>1</v>
      </c>
      <c r="I21" s="2" t="s">
        <v>46</v>
      </c>
      <c r="K21" s="21"/>
      <c r="S21" s="4"/>
      <c r="Y21" s="5"/>
      <c r="AA21" t="s">
        <v>40</v>
      </c>
    </row>
    <row r="22" spans="1:27" ht="15.75" thickBot="1" x14ac:dyDescent="0.3">
      <c r="A22" s="1"/>
      <c r="C22" s="10"/>
      <c r="D22" s="10"/>
      <c r="E22" s="10"/>
      <c r="F22" s="10" t="s">
        <v>4</v>
      </c>
      <c r="G22" s="10" t="s">
        <v>5</v>
      </c>
      <c r="H22" s="10"/>
      <c r="I22" s="10"/>
      <c r="K22" s="21"/>
      <c r="S22" s="4"/>
      <c r="Y22" s="5"/>
      <c r="AA22" t="s">
        <v>6</v>
      </c>
    </row>
    <row r="23" spans="1:27" x14ac:dyDescent="0.25">
      <c r="A23" s="1"/>
      <c r="C23" s="7">
        <v>12566</v>
      </c>
      <c r="D23" s="8" t="s">
        <v>39</v>
      </c>
      <c r="E23" s="2" t="s">
        <v>40</v>
      </c>
      <c r="F23" s="8">
        <v>3</v>
      </c>
      <c r="G23" s="2">
        <v>2</v>
      </c>
      <c r="I23" s="2" t="s">
        <v>47</v>
      </c>
      <c r="K23" s="21"/>
      <c r="S23" s="4"/>
      <c r="Y23" s="5"/>
      <c r="AA23" t="s">
        <v>45</v>
      </c>
    </row>
    <row r="24" spans="1:27" ht="15.75" thickBot="1" x14ac:dyDescent="0.3">
      <c r="A24" s="1"/>
      <c r="C24" s="9"/>
      <c r="D24" s="22"/>
      <c r="E24" s="10"/>
      <c r="F24" s="10" t="s">
        <v>20</v>
      </c>
      <c r="G24" s="10" t="s">
        <v>15</v>
      </c>
      <c r="H24" s="10"/>
      <c r="I24" s="10"/>
      <c r="K24" s="21"/>
      <c r="S24" s="4"/>
      <c r="Y24" s="5"/>
      <c r="AA24" t="s">
        <v>19</v>
      </c>
    </row>
    <row r="25" spans="1:27" x14ac:dyDescent="0.25">
      <c r="A25" s="1"/>
      <c r="C25" s="7">
        <v>12566</v>
      </c>
      <c r="D25" s="8" t="s">
        <v>44</v>
      </c>
      <c r="E25" s="2" t="s">
        <v>6</v>
      </c>
      <c r="F25" s="8">
        <v>3</v>
      </c>
      <c r="G25" s="2">
        <v>2</v>
      </c>
      <c r="I25" s="2" t="s">
        <v>48</v>
      </c>
      <c r="K25" s="21"/>
      <c r="S25" s="4"/>
      <c r="Y25" s="5"/>
      <c r="AA25" t="s">
        <v>13</v>
      </c>
    </row>
    <row r="26" spans="1:27" ht="15.75" thickBot="1" x14ac:dyDescent="0.3">
      <c r="A26" s="1"/>
      <c r="C26" s="10"/>
      <c r="D26" s="10"/>
      <c r="E26" s="10"/>
      <c r="F26" s="10" t="s">
        <v>11</v>
      </c>
      <c r="G26" s="10" t="s">
        <v>15</v>
      </c>
      <c r="H26" s="10"/>
      <c r="I26" s="10"/>
      <c r="K26" s="21"/>
      <c r="S26" s="4"/>
      <c r="Y26" s="5"/>
      <c r="AA26" t="s">
        <v>12</v>
      </c>
    </row>
    <row r="27" spans="1:27" x14ac:dyDescent="0.25">
      <c r="A27" s="1"/>
      <c r="C27" s="7">
        <v>12566</v>
      </c>
      <c r="D27" s="8" t="s">
        <v>41</v>
      </c>
      <c r="E27" s="2" t="s">
        <v>45</v>
      </c>
      <c r="F27" s="8">
        <v>4</v>
      </c>
      <c r="G27" s="2">
        <v>2</v>
      </c>
      <c r="I27" s="2" t="s">
        <v>49</v>
      </c>
      <c r="K27" s="21"/>
      <c r="S27" s="4"/>
      <c r="Y27" s="5"/>
      <c r="AA27" t="s">
        <v>8</v>
      </c>
    </row>
    <row r="28" spans="1:27" x14ac:dyDescent="0.25">
      <c r="A28" s="1"/>
      <c r="F28" s="2" t="s">
        <v>20</v>
      </c>
      <c r="G28" s="2" t="s">
        <v>15</v>
      </c>
      <c r="K28" s="21"/>
      <c r="S28" s="4"/>
      <c r="Y28" s="5"/>
    </row>
    <row r="29" spans="1:27" x14ac:dyDescent="0.25">
      <c r="A29" s="1"/>
      <c r="K29" s="21"/>
      <c r="S29" s="4"/>
      <c r="Y29" s="5"/>
    </row>
    <row r="30" spans="1:27" x14ac:dyDescent="0.25">
      <c r="A30" s="59"/>
      <c r="K30" s="21"/>
      <c r="S30" s="4"/>
      <c r="Y30" s="5"/>
    </row>
    <row r="31" spans="1:27" ht="21" x14ac:dyDescent="0.35">
      <c r="A31" s="59"/>
      <c r="F31" s="6" t="s">
        <v>117</v>
      </c>
      <c r="K31" s="21"/>
      <c r="S31" s="4"/>
      <c r="Y31" s="5"/>
    </row>
    <row r="32" spans="1:27" x14ac:dyDescent="0.25">
      <c r="A32" s="59"/>
      <c r="K32" s="21"/>
      <c r="S32" s="4"/>
      <c r="Y32" s="5"/>
    </row>
    <row r="33" spans="1:25" x14ac:dyDescent="0.25">
      <c r="A33" s="1"/>
      <c r="C33" s="7">
        <v>12570</v>
      </c>
      <c r="D33" s="8" t="s">
        <v>35</v>
      </c>
      <c r="E33" s="2" t="s">
        <v>41</v>
      </c>
      <c r="F33" s="8">
        <v>2</v>
      </c>
      <c r="G33" s="2">
        <v>1</v>
      </c>
      <c r="I33" s="2" t="s">
        <v>48</v>
      </c>
      <c r="K33" s="21"/>
      <c r="S33" s="4" t="s">
        <v>35</v>
      </c>
      <c r="T33" s="2" t="s">
        <v>41</v>
      </c>
      <c r="U33" s="2">
        <v>2</v>
      </c>
      <c r="V33" s="2">
        <v>1</v>
      </c>
      <c r="X33" s="2">
        <f>(IF(U33&gt;V33,3,IF(U33=V33,1,2)))</f>
        <v>3</v>
      </c>
      <c r="Y33" s="5">
        <f t="shared" ref="Y33:Y36" si="2">(IF(V33&gt;U33,3,IF(U33=V33,1,2)))</f>
        <v>2</v>
      </c>
    </row>
    <row r="34" spans="1:25" x14ac:dyDescent="0.25">
      <c r="A34" s="1"/>
      <c r="C34" s="7"/>
      <c r="D34" s="8"/>
      <c r="F34" s="2" t="s">
        <v>11</v>
      </c>
      <c r="G34" s="2" t="s">
        <v>5</v>
      </c>
      <c r="K34" s="21"/>
      <c r="S34" s="4" t="s">
        <v>31</v>
      </c>
      <c r="T34" s="2" t="s">
        <v>37</v>
      </c>
      <c r="U34" s="2">
        <v>1</v>
      </c>
      <c r="V34" s="2">
        <v>1</v>
      </c>
      <c r="X34" s="2">
        <f>(IF(U34&gt;V34,3,IF(U34=V34,1,2)))</f>
        <v>1</v>
      </c>
      <c r="Y34" s="5">
        <f t="shared" si="2"/>
        <v>1</v>
      </c>
    </row>
    <row r="35" spans="1:25" x14ac:dyDescent="0.25">
      <c r="A35" s="1"/>
      <c r="C35" s="7">
        <v>12570</v>
      </c>
      <c r="D35" s="2" t="s">
        <v>31</v>
      </c>
      <c r="E35" s="2" t="s">
        <v>37</v>
      </c>
      <c r="F35" s="2">
        <v>1</v>
      </c>
      <c r="G35" s="2">
        <v>1</v>
      </c>
      <c r="H35" s="2" t="s">
        <v>42</v>
      </c>
      <c r="I35" s="2" t="s">
        <v>36</v>
      </c>
      <c r="K35" s="21"/>
      <c r="S35" s="4" t="s">
        <v>33</v>
      </c>
      <c r="T35" s="2" t="s">
        <v>44</v>
      </c>
      <c r="U35" s="2">
        <v>2</v>
      </c>
      <c r="V35" s="2">
        <v>1</v>
      </c>
      <c r="X35" s="2">
        <f t="shared" ref="X35:X36" si="3">(IF(U35&gt;V35,3,IF(U35=V35,1,2)))</f>
        <v>3</v>
      </c>
      <c r="Y35" s="5">
        <f t="shared" si="2"/>
        <v>2</v>
      </c>
    </row>
    <row r="36" spans="1:25" x14ac:dyDescent="0.25">
      <c r="A36" s="1"/>
      <c r="C36" s="7"/>
      <c r="F36" s="2">
        <v>1</v>
      </c>
      <c r="G36" s="2">
        <v>1</v>
      </c>
      <c r="K36" s="21"/>
      <c r="S36" s="4" t="s">
        <v>32</v>
      </c>
      <c r="T36" s="2" t="s">
        <v>39</v>
      </c>
      <c r="U36" s="2">
        <v>3</v>
      </c>
      <c r="V36" s="2">
        <v>2</v>
      </c>
      <c r="X36" s="2">
        <f t="shared" si="3"/>
        <v>3</v>
      </c>
      <c r="Y36" s="5">
        <f t="shared" si="2"/>
        <v>2</v>
      </c>
    </row>
    <row r="37" spans="1:25" x14ac:dyDescent="0.25">
      <c r="A37" s="1"/>
      <c r="C37" s="7"/>
      <c r="F37" s="2" t="s">
        <v>11</v>
      </c>
      <c r="G37" s="2" t="s">
        <v>15</v>
      </c>
      <c r="K37" s="21"/>
      <c r="S37" s="4"/>
      <c r="Y37" s="5"/>
    </row>
    <row r="38" spans="1:25" x14ac:dyDescent="0.25">
      <c r="A38" s="1"/>
      <c r="C38" s="7">
        <v>12570</v>
      </c>
      <c r="D38" s="8" t="s">
        <v>33</v>
      </c>
      <c r="E38" s="2" t="s">
        <v>44</v>
      </c>
      <c r="F38" s="8">
        <v>2</v>
      </c>
      <c r="G38" s="2">
        <v>1</v>
      </c>
      <c r="I38" s="2" t="s">
        <v>47</v>
      </c>
      <c r="J38" s="23"/>
      <c r="K38" s="60"/>
      <c r="L38" s="23"/>
      <c r="M38" s="23"/>
      <c r="N38" s="23"/>
      <c r="O38" s="23"/>
      <c r="P38" s="23"/>
      <c r="Q38" s="23"/>
      <c r="S38" s="4"/>
      <c r="Y38" s="5"/>
    </row>
    <row r="39" spans="1:25" x14ac:dyDescent="0.25">
      <c r="A39" s="1"/>
      <c r="F39" s="2" t="s">
        <v>9</v>
      </c>
      <c r="G39" s="2" t="s">
        <v>5</v>
      </c>
      <c r="K39" s="21"/>
      <c r="S39" s="4"/>
      <c r="Y39" s="5"/>
    </row>
    <row r="40" spans="1:25" x14ac:dyDescent="0.25">
      <c r="A40" s="1"/>
      <c r="C40" s="7">
        <v>12570</v>
      </c>
      <c r="D40" s="8" t="s">
        <v>32</v>
      </c>
      <c r="E40" s="2" t="s">
        <v>39</v>
      </c>
      <c r="F40" s="8">
        <v>3</v>
      </c>
      <c r="G40" s="2">
        <v>2</v>
      </c>
      <c r="I40" s="2" t="s">
        <v>43</v>
      </c>
      <c r="K40" s="21"/>
      <c r="S40" s="4"/>
      <c r="Y40" s="5"/>
    </row>
    <row r="41" spans="1:25" x14ac:dyDescent="0.25">
      <c r="A41" s="1"/>
      <c r="C41" s="7"/>
      <c r="F41" s="2" t="s">
        <v>11</v>
      </c>
      <c r="G41" s="2" t="s">
        <v>15</v>
      </c>
      <c r="K41" s="21"/>
      <c r="S41" s="4"/>
      <c r="Y41" s="5"/>
    </row>
    <row r="42" spans="1:25" x14ac:dyDescent="0.25">
      <c r="A42" s="1"/>
      <c r="C42" s="7"/>
      <c r="K42" s="21"/>
      <c r="S42" s="4"/>
      <c r="Y42" s="5"/>
    </row>
    <row r="43" spans="1:25" x14ac:dyDescent="0.25">
      <c r="A43" s="1"/>
      <c r="K43" s="21"/>
      <c r="S43" s="4"/>
      <c r="Y43" s="5"/>
    </row>
    <row r="44" spans="1:25" ht="21" x14ac:dyDescent="0.35">
      <c r="A44" s="1"/>
      <c r="F44" s="6" t="s">
        <v>118</v>
      </c>
      <c r="K44" s="21"/>
      <c r="S44" s="4"/>
      <c r="Y44" s="5"/>
    </row>
    <row r="45" spans="1:25" x14ac:dyDescent="0.25">
      <c r="A45" s="1"/>
      <c r="K45" s="21"/>
      <c r="S45" s="4"/>
      <c r="Y45" s="5"/>
    </row>
    <row r="46" spans="1:25" x14ac:dyDescent="0.25">
      <c r="A46" s="1"/>
      <c r="C46" s="7">
        <v>12571</v>
      </c>
      <c r="D46" s="8" t="s">
        <v>31</v>
      </c>
      <c r="E46" s="2" t="s">
        <v>37</v>
      </c>
      <c r="F46" s="8">
        <v>1</v>
      </c>
      <c r="G46" s="2">
        <v>0</v>
      </c>
      <c r="I46" s="2" t="s">
        <v>36</v>
      </c>
      <c r="J46" s="23"/>
      <c r="K46" s="60"/>
      <c r="L46" s="23"/>
      <c r="M46" s="23"/>
      <c r="N46" s="23"/>
      <c r="O46" s="23"/>
      <c r="P46" s="23"/>
      <c r="Q46" s="23"/>
      <c r="S46" s="4" t="s">
        <v>31</v>
      </c>
      <c r="T46" s="2" t="s">
        <v>37</v>
      </c>
      <c r="U46" s="2">
        <v>1</v>
      </c>
      <c r="V46" s="2">
        <v>0</v>
      </c>
      <c r="X46" s="2">
        <f t="shared" ref="X46" si="4">(IF(U46&gt;V46,3,IF(U46=V46,1,2)))</f>
        <v>3</v>
      </c>
      <c r="Y46" s="5">
        <f t="shared" ref="Y46" si="5">(IF(V46&gt;U46,3,IF(U46=V46,1,2)))</f>
        <v>2</v>
      </c>
    </row>
    <row r="47" spans="1:25" x14ac:dyDescent="0.25">
      <c r="A47" s="1"/>
      <c r="F47" s="2" t="s">
        <v>11</v>
      </c>
      <c r="G47" s="2" t="s">
        <v>5</v>
      </c>
      <c r="K47" s="21"/>
      <c r="S47" s="4"/>
      <c r="Y47" s="5"/>
    </row>
    <row r="48" spans="1:25" x14ac:dyDescent="0.25">
      <c r="A48" s="1"/>
      <c r="K48" s="21"/>
      <c r="S48" s="4"/>
      <c r="Y48" s="5"/>
    </row>
    <row r="49" spans="1:25" x14ac:dyDescent="0.25">
      <c r="A49" s="59"/>
      <c r="K49" s="21"/>
      <c r="S49" s="4"/>
      <c r="Y49" s="5"/>
    </row>
    <row r="50" spans="1:25" ht="21" x14ac:dyDescent="0.35">
      <c r="A50" s="59"/>
      <c r="F50" s="6" t="s">
        <v>105</v>
      </c>
      <c r="K50" s="21"/>
      <c r="S50" s="4"/>
      <c r="Y50" s="5"/>
    </row>
    <row r="51" spans="1:25" x14ac:dyDescent="0.25">
      <c r="A51" s="59"/>
      <c r="K51" s="21"/>
      <c r="S51" s="4"/>
      <c r="Y51" s="5"/>
    </row>
    <row r="52" spans="1:25" x14ac:dyDescent="0.25">
      <c r="A52" s="1"/>
      <c r="C52" s="7">
        <v>12573</v>
      </c>
      <c r="D52" s="2" t="s">
        <v>35</v>
      </c>
      <c r="E52" s="8" t="s">
        <v>31</v>
      </c>
      <c r="F52" s="2">
        <v>0</v>
      </c>
      <c r="G52" s="8">
        <v>1</v>
      </c>
      <c r="I52" s="2" t="s">
        <v>47</v>
      </c>
      <c r="K52" s="21"/>
      <c r="S52" s="4" t="s">
        <v>35</v>
      </c>
      <c r="T52" s="2" t="s">
        <v>31</v>
      </c>
      <c r="U52" s="2">
        <v>0</v>
      </c>
      <c r="V52" s="2">
        <v>1</v>
      </c>
      <c r="X52" s="2">
        <f t="shared" ref="X52:X53" si="6">(IF(U52&gt;V52,3,IF(U52=V52,1,2)))</f>
        <v>2</v>
      </c>
      <c r="Y52" s="5">
        <f t="shared" ref="Y52:Y53" si="7">(IF(V52&gt;U52,3,IF(U52=V52,1,2)))</f>
        <v>3</v>
      </c>
    </row>
    <row r="53" spans="1:25" ht="15.75" thickBot="1" x14ac:dyDescent="0.3">
      <c r="A53" s="1"/>
      <c r="C53" s="9"/>
      <c r="D53" s="22"/>
      <c r="E53" s="10"/>
      <c r="F53" s="10" t="s">
        <v>9</v>
      </c>
      <c r="G53" s="10" t="s">
        <v>15</v>
      </c>
      <c r="H53" s="10"/>
      <c r="I53" s="10"/>
      <c r="K53" s="21"/>
      <c r="S53" s="4" t="s">
        <v>33</v>
      </c>
      <c r="T53" s="2" t="s">
        <v>32</v>
      </c>
      <c r="U53" s="2">
        <v>1</v>
      </c>
      <c r="V53" s="2">
        <v>3</v>
      </c>
      <c r="X53" s="2">
        <f t="shared" si="6"/>
        <v>2</v>
      </c>
      <c r="Y53" s="5">
        <f t="shared" si="7"/>
        <v>3</v>
      </c>
    </row>
    <row r="54" spans="1:25" x14ac:dyDescent="0.25">
      <c r="A54" s="1"/>
      <c r="C54" s="7">
        <v>12573</v>
      </c>
      <c r="D54" s="2" t="s">
        <v>33</v>
      </c>
      <c r="E54" s="8" t="s">
        <v>32</v>
      </c>
      <c r="F54" s="2">
        <v>1</v>
      </c>
      <c r="G54" s="8">
        <v>3</v>
      </c>
      <c r="I54" s="2" t="s">
        <v>18</v>
      </c>
      <c r="K54" s="21"/>
      <c r="S54" s="4"/>
      <c r="Y54" s="5"/>
    </row>
    <row r="55" spans="1:25" x14ac:dyDescent="0.25">
      <c r="A55" s="59"/>
      <c r="F55" s="2" t="s">
        <v>9</v>
      </c>
      <c r="G55" s="2" t="s">
        <v>15</v>
      </c>
      <c r="K55" s="21"/>
      <c r="S55" s="4"/>
      <c r="Y55" s="5"/>
    </row>
    <row r="56" spans="1:25" x14ac:dyDescent="0.25">
      <c r="A56" s="59"/>
      <c r="K56" s="21"/>
      <c r="S56" s="4"/>
      <c r="Y56" s="5"/>
    </row>
    <row r="57" spans="1:25" ht="15.75" thickBot="1" x14ac:dyDescent="0.3">
      <c r="A57" s="59"/>
      <c r="K57" s="21"/>
      <c r="S57" s="4"/>
      <c r="Y57" s="5"/>
    </row>
    <row r="58" spans="1:25" ht="21" x14ac:dyDescent="0.35">
      <c r="A58" s="59"/>
      <c r="C58" s="71" t="s">
        <v>119</v>
      </c>
      <c r="D58" s="72"/>
      <c r="E58" s="72"/>
      <c r="F58" s="72"/>
      <c r="G58" s="72"/>
      <c r="H58" s="72"/>
      <c r="I58" s="73"/>
      <c r="K58" s="21"/>
      <c r="S58" s="4"/>
      <c r="Y58" s="5"/>
    </row>
    <row r="59" spans="1:25" x14ac:dyDescent="0.25">
      <c r="A59" s="59"/>
      <c r="C59" s="15"/>
      <c r="E59" s="2" t="s">
        <v>35</v>
      </c>
      <c r="F59" s="53" t="s">
        <v>107</v>
      </c>
      <c r="G59" s="8" t="s">
        <v>33</v>
      </c>
      <c r="I59" s="17"/>
      <c r="K59" s="21"/>
      <c r="S59" s="4" t="s">
        <v>35</v>
      </c>
      <c r="T59" s="2" t="s">
        <v>33</v>
      </c>
      <c r="U59" s="2">
        <v>2</v>
      </c>
      <c r="V59" s="2">
        <v>3</v>
      </c>
      <c r="X59" s="2">
        <f t="shared" ref="X59" si="8">(IF(U59&gt;V59,3,IF(U59=V59,1,2)))</f>
        <v>2</v>
      </c>
      <c r="Y59" s="5">
        <f t="shared" ref="Y59" si="9">(IF(V59&gt;U59,3,IF(U59=V59,1,2)))</f>
        <v>3</v>
      </c>
    </row>
    <row r="60" spans="1:25" x14ac:dyDescent="0.25">
      <c r="A60" s="59"/>
      <c r="C60" s="15"/>
      <c r="E60" s="2">
        <v>2</v>
      </c>
      <c r="G60" s="8">
        <v>3</v>
      </c>
      <c r="I60" s="17"/>
      <c r="K60" s="21"/>
      <c r="S60" s="4"/>
      <c r="Y60" s="5"/>
    </row>
    <row r="61" spans="1:25" ht="15.75" thickBot="1" x14ac:dyDescent="0.3">
      <c r="A61" s="59"/>
      <c r="C61" s="18"/>
      <c r="D61" s="10"/>
      <c r="E61" s="10" t="s">
        <v>11</v>
      </c>
      <c r="F61" s="10"/>
      <c r="G61" s="10" t="s">
        <v>120</v>
      </c>
      <c r="H61" s="10"/>
      <c r="I61" s="20"/>
      <c r="K61" s="21"/>
      <c r="S61" s="4"/>
      <c r="Y61" s="5"/>
    </row>
    <row r="62" spans="1:25" x14ac:dyDescent="0.25">
      <c r="A62" s="59"/>
      <c r="K62" s="21"/>
      <c r="S62" s="4"/>
      <c r="Y62" s="5"/>
    </row>
    <row r="63" spans="1:25" x14ac:dyDescent="0.25">
      <c r="A63" s="59"/>
      <c r="K63" s="21"/>
      <c r="S63" s="4"/>
      <c r="Y63" s="5"/>
    </row>
    <row r="64" spans="1:25" x14ac:dyDescent="0.25">
      <c r="A64" s="59"/>
      <c r="K64" s="21"/>
      <c r="S64" s="4"/>
      <c r="Y64" s="5"/>
    </row>
    <row r="65" spans="1:25" ht="15.75" thickBot="1" x14ac:dyDescent="0.3">
      <c r="A65" s="59"/>
      <c r="K65" s="21"/>
      <c r="S65" s="4"/>
      <c r="Y65" s="5"/>
    </row>
    <row r="66" spans="1:25" ht="21" x14ac:dyDescent="0.35">
      <c r="A66" s="59"/>
      <c r="C66" s="71" t="s">
        <v>121</v>
      </c>
      <c r="D66" s="72"/>
      <c r="E66" s="72"/>
      <c r="F66" s="72"/>
      <c r="G66" s="72"/>
      <c r="H66" s="72"/>
      <c r="I66" s="73"/>
      <c r="K66" s="21"/>
      <c r="S66" s="4"/>
      <c r="Y66" s="5"/>
    </row>
    <row r="67" spans="1:25" x14ac:dyDescent="0.25">
      <c r="A67" s="59"/>
      <c r="C67" s="15"/>
      <c r="E67" s="8" t="s">
        <v>31</v>
      </c>
      <c r="F67" s="53" t="s">
        <v>107</v>
      </c>
      <c r="G67" s="2" t="s">
        <v>32</v>
      </c>
      <c r="I67" s="17"/>
      <c r="K67" s="21"/>
      <c r="S67" s="4" t="s">
        <v>31</v>
      </c>
      <c r="T67" s="2" t="s">
        <v>32</v>
      </c>
      <c r="U67" s="2">
        <v>2</v>
      </c>
      <c r="V67" s="2">
        <v>1</v>
      </c>
      <c r="X67" s="2">
        <f t="shared" ref="X67" si="10">(IF(U67&gt;V67,3,IF(U67=V67,1,2)))</f>
        <v>3</v>
      </c>
      <c r="Y67" s="5">
        <f t="shared" ref="Y67" si="11">(IF(V67&gt;U67,3,IF(U67=V67,1,2)))</f>
        <v>2</v>
      </c>
    </row>
    <row r="68" spans="1:25" x14ac:dyDescent="0.25">
      <c r="A68" s="59"/>
      <c r="C68" s="15"/>
      <c r="E68" s="8">
        <v>2</v>
      </c>
      <c r="G68" s="2">
        <v>1</v>
      </c>
      <c r="H68" s="2" t="s">
        <v>42</v>
      </c>
      <c r="I68" s="17"/>
      <c r="K68" s="21"/>
      <c r="S68" s="4"/>
      <c r="Y68" s="5"/>
    </row>
    <row r="69" spans="1:25" ht="15.75" thickBot="1" x14ac:dyDescent="0.3">
      <c r="A69" s="1"/>
      <c r="C69" s="15"/>
      <c r="E69" s="2">
        <v>1</v>
      </c>
      <c r="G69" s="2">
        <v>1</v>
      </c>
      <c r="I69" s="17"/>
      <c r="K69" s="21"/>
      <c r="S69" s="4"/>
      <c r="Y69" s="5"/>
    </row>
    <row r="70" spans="1:25" ht="15.75" thickBot="1" x14ac:dyDescent="0.3">
      <c r="A70" s="1"/>
      <c r="C70" s="18"/>
      <c r="D70" s="10"/>
      <c r="E70" s="10" t="s">
        <v>9</v>
      </c>
      <c r="F70" s="10"/>
      <c r="G70" s="10" t="s">
        <v>5</v>
      </c>
      <c r="H70" s="10"/>
      <c r="I70" s="20"/>
      <c r="K70" s="21"/>
      <c r="S70" s="51"/>
      <c r="T70" s="51"/>
      <c r="U70" s="51"/>
      <c r="V70" s="51"/>
      <c r="W70" s="51"/>
      <c r="X70" s="51"/>
      <c r="Y70" s="51"/>
    </row>
    <row r="71" spans="1:25" x14ac:dyDescent="0.25">
      <c r="A71" s="1"/>
      <c r="K71" s="21"/>
    </row>
    <row r="72" spans="1:25" x14ac:dyDescent="0.25">
      <c r="A72" s="1"/>
      <c r="E72" s="54"/>
      <c r="F72" s="63"/>
      <c r="G72" s="54"/>
      <c r="K72" s="21"/>
    </row>
    <row r="73" spans="1:25" x14ac:dyDescent="0.25">
      <c r="A73" s="1"/>
      <c r="K73" s="21"/>
    </row>
    <row r="74" spans="1:25" x14ac:dyDescent="0.25">
      <c r="A74" s="1"/>
      <c r="K74" s="21"/>
    </row>
    <row r="75" spans="1:25" ht="15.75" thickBot="1" x14ac:dyDescent="0.3">
      <c r="A75" s="1"/>
      <c r="B75" s="2" t="s">
        <v>66</v>
      </c>
      <c r="C75" s="2" t="s">
        <v>22</v>
      </c>
      <c r="D75" s="2" t="s">
        <v>23</v>
      </c>
      <c r="E75" s="2" t="s">
        <v>24</v>
      </c>
      <c r="F75" s="2" t="s">
        <v>25</v>
      </c>
      <c r="G75" s="2" t="s">
        <v>26</v>
      </c>
      <c r="H75" s="2" t="s">
        <v>27</v>
      </c>
      <c r="I75" s="2" t="s">
        <v>28</v>
      </c>
      <c r="J75" s="2" t="s">
        <v>29</v>
      </c>
      <c r="K75" s="21"/>
    </row>
    <row r="76" spans="1:25" x14ac:dyDescent="0.25">
      <c r="A76" s="1"/>
      <c r="B76" s="11" t="s">
        <v>31</v>
      </c>
      <c r="C76" s="12">
        <f>COUNTIF($S$12:$T$67,"Italien")</f>
        <v>5</v>
      </c>
      <c r="D76" s="13">
        <f t="shared" ref="D76:D91" si="12">SUMPRODUCT(($S$12:$T$67=B76)*($X$12:$Y$67=3))</f>
        <v>4</v>
      </c>
      <c r="E76" s="13">
        <f t="shared" ref="E76:E91" si="13">SUMPRODUCT(($S$12:$T$67=B76)*($X$12:$Y$67=1))</f>
        <v>1</v>
      </c>
      <c r="F76" s="13">
        <f t="shared" ref="F76:F91" si="14">SUMPRODUCT(($S$12:$T$67=B76)*($X$12:$Y$67=2))</f>
        <v>0</v>
      </c>
      <c r="G76" s="13">
        <f t="shared" ref="G76:G91" si="15">SUMPRODUCT(($S$12:$S$67=B76)*($U$12:$U$67))+SUMPRODUCT(($T$12:$T$67=B76)*($V$12:$V$67))</f>
        <v>12</v>
      </c>
      <c r="H76" s="13">
        <f t="shared" ref="H76:H91" si="16">SUMPRODUCT(($S$12:$S$67=B76)*($V$12:$V$67))+SUMPRODUCT(($T$12:$T$67=B76)*($U$12:$U$67))</f>
        <v>3</v>
      </c>
      <c r="I76" s="12">
        <f t="shared" ref="I76:I91" si="17">(D76*2)+E76</f>
        <v>9</v>
      </c>
      <c r="J76" s="14">
        <f t="shared" ref="J76:J91" si="18">(F76*2)+E76</f>
        <v>1</v>
      </c>
      <c r="K76" s="21"/>
    </row>
    <row r="77" spans="1:25" x14ac:dyDescent="0.25">
      <c r="A77" s="1"/>
      <c r="B77" s="15" t="s">
        <v>33</v>
      </c>
      <c r="C77" s="2">
        <f>COUNTIF($S$12:$T$67,"Deutschland")</f>
        <v>4</v>
      </c>
      <c r="D77" s="16">
        <f t="shared" si="12"/>
        <v>3</v>
      </c>
      <c r="E77" s="16">
        <f t="shared" si="13"/>
        <v>0</v>
      </c>
      <c r="F77" s="16">
        <f t="shared" si="14"/>
        <v>1</v>
      </c>
      <c r="G77" s="16">
        <f t="shared" si="15"/>
        <v>11</v>
      </c>
      <c r="H77" s="16">
        <f t="shared" si="16"/>
        <v>8</v>
      </c>
      <c r="I77" s="2">
        <f t="shared" si="17"/>
        <v>6</v>
      </c>
      <c r="J77" s="17">
        <f t="shared" si="18"/>
        <v>2</v>
      </c>
      <c r="K77" s="21"/>
    </row>
    <row r="78" spans="1:25" x14ac:dyDescent="0.25">
      <c r="A78" s="1"/>
      <c r="B78" s="15" t="s">
        <v>32</v>
      </c>
      <c r="C78" s="2">
        <f>COUNTIF($S$12:$T$67,"CSSR")</f>
        <v>4</v>
      </c>
      <c r="D78" s="16">
        <f t="shared" si="12"/>
        <v>3</v>
      </c>
      <c r="E78" s="16">
        <f t="shared" si="13"/>
        <v>0</v>
      </c>
      <c r="F78" s="16">
        <f t="shared" si="14"/>
        <v>1</v>
      </c>
      <c r="G78" s="16">
        <f t="shared" si="15"/>
        <v>9</v>
      </c>
      <c r="H78" s="16">
        <f t="shared" si="16"/>
        <v>6</v>
      </c>
      <c r="I78" s="2">
        <f t="shared" si="17"/>
        <v>6</v>
      </c>
      <c r="J78" s="17">
        <f t="shared" si="18"/>
        <v>2</v>
      </c>
      <c r="K78" s="21"/>
    </row>
    <row r="79" spans="1:25" x14ac:dyDescent="0.25">
      <c r="A79" s="1"/>
      <c r="B79" s="15" t="s">
        <v>35</v>
      </c>
      <c r="C79" s="2">
        <f>COUNTIF($S$12:$T$67,"Österreich")</f>
        <v>4</v>
      </c>
      <c r="D79" s="16">
        <f t="shared" si="12"/>
        <v>2</v>
      </c>
      <c r="E79" s="16">
        <f t="shared" si="13"/>
        <v>0</v>
      </c>
      <c r="F79" s="16">
        <f t="shared" si="14"/>
        <v>2</v>
      </c>
      <c r="G79" s="16">
        <f t="shared" si="15"/>
        <v>7</v>
      </c>
      <c r="H79" s="16">
        <f t="shared" si="16"/>
        <v>7</v>
      </c>
      <c r="I79" s="2">
        <f t="shared" si="17"/>
        <v>4</v>
      </c>
      <c r="J79" s="17">
        <f t="shared" si="18"/>
        <v>4</v>
      </c>
      <c r="K79" s="21"/>
    </row>
    <row r="80" spans="1:25" x14ac:dyDescent="0.25">
      <c r="A80" s="1"/>
      <c r="B80" s="15" t="s">
        <v>37</v>
      </c>
      <c r="C80" s="2">
        <f>COUNTIF($S$12:$T$67,"Spanien")</f>
        <v>3</v>
      </c>
      <c r="D80" s="16">
        <f t="shared" si="12"/>
        <v>1</v>
      </c>
      <c r="E80" s="16">
        <f t="shared" si="13"/>
        <v>1</v>
      </c>
      <c r="F80" s="16">
        <f t="shared" si="14"/>
        <v>1</v>
      </c>
      <c r="G80" s="16">
        <f t="shared" si="15"/>
        <v>4</v>
      </c>
      <c r="H80" s="16">
        <f t="shared" si="16"/>
        <v>3</v>
      </c>
      <c r="I80" s="2">
        <f t="shared" si="17"/>
        <v>3</v>
      </c>
      <c r="J80" s="17">
        <f t="shared" si="18"/>
        <v>3</v>
      </c>
      <c r="K80" s="21"/>
    </row>
    <row r="81" spans="1:11" x14ac:dyDescent="0.25">
      <c r="A81" s="1"/>
      <c r="B81" s="15" t="s">
        <v>41</v>
      </c>
      <c r="C81" s="2">
        <f>COUNTIF($S$12:$T$67,"Ungarn")</f>
        <v>2</v>
      </c>
      <c r="D81" s="16">
        <f t="shared" si="12"/>
        <v>1</v>
      </c>
      <c r="E81" s="16">
        <f t="shared" si="13"/>
        <v>0</v>
      </c>
      <c r="F81" s="16">
        <f t="shared" si="14"/>
        <v>1</v>
      </c>
      <c r="G81" s="16">
        <f t="shared" si="15"/>
        <v>5</v>
      </c>
      <c r="H81" s="16">
        <f t="shared" si="16"/>
        <v>4</v>
      </c>
      <c r="I81" s="2">
        <f t="shared" si="17"/>
        <v>2</v>
      </c>
      <c r="J81" s="17">
        <f t="shared" si="18"/>
        <v>2</v>
      </c>
      <c r="K81" s="21"/>
    </row>
    <row r="82" spans="1:11" x14ac:dyDescent="0.25">
      <c r="A82" s="1"/>
      <c r="B82" s="15" t="s">
        <v>39</v>
      </c>
      <c r="C82" s="2">
        <f>COUNTIF($S$12:$T$67,"Schweiz")</f>
        <v>2</v>
      </c>
      <c r="D82" s="16">
        <f t="shared" si="12"/>
        <v>1</v>
      </c>
      <c r="E82" s="16">
        <f t="shared" si="13"/>
        <v>0</v>
      </c>
      <c r="F82" s="16">
        <f t="shared" si="14"/>
        <v>1</v>
      </c>
      <c r="G82" s="16">
        <f t="shared" si="15"/>
        <v>5</v>
      </c>
      <c r="H82" s="16">
        <f t="shared" si="16"/>
        <v>5</v>
      </c>
      <c r="I82" s="2">
        <f t="shared" si="17"/>
        <v>2</v>
      </c>
      <c r="J82" s="17">
        <f t="shared" si="18"/>
        <v>2</v>
      </c>
      <c r="K82" s="21"/>
    </row>
    <row r="83" spans="1:11" x14ac:dyDescent="0.25">
      <c r="A83" s="1"/>
      <c r="B83" s="15" t="s">
        <v>44</v>
      </c>
      <c r="C83" s="2">
        <f>COUNTIF($S$12:$T$67,"Schweden")</f>
        <v>2</v>
      </c>
      <c r="D83" s="16">
        <f t="shared" si="12"/>
        <v>1</v>
      </c>
      <c r="E83" s="16">
        <f t="shared" si="13"/>
        <v>0</v>
      </c>
      <c r="F83" s="16">
        <f t="shared" si="14"/>
        <v>1</v>
      </c>
      <c r="G83" s="16">
        <f t="shared" si="15"/>
        <v>4</v>
      </c>
      <c r="H83" s="16">
        <f t="shared" si="16"/>
        <v>4</v>
      </c>
      <c r="I83" s="2">
        <f t="shared" si="17"/>
        <v>2</v>
      </c>
      <c r="J83" s="17">
        <f t="shared" si="18"/>
        <v>2</v>
      </c>
      <c r="K83" s="21"/>
    </row>
    <row r="84" spans="1:11" x14ac:dyDescent="0.25">
      <c r="A84" s="1"/>
      <c r="B84" s="15" t="s">
        <v>1</v>
      </c>
      <c r="C84" s="2">
        <f>COUNTIF($S$12:$T$67,"Frankreich")</f>
        <v>1</v>
      </c>
      <c r="D84" s="16">
        <f t="shared" si="12"/>
        <v>0</v>
      </c>
      <c r="E84" s="16">
        <f t="shared" si="13"/>
        <v>0</v>
      </c>
      <c r="F84" s="16">
        <f t="shared" si="14"/>
        <v>1</v>
      </c>
      <c r="G84" s="16">
        <f t="shared" si="15"/>
        <v>2</v>
      </c>
      <c r="H84" s="16">
        <f t="shared" si="16"/>
        <v>3</v>
      </c>
      <c r="I84" s="2">
        <f t="shared" si="17"/>
        <v>0</v>
      </c>
      <c r="J84" s="17">
        <f t="shared" si="18"/>
        <v>2</v>
      </c>
      <c r="K84" s="21"/>
    </row>
    <row r="85" spans="1:11" x14ac:dyDescent="0.25">
      <c r="A85" s="1"/>
      <c r="B85" s="15" t="s">
        <v>40</v>
      </c>
      <c r="C85" s="2">
        <f>COUNTIF($S$12:$T$67,"Niederlande")</f>
        <v>1</v>
      </c>
      <c r="D85" s="16">
        <f t="shared" si="12"/>
        <v>0</v>
      </c>
      <c r="E85" s="16">
        <f t="shared" si="13"/>
        <v>0</v>
      </c>
      <c r="F85" s="16">
        <f t="shared" si="14"/>
        <v>1</v>
      </c>
      <c r="G85" s="16">
        <f t="shared" si="15"/>
        <v>2</v>
      </c>
      <c r="H85" s="16">
        <f t="shared" si="16"/>
        <v>3</v>
      </c>
      <c r="I85" s="2">
        <f t="shared" si="17"/>
        <v>0</v>
      </c>
      <c r="J85" s="17">
        <f t="shared" si="18"/>
        <v>2</v>
      </c>
      <c r="K85" s="21"/>
    </row>
    <row r="86" spans="1:11" x14ac:dyDescent="0.25">
      <c r="A86" s="1"/>
      <c r="B86" s="15" t="s">
        <v>6</v>
      </c>
      <c r="C86" s="2">
        <f>COUNTIF($S$12:$T$67,"Argentinien")</f>
        <v>1</v>
      </c>
      <c r="D86" s="16">
        <f t="shared" si="12"/>
        <v>0</v>
      </c>
      <c r="E86" s="16">
        <f t="shared" si="13"/>
        <v>0</v>
      </c>
      <c r="F86" s="16">
        <f t="shared" si="14"/>
        <v>1</v>
      </c>
      <c r="G86" s="16">
        <f t="shared" si="15"/>
        <v>2</v>
      </c>
      <c r="H86" s="16">
        <f t="shared" si="16"/>
        <v>3</v>
      </c>
      <c r="I86" s="2">
        <f t="shared" si="17"/>
        <v>0</v>
      </c>
      <c r="J86" s="17">
        <f t="shared" si="18"/>
        <v>2</v>
      </c>
      <c r="K86" s="21"/>
    </row>
    <row r="87" spans="1:11" x14ac:dyDescent="0.25">
      <c r="A87" s="1"/>
      <c r="B87" s="15" t="s">
        <v>45</v>
      </c>
      <c r="C87" s="2">
        <f>COUNTIF($S$12:$T$67,"Ägypten")</f>
        <v>1</v>
      </c>
      <c r="D87" s="16">
        <f t="shared" si="12"/>
        <v>0</v>
      </c>
      <c r="E87" s="16">
        <f t="shared" si="13"/>
        <v>0</v>
      </c>
      <c r="F87" s="16">
        <f t="shared" si="14"/>
        <v>1</v>
      </c>
      <c r="G87" s="16">
        <f t="shared" si="15"/>
        <v>2</v>
      </c>
      <c r="H87" s="16">
        <f t="shared" si="16"/>
        <v>4</v>
      </c>
      <c r="I87" s="2">
        <f t="shared" si="17"/>
        <v>0</v>
      </c>
      <c r="J87" s="17">
        <f t="shared" si="18"/>
        <v>2</v>
      </c>
      <c r="K87" s="21"/>
    </row>
    <row r="88" spans="1:11" x14ac:dyDescent="0.25">
      <c r="A88" s="1"/>
      <c r="B88" s="15" t="s">
        <v>19</v>
      </c>
      <c r="C88" s="2">
        <f>COUNTIF($S$12:$T$67,"Belgien")</f>
        <v>1</v>
      </c>
      <c r="D88" s="16">
        <f t="shared" si="12"/>
        <v>0</v>
      </c>
      <c r="E88" s="16">
        <f t="shared" si="13"/>
        <v>0</v>
      </c>
      <c r="F88" s="16">
        <f t="shared" si="14"/>
        <v>1</v>
      </c>
      <c r="G88" s="16">
        <f t="shared" si="15"/>
        <v>2</v>
      </c>
      <c r="H88" s="16">
        <f t="shared" si="16"/>
        <v>5</v>
      </c>
      <c r="I88" s="2">
        <f t="shared" si="17"/>
        <v>0</v>
      </c>
      <c r="J88" s="17">
        <f t="shared" si="18"/>
        <v>2</v>
      </c>
      <c r="K88" s="21"/>
    </row>
    <row r="89" spans="1:11" x14ac:dyDescent="0.25">
      <c r="A89" s="1"/>
      <c r="B89" s="15" t="s">
        <v>13</v>
      </c>
      <c r="C89" s="2">
        <f>COUNTIF($S$12:$T$67,"Rumänien")</f>
        <v>1</v>
      </c>
      <c r="D89" s="16">
        <f t="shared" si="12"/>
        <v>0</v>
      </c>
      <c r="E89" s="16">
        <f t="shared" si="13"/>
        <v>0</v>
      </c>
      <c r="F89" s="16">
        <f t="shared" si="14"/>
        <v>1</v>
      </c>
      <c r="G89" s="16">
        <f t="shared" si="15"/>
        <v>1</v>
      </c>
      <c r="H89" s="16">
        <f t="shared" si="16"/>
        <v>2</v>
      </c>
      <c r="I89" s="2">
        <f t="shared" si="17"/>
        <v>0</v>
      </c>
      <c r="J89" s="17">
        <f t="shared" si="18"/>
        <v>2</v>
      </c>
      <c r="K89" s="21"/>
    </row>
    <row r="90" spans="1:11" x14ac:dyDescent="0.25">
      <c r="A90" s="1"/>
      <c r="B90" s="15" t="s">
        <v>12</v>
      </c>
      <c r="C90" s="2">
        <f>COUNTIF($S$12:$T$67,"Brasilien")</f>
        <v>1</v>
      </c>
      <c r="D90" s="16">
        <f t="shared" si="12"/>
        <v>0</v>
      </c>
      <c r="E90" s="16">
        <f t="shared" si="13"/>
        <v>0</v>
      </c>
      <c r="F90" s="16">
        <f t="shared" si="14"/>
        <v>1</v>
      </c>
      <c r="G90" s="16">
        <f t="shared" si="15"/>
        <v>1</v>
      </c>
      <c r="H90" s="16">
        <f t="shared" si="16"/>
        <v>3</v>
      </c>
      <c r="I90" s="2">
        <f t="shared" si="17"/>
        <v>0</v>
      </c>
      <c r="J90" s="17">
        <f t="shared" si="18"/>
        <v>2</v>
      </c>
      <c r="K90" s="21"/>
    </row>
    <row r="91" spans="1:11" ht="15.75" thickBot="1" x14ac:dyDescent="0.3">
      <c r="A91" s="1"/>
      <c r="B91" s="18" t="s">
        <v>8</v>
      </c>
      <c r="C91" s="10">
        <f>COUNTIF($S$12:$T$67,"USA")</f>
        <v>1</v>
      </c>
      <c r="D91" s="19">
        <f t="shared" si="12"/>
        <v>0</v>
      </c>
      <c r="E91" s="19">
        <f t="shared" si="13"/>
        <v>0</v>
      </c>
      <c r="F91" s="19">
        <f t="shared" si="14"/>
        <v>1</v>
      </c>
      <c r="G91" s="19">
        <f t="shared" si="15"/>
        <v>1</v>
      </c>
      <c r="H91" s="19">
        <f t="shared" si="16"/>
        <v>7</v>
      </c>
      <c r="I91" s="10">
        <f t="shared" si="17"/>
        <v>0</v>
      </c>
      <c r="J91" s="20">
        <f t="shared" si="18"/>
        <v>2</v>
      </c>
      <c r="K91" s="21"/>
    </row>
    <row r="92" spans="1:11" x14ac:dyDescent="0.25">
      <c r="A92" s="1"/>
      <c r="K92" s="21"/>
    </row>
    <row r="93" spans="1:11" ht="15.75" thickBot="1" x14ac:dyDescent="0.3">
      <c r="A93" s="39"/>
      <c r="B93" s="40"/>
      <c r="C93" s="40"/>
      <c r="D93" s="40"/>
      <c r="E93" s="40"/>
      <c r="F93" s="40"/>
      <c r="G93" s="40"/>
      <c r="H93" s="40"/>
      <c r="I93" s="40"/>
      <c r="J93" s="40"/>
      <c r="K93" s="41"/>
    </row>
    <row r="94" spans="1:11" ht="15.75" thickTop="1" x14ac:dyDescent="0.25"/>
  </sheetData>
  <mergeCells count="6">
    <mergeCell ref="C66:I66"/>
    <mergeCell ref="A2:K2"/>
    <mergeCell ref="A4:K4"/>
    <mergeCell ref="A5:K5"/>
    <mergeCell ref="A7:K7"/>
    <mergeCell ref="C58:I58"/>
  </mergeCells>
  <pageMargins left="0.7" right="0.7" top="0.78740157499999996" bottom="0.78740157499999996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AA102"/>
  <sheetViews>
    <sheetView topLeftCell="L1" workbookViewId="0">
      <selection activeCell="P19" sqref="P19"/>
    </sheetView>
  </sheetViews>
  <sheetFormatPr baseColWidth="10" defaultRowHeight="15" x14ac:dyDescent="0.25"/>
  <cols>
    <col min="1" max="10" width="11.7109375" style="2" customWidth="1"/>
    <col min="11" max="18" width="11.7109375" customWidth="1"/>
    <col min="19" max="25" width="11.7109375" style="2" customWidth="1"/>
  </cols>
  <sheetData>
    <row r="1" spans="1:27" ht="15.75" thickTop="1" x14ac:dyDescent="0.25">
      <c r="A1" s="48"/>
      <c r="B1" s="49"/>
      <c r="C1" s="49"/>
      <c r="D1" s="49"/>
      <c r="E1" s="49"/>
      <c r="F1" s="49"/>
      <c r="G1" s="49"/>
      <c r="H1" s="49"/>
      <c r="I1" s="49"/>
      <c r="J1" s="49"/>
      <c r="K1" s="38"/>
      <c r="S1" s="50">
        <v>1</v>
      </c>
      <c r="T1" s="51">
        <v>2</v>
      </c>
      <c r="U1" s="51">
        <v>3</v>
      </c>
      <c r="V1" s="51">
        <v>4</v>
      </c>
      <c r="W1" s="51">
        <v>5</v>
      </c>
      <c r="X1" s="51">
        <v>6</v>
      </c>
      <c r="Y1" s="52">
        <v>7</v>
      </c>
    </row>
    <row r="2" spans="1:27" ht="46.5" x14ac:dyDescent="0.7">
      <c r="A2" s="74" t="s">
        <v>122</v>
      </c>
      <c r="B2" s="75"/>
      <c r="C2" s="75"/>
      <c r="D2" s="75"/>
      <c r="E2" s="75"/>
      <c r="F2" s="75"/>
      <c r="G2" s="75"/>
      <c r="H2" s="75"/>
      <c r="I2" s="75"/>
      <c r="J2" s="87"/>
      <c r="K2" s="76"/>
      <c r="S2" s="4"/>
      <c r="Y2" s="5"/>
    </row>
    <row r="3" spans="1:27" x14ac:dyDescent="0.25">
      <c r="A3" s="1"/>
      <c r="K3" s="3"/>
      <c r="S3" s="4"/>
      <c r="Y3" s="5"/>
    </row>
    <row r="4" spans="1:27" ht="28.5" x14ac:dyDescent="0.45">
      <c r="A4" s="77" t="s">
        <v>123</v>
      </c>
      <c r="B4" s="78"/>
      <c r="C4" s="78"/>
      <c r="D4" s="78"/>
      <c r="E4" s="78"/>
      <c r="F4" s="78"/>
      <c r="G4" s="78"/>
      <c r="H4" s="78"/>
      <c r="I4" s="78"/>
      <c r="J4" s="87"/>
      <c r="K4" s="76"/>
      <c r="S4" s="4"/>
      <c r="Y4" s="5"/>
    </row>
    <row r="5" spans="1:27" ht="21" x14ac:dyDescent="0.35">
      <c r="A5" s="79" t="s">
        <v>124</v>
      </c>
      <c r="B5" s="80"/>
      <c r="C5" s="80"/>
      <c r="D5" s="80"/>
      <c r="E5" s="80"/>
      <c r="F5" s="80"/>
      <c r="G5" s="80"/>
      <c r="H5" s="80"/>
      <c r="I5" s="80"/>
      <c r="J5" s="87"/>
      <c r="K5" s="76"/>
      <c r="S5" s="4"/>
      <c r="Y5" s="5"/>
    </row>
    <row r="6" spans="1:27" ht="14.45" customHeight="1" x14ac:dyDescent="0.35">
      <c r="A6" s="61"/>
      <c r="B6" s="58"/>
      <c r="C6" s="58"/>
      <c r="D6" s="58"/>
      <c r="E6" s="58"/>
      <c r="F6" s="58"/>
      <c r="G6" s="58"/>
      <c r="H6" s="58"/>
      <c r="I6" s="58"/>
      <c r="K6" s="3"/>
      <c r="S6" s="4"/>
      <c r="Y6" s="5"/>
    </row>
    <row r="7" spans="1:27" x14ac:dyDescent="0.25">
      <c r="A7" s="81" t="s">
        <v>116</v>
      </c>
      <c r="B7" s="82"/>
      <c r="C7" s="82"/>
      <c r="D7" s="82"/>
      <c r="E7" s="82"/>
      <c r="F7" s="82"/>
      <c r="G7" s="82"/>
      <c r="H7" s="82"/>
      <c r="I7" s="82"/>
      <c r="J7" s="87"/>
      <c r="K7" s="76"/>
      <c r="S7" s="4"/>
      <c r="Y7" s="5"/>
    </row>
    <row r="8" spans="1:27" x14ac:dyDescent="0.25">
      <c r="A8" s="1"/>
      <c r="K8" s="3"/>
      <c r="S8" s="4"/>
      <c r="Y8" s="5"/>
    </row>
    <row r="9" spans="1:27" x14ac:dyDescent="0.25">
      <c r="A9" s="1"/>
      <c r="K9" s="3"/>
      <c r="S9" s="4"/>
      <c r="Y9" s="5"/>
    </row>
    <row r="10" spans="1:27" ht="21" x14ac:dyDescent="0.35">
      <c r="A10" s="1"/>
      <c r="F10" s="6" t="s">
        <v>30</v>
      </c>
      <c r="K10" s="3"/>
      <c r="S10" s="4"/>
      <c r="Y10" s="5"/>
    </row>
    <row r="11" spans="1:27" x14ac:dyDescent="0.25">
      <c r="A11" s="1"/>
      <c r="K11" s="3"/>
      <c r="S11" s="4"/>
      <c r="Y11" s="5"/>
    </row>
    <row r="12" spans="1:27" x14ac:dyDescent="0.25">
      <c r="A12" s="1"/>
      <c r="C12" s="7">
        <v>14035</v>
      </c>
      <c r="D12" s="2" t="s">
        <v>39</v>
      </c>
      <c r="E12" s="2" t="s">
        <v>50</v>
      </c>
      <c r="F12" s="2">
        <v>1</v>
      </c>
      <c r="G12" s="2">
        <v>1</v>
      </c>
      <c r="H12" s="2" t="s">
        <v>42</v>
      </c>
      <c r="I12" s="2" t="s">
        <v>17</v>
      </c>
      <c r="K12" s="21"/>
      <c r="S12" s="4" t="s">
        <v>39</v>
      </c>
      <c r="T12" s="2" t="s">
        <v>50</v>
      </c>
      <c r="U12" s="2">
        <v>1</v>
      </c>
      <c r="V12" s="2">
        <v>1</v>
      </c>
      <c r="X12" s="2">
        <f>(IF(U12&gt;V12,3,IF(U12=V12,1,2)))</f>
        <v>1</v>
      </c>
      <c r="Y12" s="5">
        <f>(IF(V12&gt;U12,3,IF(U12=V12,1,2)))</f>
        <v>1</v>
      </c>
      <c r="AA12" t="s">
        <v>31</v>
      </c>
    </row>
    <row r="13" spans="1:27" x14ac:dyDescent="0.25">
      <c r="A13" s="1"/>
      <c r="C13" s="7"/>
      <c r="F13" s="2">
        <v>1</v>
      </c>
      <c r="G13" s="2">
        <v>1</v>
      </c>
      <c r="K13" s="21"/>
      <c r="S13" s="4" t="s">
        <v>41</v>
      </c>
      <c r="T13" s="2" t="s">
        <v>51</v>
      </c>
      <c r="U13" s="2">
        <v>6</v>
      </c>
      <c r="V13" s="2">
        <v>0</v>
      </c>
      <c r="X13" s="2">
        <f t="shared" ref="X13:X18" si="0">(IF(U13&gt;V13,3,IF(U13=V13,1,2)))</f>
        <v>3</v>
      </c>
      <c r="Y13" s="5">
        <f t="shared" ref="Y13:Y18" si="1">(IF(V13&gt;U13,3,IF(U13=V13,1,2)))</f>
        <v>2</v>
      </c>
      <c r="AA13" t="s">
        <v>12</v>
      </c>
    </row>
    <row r="14" spans="1:27" ht="15.75" thickBot="1" x14ac:dyDescent="0.3">
      <c r="A14" s="1"/>
      <c r="C14" s="9"/>
      <c r="D14" s="10"/>
      <c r="E14" s="10"/>
      <c r="F14" s="10" t="s">
        <v>11</v>
      </c>
      <c r="G14" s="10" t="s">
        <v>15</v>
      </c>
      <c r="H14" s="10"/>
      <c r="I14" s="10"/>
      <c r="K14" s="21"/>
      <c r="S14" s="4" t="s">
        <v>52</v>
      </c>
      <c r="T14" s="2" t="s">
        <v>13</v>
      </c>
      <c r="U14" s="2">
        <v>3</v>
      </c>
      <c r="V14" s="2">
        <v>3</v>
      </c>
      <c r="X14" s="2">
        <f t="shared" si="0"/>
        <v>1</v>
      </c>
      <c r="Y14" s="5">
        <f t="shared" si="1"/>
        <v>1</v>
      </c>
      <c r="AA14" t="s">
        <v>41</v>
      </c>
    </row>
    <row r="15" spans="1:27" x14ac:dyDescent="0.25">
      <c r="A15" s="1"/>
      <c r="C15" s="7">
        <v>14036</v>
      </c>
      <c r="D15" s="8" t="s">
        <v>41</v>
      </c>
      <c r="E15" s="2" t="s">
        <v>51</v>
      </c>
      <c r="F15" s="8">
        <v>6</v>
      </c>
      <c r="G15" s="2">
        <v>0</v>
      </c>
      <c r="I15" s="2" t="s">
        <v>53</v>
      </c>
      <c r="K15" s="21"/>
      <c r="S15" s="4" t="s">
        <v>1</v>
      </c>
      <c r="T15" s="2" t="s">
        <v>19</v>
      </c>
      <c r="U15" s="2">
        <v>3</v>
      </c>
      <c r="V15" s="2">
        <v>1</v>
      </c>
      <c r="X15" s="2">
        <f t="shared" si="0"/>
        <v>3</v>
      </c>
      <c r="Y15" s="5">
        <f t="shared" si="1"/>
        <v>2</v>
      </c>
      <c r="AA15" t="s">
        <v>32</v>
      </c>
    </row>
    <row r="16" spans="1:27" ht="15.75" thickBot="1" x14ac:dyDescent="0.3">
      <c r="A16" s="1"/>
      <c r="C16" s="9"/>
      <c r="D16" s="10"/>
      <c r="E16" s="10"/>
      <c r="F16" s="10" t="s">
        <v>54</v>
      </c>
      <c r="G16" s="10" t="s">
        <v>5</v>
      </c>
      <c r="H16" s="10"/>
      <c r="I16" s="10"/>
      <c r="K16" s="21"/>
      <c r="S16" s="4" t="s">
        <v>31</v>
      </c>
      <c r="T16" s="2" t="s">
        <v>55</v>
      </c>
      <c r="U16" s="2">
        <v>2</v>
      </c>
      <c r="V16" s="2">
        <v>1</v>
      </c>
      <c r="X16" s="2">
        <f t="shared" si="0"/>
        <v>3</v>
      </c>
      <c r="Y16" s="5">
        <f t="shared" si="1"/>
        <v>2</v>
      </c>
      <c r="AA16" t="s">
        <v>39</v>
      </c>
    </row>
    <row r="17" spans="1:27" x14ac:dyDescent="0.25">
      <c r="A17" s="1"/>
      <c r="C17" s="7">
        <v>14036</v>
      </c>
      <c r="D17" s="2" t="s">
        <v>52</v>
      </c>
      <c r="E17" s="2" t="s">
        <v>13</v>
      </c>
      <c r="F17" s="2">
        <v>3</v>
      </c>
      <c r="G17" s="2">
        <v>3</v>
      </c>
      <c r="H17" s="2" t="s">
        <v>42</v>
      </c>
      <c r="I17" s="2" t="s">
        <v>56</v>
      </c>
      <c r="K17" s="21"/>
      <c r="S17" s="4" t="s">
        <v>12</v>
      </c>
      <c r="T17" s="2" t="s">
        <v>57</v>
      </c>
      <c r="U17" s="2">
        <v>6</v>
      </c>
      <c r="V17" s="2">
        <v>5</v>
      </c>
      <c r="X17" s="2">
        <f t="shared" si="0"/>
        <v>3</v>
      </c>
      <c r="Y17" s="5">
        <f t="shared" si="1"/>
        <v>2</v>
      </c>
      <c r="AA17" t="s">
        <v>52</v>
      </c>
    </row>
    <row r="18" spans="1:27" x14ac:dyDescent="0.25">
      <c r="A18" s="1"/>
      <c r="C18" s="7"/>
      <c r="F18" s="2">
        <v>2</v>
      </c>
      <c r="G18" s="2">
        <v>2</v>
      </c>
      <c r="K18" s="21"/>
      <c r="S18" s="4" t="s">
        <v>32</v>
      </c>
      <c r="T18" s="2" t="s">
        <v>40</v>
      </c>
      <c r="U18" s="2">
        <v>3</v>
      </c>
      <c r="V18" s="2">
        <v>0</v>
      </c>
      <c r="X18" s="2">
        <f t="shared" si="0"/>
        <v>3</v>
      </c>
      <c r="Y18" s="5">
        <f t="shared" si="1"/>
        <v>2</v>
      </c>
      <c r="AA18" t="s">
        <v>1</v>
      </c>
    </row>
    <row r="19" spans="1:27" ht="15.75" thickBot="1" x14ac:dyDescent="0.3">
      <c r="A19" s="1"/>
      <c r="C19" s="9"/>
      <c r="D19" s="10"/>
      <c r="E19" s="10"/>
      <c r="F19" s="10" t="s">
        <v>11</v>
      </c>
      <c r="G19" s="10" t="s">
        <v>15</v>
      </c>
      <c r="H19" s="10"/>
      <c r="I19" s="10"/>
      <c r="K19" s="21"/>
      <c r="S19" s="4"/>
      <c r="Y19" s="5"/>
      <c r="AA19" t="s">
        <v>44</v>
      </c>
    </row>
    <row r="20" spans="1:27" x14ac:dyDescent="0.25">
      <c r="A20" s="1"/>
      <c r="C20" s="7">
        <v>14036</v>
      </c>
      <c r="D20" s="8" t="s">
        <v>1</v>
      </c>
      <c r="E20" s="2" t="s">
        <v>19</v>
      </c>
      <c r="F20" s="8">
        <v>3</v>
      </c>
      <c r="G20" s="2">
        <v>1</v>
      </c>
      <c r="I20" s="23" t="s">
        <v>58</v>
      </c>
      <c r="K20" s="21"/>
      <c r="S20" s="4"/>
      <c r="Y20" s="5"/>
      <c r="AA20" t="s">
        <v>13</v>
      </c>
    </row>
    <row r="21" spans="1:27" ht="15.75" thickBot="1" x14ac:dyDescent="0.3">
      <c r="A21" s="1"/>
      <c r="C21" s="9"/>
      <c r="D21" s="10"/>
      <c r="E21" s="10"/>
      <c r="F21" s="10" t="s">
        <v>20</v>
      </c>
      <c r="G21" s="10" t="s">
        <v>15</v>
      </c>
      <c r="H21" s="10"/>
      <c r="I21" s="24"/>
      <c r="K21" s="21"/>
      <c r="S21" s="4"/>
      <c r="Y21" s="5"/>
      <c r="AA21" t="s">
        <v>50</v>
      </c>
    </row>
    <row r="22" spans="1:27" x14ac:dyDescent="0.25">
      <c r="A22" s="1"/>
      <c r="C22" s="7">
        <v>14036</v>
      </c>
      <c r="D22" s="8" t="s">
        <v>31</v>
      </c>
      <c r="E22" s="2" t="s">
        <v>55</v>
      </c>
      <c r="F22" s="8">
        <v>2</v>
      </c>
      <c r="G22" s="2">
        <v>1</v>
      </c>
      <c r="H22" s="2" t="s">
        <v>42</v>
      </c>
      <c r="I22" s="2" t="s">
        <v>59</v>
      </c>
      <c r="K22" s="21"/>
      <c r="S22" s="4"/>
      <c r="Y22" s="5"/>
      <c r="AA22" t="s">
        <v>57</v>
      </c>
    </row>
    <row r="23" spans="1:27" x14ac:dyDescent="0.25">
      <c r="A23" s="1"/>
      <c r="C23" s="7"/>
      <c r="F23" s="2">
        <v>1</v>
      </c>
      <c r="G23" s="2">
        <v>1</v>
      </c>
      <c r="K23" s="21"/>
      <c r="S23" s="4"/>
      <c r="Y23" s="5"/>
      <c r="AA23" t="s">
        <v>55</v>
      </c>
    </row>
    <row r="24" spans="1:27" ht="15.75" thickBot="1" x14ac:dyDescent="0.3">
      <c r="A24" s="1"/>
      <c r="C24" s="9"/>
      <c r="D24" s="10"/>
      <c r="E24" s="10"/>
      <c r="F24" s="10" t="s">
        <v>11</v>
      </c>
      <c r="G24" s="10" t="s">
        <v>5</v>
      </c>
      <c r="H24" s="10"/>
      <c r="I24" s="10"/>
      <c r="K24" s="21"/>
      <c r="S24" s="4"/>
      <c r="Y24" s="5"/>
      <c r="AA24" t="s">
        <v>19</v>
      </c>
    </row>
    <row r="25" spans="1:27" x14ac:dyDescent="0.25">
      <c r="A25" s="25"/>
      <c r="B25"/>
      <c r="C25" s="7">
        <v>14036</v>
      </c>
      <c r="D25" s="8" t="s">
        <v>12</v>
      </c>
      <c r="E25" s="2" t="s">
        <v>57</v>
      </c>
      <c r="F25" s="8">
        <v>6</v>
      </c>
      <c r="G25" s="2">
        <v>5</v>
      </c>
      <c r="H25" s="2" t="s">
        <v>42</v>
      </c>
      <c r="I25" s="2" t="s">
        <v>60</v>
      </c>
      <c r="K25" s="21"/>
      <c r="S25" s="4"/>
      <c r="Y25" s="5"/>
      <c r="AA25" t="s">
        <v>40</v>
      </c>
    </row>
    <row r="26" spans="1:27" x14ac:dyDescent="0.25">
      <c r="A26" s="25"/>
      <c r="B26"/>
      <c r="C26" s="7"/>
      <c r="F26" s="2">
        <v>4</v>
      </c>
      <c r="G26" s="2">
        <v>4</v>
      </c>
      <c r="K26" s="21"/>
      <c r="S26" s="4"/>
      <c r="Y26" s="5"/>
      <c r="AA26" t="s">
        <v>51</v>
      </c>
    </row>
    <row r="27" spans="1:27" ht="15.75" thickBot="1" x14ac:dyDescent="0.3">
      <c r="A27" s="25"/>
      <c r="B27"/>
      <c r="C27" s="9"/>
      <c r="D27" s="10"/>
      <c r="E27" s="10"/>
      <c r="F27" s="10" t="s">
        <v>4</v>
      </c>
      <c r="G27" s="10" t="s">
        <v>15</v>
      </c>
      <c r="H27" s="10"/>
      <c r="I27" s="10"/>
      <c r="K27" s="21"/>
      <c r="S27" s="4"/>
      <c r="Y27" s="5"/>
    </row>
    <row r="28" spans="1:27" x14ac:dyDescent="0.25">
      <c r="A28" s="25"/>
      <c r="B28"/>
      <c r="C28" s="7">
        <v>14036</v>
      </c>
      <c r="D28" s="8" t="s">
        <v>32</v>
      </c>
      <c r="E28" s="2" t="s">
        <v>40</v>
      </c>
      <c r="F28" s="8">
        <v>3</v>
      </c>
      <c r="G28" s="2">
        <v>0</v>
      </c>
      <c r="H28" s="2" t="s">
        <v>42</v>
      </c>
      <c r="I28" s="2" t="s">
        <v>61</v>
      </c>
      <c r="K28" s="21"/>
      <c r="S28" s="4"/>
      <c r="Y28" s="5"/>
    </row>
    <row r="29" spans="1:27" x14ac:dyDescent="0.25">
      <c r="A29" s="25"/>
      <c r="B29"/>
      <c r="C29" s="7"/>
      <c r="F29" s="2">
        <v>0</v>
      </c>
      <c r="G29" s="2">
        <v>0</v>
      </c>
      <c r="K29" s="21"/>
      <c r="S29" s="4"/>
      <c r="Y29" s="5"/>
    </row>
    <row r="30" spans="1:27" ht="15.75" thickBot="1" x14ac:dyDescent="0.3">
      <c r="A30" s="25"/>
      <c r="B30"/>
      <c r="C30" s="9"/>
      <c r="D30" s="10"/>
      <c r="E30" s="10"/>
      <c r="F30" s="10" t="s">
        <v>9</v>
      </c>
      <c r="G30" s="10" t="s">
        <v>5</v>
      </c>
      <c r="H30" s="10"/>
      <c r="I30" s="10"/>
      <c r="K30" s="21"/>
      <c r="S30" s="4"/>
      <c r="Y30" s="5"/>
    </row>
    <row r="31" spans="1:27" s="2" customFormat="1" x14ac:dyDescent="0.25">
      <c r="A31" s="1"/>
      <c r="C31" s="7">
        <v>14036</v>
      </c>
      <c r="D31" s="8" t="s">
        <v>44</v>
      </c>
      <c r="E31" s="2" t="s">
        <v>35</v>
      </c>
      <c r="F31" s="2" t="s">
        <v>62</v>
      </c>
      <c r="I31" s="2" t="s">
        <v>63</v>
      </c>
      <c r="K31" s="21"/>
      <c r="S31" s="4"/>
      <c r="Y31" s="5"/>
    </row>
    <row r="32" spans="1:27" s="2" customFormat="1" x14ac:dyDescent="0.25">
      <c r="A32" s="1"/>
      <c r="C32" s="7"/>
      <c r="K32" s="21"/>
      <c r="S32" s="4"/>
      <c r="Y32" s="5"/>
    </row>
    <row r="33" spans="1:25" s="2" customFormat="1" x14ac:dyDescent="0.25">
      <c r="A33" s="1"/>
      <c r="C33" s="7"/>
      <c r="K33" s="21"/>
      <c r="S33" s="4"/>
      <c r="Y33" s="5"/>
    </row>
    <row r="34" spans="1:25" s="2" customFormat="1" ht="21" x14ac:dyDescent="0.35">
      <c r="A34" s="1"/>
      <c r="C34" s="7"/>
      <c r="F34" s="6" t="s">
        <v>125</v>
      </c>
      <c r="K34" s="21"/>
      <c r="S34" s="4"/>
      <c r="Y34" s="5"/>
    </row>
    <row r="35" spans="1:25" s="2" customFormat="1" ht="14.45" customHeight="1" x14ac:dyDescent="0.35">
      <c r="A35" s="1"/>
      <c r="C35" s="7"/>
      <c r="F35" s="6"/>
      <c r="K35" s="21"/>
      <c r="S35" s="4"/>
      <c r="Y35" s="5"/>
    </row>
    <row r="36" spans="1:25" s="2" customFormat="1" x14ac:dyDescent="0.25">
      <c r="A36" s="1"/>
      <c r="C36" s="7">
        <v>14040</v>
      </c>
      <c r="D36" s="8" t="s">
        <v>39</v>
      </c>
      <c r="E36" s="2" t="s">
        <v>50</v>
      </c>
      <c r="F36" s="8">
        <v>4</v>
      </c>
      <c r="G36" s="2">
        <v>2</v>
      </c>
      <c r="I36" s="2" t="s">
        <v>17</v>
      </c>
      <c r="J36" s="23"/>
      <c r="K36" s="21"/>
      <c r="S36" s="4" t="s">
        <v>39</v>
      </c>
      <c r="T36" s="2" t="s">
        <v>50</v>
      </c>
      <c r="U36" s="2">
        <v>4</v>
      </c>
      <c r="V36" s="2">
        <v>2</v>
      </c>
      <c r="X36" s="2">
        <f t="shared" ref="X36:X37" si="2">(IF(U36&gt;V36,3,IF(U36=V36,1,2)))</f>
        <v>3</v>
      </c>
      <c r="Y36" s="5">
        <f t="shared" ref="Y36:Y37" si="3">(IF(V36&gt;U36,3,IF(U36=V36,1,2)))</f>
        <v>2</v>
      </c>
    </row>
    <row r="37" spans="1:25" s="2" customFormat="1" ht="15.75" thickBot="1" x14ac:dyDescent="0.3">
      <c r="A37" s="1"/>
      <c r="C37" s="9"/>
      <c r="D37" s="10"/>
      <c r="E37" s="10"/>
      <c r="F37" s="10" t="s">
        <v>11</v>
      </c>
      <c r="G37" s="10" t="s">
        <v>38</v>
      </c>
      <c r="H37" s="10"/>
      <c r="I37" s="10"/>
      <c r="J37" s="23"/>
      <c r="K37" s="21"/>
      <c r="S37" s="4" t="s">
        <v>52</v>
      </c>
      <c r="T37" s="2" t="s">
        <v>13</v>
      </c>
      <c r="U37" s="2">
        <v>2</v>
      </c>
      <c r="V37" s="2">
        <v>1</v>
      </c>
      <c r="X37" s="2">
        <f t="shared" si="2"/>
        <v>3</v>
      </c>
      <c r="Y37" s="5">
        <f t="shared" si="3"/>
        <v>2</v>
      </c>
    </row>
    <row r="38" spans="1:25" s="2" customFormat="1" x14ac:dyDescent="0.25">
      <c r="A38" s="1"/>
      <c r="C38" s="7">
        <v>14040</v>
      </c>
      <c r="D38" s="8" t="s">
        <v>52</v>
      </c>
      <c r="E38" s="2" t="s">
        <v>13</v>
      </c>
      <c r="F38" s="8">
        <v>2</v>
      </c>
      <c r="G38" s="2">
        <v>1</v>
      </c>
      <c r="I38" s="2" t="s">
        <v>56</v>
      </c>
      <c r="J38" s="23"/>
      <c r="K38" s="21"/>
      <c r="S38" s="4"/>
      <c r="Y38" s="5"/>
    </row>
    <row r="39" spans="1:25" s="2" customFormat="1" x14ac:dyDescent="0.25">
      <c r="A39" s="59"/>
      <c r="F39" s="2" t="s">
        <v>9</v>
      </c>
      <c r="G39" s="2" t="s">
        <v>15</v>
      </c>
      <c r="K39" s="21"/>
      <c r="S39" s="4"/>
      <c r="Y39" s="5"/>
    </row>
    <row r="40" spans="1:25" s="2" customFormat="1" x14ac:dyDescent="0.25">
      <c r="A40" s="59"/>
      <c r="K40" s="21"/>
      <c r="S40" s="4"/>
      <c r="Y40" s="5"/>
    </row>
    <row r="41" spans="1:25" s="2" customFormat="1" ht="21" x14ac:dyDescent="0.35">
      <c r="A41" s="59"/>
      <c r="F41" s="6" t="s">
        <v>117</v>
      </c>
      <c r="K41" s="21"/>
      <c r="S41" s="4"/>
      <c r="Y41" s="5"/>
    </row>
    <row r="42" spans="1:25" s="2" customFormat="1" x14ac:dyDescent="0.25">
      <c r="A42" s="59"/>
      <c r="K42" s="21"/>
      <c r="S42" s="4"/>
      <c r="Y42" s="5"/>
    </row>
    <row r="43" spans="1:25" s="2" customFormat="1" x14ac:dyDescent="0.25">
      <c r="A43" s="1"/>
      <c r="C43" s="7">
        <v>14043</v>
      </c>
      <c r="D43" s="8" t="s">
        <v>31</v>
      </c>
      <c r="E43" s="2" t="s">
        <v>1</v>
      </c>
      <c r="F43" s="8">
        <v>3</v>
      </c>
      <c r="G43" s="2">
        <v>1</v>
      </c>
      <c r="I43" s="23" t="s">
        <v>58</v>
      </c>
      <c r="K43" s="21"/>
      <c r="S43" s="4" t="s">
        <v>31</v>
      </c>
      <c r="T43" s="2" t="s">
        <v>1</v>
      </c>
      <c r="U43" s="2">
        <v>3</v>
      </c>
      <c r="V43" s="2">
        <v>1</v>
      </c>
      <c r="X43" s="2">
        <f t="shared" ref="X43:X46" si="4">(IF(U43&gt;V43,3,IF(U43=V43,1,2)))</f>
        <v>3</v>
      </c>
      <c r="Y43" s="5">
        <f t="shared" ref="Y43:Y46" si="5">(IF(V43&gt;U43,3,IF(U43=V43,1,2)))</f>
        <v>2</v>
      </c>
    </row>
    <row r="44" spans="1:25" s="2" customFormat="1" ht="15.75" thickBot="1" x14ac:dyDescent="0.3">
      <c r="A44" s="1"/>
      <c r="C44" s="9"/>
      <c r="D44" s="10"/>
      <c r="E44" s="10"/>
      <c r="F44" s="10" t="s">
        <v>11</v>
      </c>
      <c r="G44" s="10" t="s">
        <v>15</v>
      </c>
      <c r="H44" s="10"/>
      <c r="I44" s="24"/>
      <c r="K44" s="21"/>
      <c r="S44" s="4" t="s">
        <v>32</v>
      </c>
      <c r="T44" s="2" t="s">
        <v>12</v>
      </c>
      <c r="U44" s="2">
        <v>1</v>
      </c>
      <c r="V44" s="2">
        <v>1</v>
      </c>
      <c r="X44" s="2">
        <f t="shared" si="4"/>
        <v>1</v>
      </c>
      <c r="Y44" s="5">
        <f t="shared" si="5"/>
        <v>1</v>
      </c>
    </row>
    <row r="45" spans="1:25" s="2" customFormat="1" x14ac:dyDescent="0.25">
      <c r="A45" s="1"/>
      <c r="C45" s="7">
        <v>14043</v>
      </c>
      <c r="D45" s="2" t="s">
        <v>32</v>
      </c>
      <c r="E45" s="2" t="s">
        <v>12</v>
      </c>
      <c r="F45" s="2">
        <v>1</v>
      </c>
      <c r="G45" s="2">
        <v>1</v>
      </c>
      <c r="H45" s="2" t="s">
        <v>42</v>
      </c>
      <c r="I45" s="2" t="s">
        <v>126</v>
      </c>
      <c r="K45" s="21"/>
      <c r="S45" s="4" t="s">
        <v>52</v>
      </c>
      <c r="T45" s="2" t="s">
        <v>44</v>
      </c>
      <c r="U45" s="2">
        <v>0</v>
      </c>
      <c r="V45" s="2">
        <v>8</v>
      </c>
      <c r="X45" s="2">
        <f t="shared" si="4"/>
        <v>2</v>
      </c>
      <c r="Y45" s="5">
        <f t="shared" si="5"/>
        <v>3</v>
      </c>
    </row>
    <row r="46" spans="1:25" s="2" customFormat="1" x14ac:dyDescent="0.25">
      <c r="A46" s="1"/>
      <c r="C46" s="7"/>
      <c r="F46" s="2">
        <v>1</v>
      </c>
      <c r="G46" s="2">
        <v>1</v>
      </c>
      <c r="K46" s="21"/>
      <c r="S46" s="4" t="s">
        <v>39</v>
      </c>
      <c r="T46" s="2" t="s">
        <v>41</v>
      </c>
      <c r="U46" s="2">
        <v>0</v>
      </c>
      <c r="V46" s="2">
        <v>2</v>
      </c>
      <c r="X46" s="2">
        <f t="shared" si="4"/>
        <v>2</v>
      </c>
      <c r="Y46" s="5">
        <f t="shared" si="5"/>
        <v>3</v>
      </c>
    </row>
    <row r="47" spans="1:25" s="2" customFormat="1" ht="15.75" thickBot="1" x14ac:dyDescent="0.3">
      <c r="A47" s="1"/>
      <c r="C47" s="9"/>
      <c r="D47" s="10"/>
      <c r="E47" s="10"/>
      <c r="F47" s="10" t="s">
        <v>9</v>
      </c>
      <c r="G47" s="10" t="s">
        <v>15</v>
      </c>
      <c r="H47" s="10"/>
      <c r="I47" s="10"/>
      <c r="K47" s="21"/>
      <c r="S47" s="4"/>
      <c r="Y47" s="5"/>
    </row>
    <row r="48" spans="1:25" s="2" customFormat="1" x14ac:dyDescent="0.25">
      <c r="A48" s="1"/>
      <c r="C48" s="7">
        <v>14043</v>
      </c>
      <c r="D48" s="2" t="s">
        <v>52</v>
      </c>
      <c r="E48" s="8" t="s">
        <v>44</v>
      </c>
      <c r="F48" s="2">
        <v>0</v>
      </c>
      <c r="G48" s="8">
        <v>8</v>
      </c>
      <c r="I48" s="2" t="s">
        <v>127</v>
      </c>
      <c r="K48" s="21"/>
      <c r="S48" s="4"/>
      <c r="Y48" s="5"/>
    </row>
    <row r="49" spans="1:25" s="2" customFormat="1" ht="15.75" thickBot="1" x14ac:dyDescent="0.3">
      <c r="A49" s="1"/>
      <c r="C49" s="9"/>
      <c r="D49" s="10"/>
      <c r="E49" s="10"/>
      <c r="F49" s="10" t="s">
        <v>9</v>
      </c>
      <c r="G49" s="10" t="s">
        <v>128</v>
      </c>
      <c r="H49" s="10"/>
      <c r="I49" s="10"/>
      <c r="K49" s="21"/>
      <c r="S49" s="4"/>
      <c r="Y49" s="5"/>
    </row>
    <row r="50" spans="1:25" s="2" customFormat="1" x14ac:dyDescent="0.25">
      <c r="A50" s="1"/>
      <c r="C50" s="7">
        <v>14043</v>
      </c>
      <c r="D50" s="2" t="s">
        <v>39</v>
      </c>
      <c r="E50" s="8" t="s">
        <v>41</v>
      </c>
      <c r="F50" s="2">
        <v>0</v>
      </c>
      <c r="G50" s="8">
        <v>2</v>
      </c>
      <c r="I50" s="2" t="s">
        <v>129</v>
      </c>
      <c r="K50" s="21"/>
      <c r="S50" s="4"/>
      <c r="Y50" s="5"/>
    </row>
    <row r="51" spans="1:25" s="2" customFormat="1" x14ac:dyDescent="0.25">
      <c r="A51" s="1"/>
      <c r="C51" s="7"/>
      <c r="F51" s="2" t="s">
        <v>9</v>
      </c>
      <c r="G51" s="2" t="s">
        <v>15</v>
      </c>
      <c r="K51" s="21"/>
      <c r="S51" s="4"/>
      <c r="Y51" s="5"/>
    </row>
    <row r="52" spans="1:25" s="2" customFormat="1" x14ac:dyDescent="0.25">
      <c r="A52" s="1"/>
      <c r="C52" s="7"/>
      <c r="K52" s="21"/>
      <c r="S52" s="4"/>
      <c r="Y52" s="5"/>
    </row>
    <row r="53" spans="1:25" s="2" customFormat="1" x14ac:dyDescent="0.25">
      <c r="A53" s="1"/>
      <c r="C53" s="7"/>
      <c r="K53" s="21"/>
      <c r="S53" s="4"/>
      <c r="Y53" s="5"/>
    </row>
    <row r="54" spans="1:25" s="2" customFormat="1" ht="21" x14ac:dyDescent="0.35">
      <c r="A54" s="1"/>
      <c r="C54" s="7"/>
      <c r="F54" s="6" t="s">
        <v>118</v>
      </c>
      <c r="K54" s="21"/>
      <c r="S54" s="4"/>
      <c r="Y54" s="5"/>
    </row>
    <row r="55" spans="1:25" s="2" customFormat="1" x14ac:dyDescent="0.25">
      <c r="A55" s="1"/>
      <c r="C55" s="7"/>
      <c r="K55" s="21"/>
      <c r="S55" s="4"/>
      <c r="Y55" s="5"/>
    </row>
    <row r="56" spans="1:25" s="2" customFormat="1" x14ac:dyDescent="0.25">
      <c r="A56" s="1"/>
      <c r="C56" s="7">
        <v>14045</v>
      </c>
      <c r="D56" s="2" t="s">
        <v>32</v>
      </c>
      <c r="E56" s="8" t="s">
        <v>12</v>
      </c>
      <c r="F56" s="2">
        <v>1</v>
      </c>
      <c r="G56" s="8">
        <v>2</v>
      </c>
      <c r="I56" s="2" t="s">
        <v>126</v>
      </c>
      <c r="J56" s="23"/>
      <c r="K56" s="21"/>
      <c r="S56" s="4" t="s">
        <v>32</v>
      </c>
      <c r="T56" s="2" t="s">
        <v>12</v>
      </c>
      <c r="U56" s="2">
        <v>1</v>
      </c>
      <c r="V56" s="2">
        <v>2</v>
      </c>
      <c r="X56" s="2">
        <f t="shared" ref="X56" si="6">(IF(U56&gt;V56,3,IF(U56=V56,1,2)))</f>
        <v>2</v>
      </c>
      <c r="Y56" s="5">
        <f t="shared" ref="Y56" si="7">(IF(V56&gt;U56,3,IF(U56=V56,1,2)))</f>
        <v>3</v>
      </c>
    </row>
    <row r="57" spans="1:25" s="2" customFormat="1" x14ac:dyDescent="0.25">
      <c r="A57" s="59"/>
      <c r="F57" s="2" t="s">
        <v>11</v>
      </c>
      <c r="G57" s="2" t="s">
        <v>5</v>
      </c>
      <c r="K57" s="21"/>
      <c r="S57" s="4"/>
      <c r="Y57" s="5"/>
    </row>
    <row r="58" spans="1:25" s="2" customFormat="1" x14ac:dyDescent="0.25">
      <c r="A58" s="59"/>
      <c r="K58" s="21"/>
      <c r="S58" s="4"/>
      <c r="Y58" s="5"/>
    </row>
    <row r="59" spans="1:25" s="2" customFormat="1" x14ac:dyDescent="0.25">
      <c r="A59" s="59"/>
      <c r="K59" s="21"/>
      <c r="S59" s="4"/>
      <c r="Y59" s="5"/>
    </row>
    <row r="60" spans="1:25" s="2" customFormat="1" ht="21" x14ac:dyDescent="0.35">
      <c r="A60" s="59"/>
      <c r="F60" s="6" t="s">
        <v>105</v>
      </c>
      <c r="K60" s="21"/>
      <c r="S60" s="4"/>
      <c r="Y60" s="5"/>
    </row>
    <row r="61" spans="1:25" s="2" customFormat="1" x14ac:dyDescent="0.25">
      <c r="A61" s="59"/>
      <c r="K61" s="21"/>
      <c r="S61" s="4"/>
      <c r="Y61" s="5"/>
    </row>
    <row r="62" spans="1:25" s="2" customFormat="1" x14ac:dyDescent="0.25">
      <c r="A62" s="1"/>
      <c r="C62" s="7">
        <v>14047</v>
      </c>
      <c r="D62" s="8" t="s">
        <v>31</v>
      </c>
      <c r="E62" s="2" t="s">
        <v>12</v>
      </c>
      <c r="F62" s="8">
        <v>2</v>
      </c>
      <c r="G62" s="2">
        <v>1</v>
      </c>
      <c r="I62" s="2" t="s">
        <v>59</v>
      </c>
      <c r="K62" s="21"/>
      <c r="S62" s="4" t="s">
        <v>31</v>
      </c>
      <c r="T62" s="2" t="s">
        <v>12</v>
      </c>
      <c r="U62" s="2">
        <v>2</v>
      </c>
      <c r="V62" s="2">
        <v>1</v>
      </c>
      <c r="X62" s="2">
        <f t="shared" ref="X62:X63" si="8">(IF(U62&gt;V62,3,IF(U62=V62,1,2)))</f>
        <v>3</v>
      </c>
      <c r="Y62" s="5">
        <f t="shared" ref="Y62:Y63" si="9">(IF(V62&gt;U62,3,IF(U62=V62,1,2)))</f>
        <v>2</v>
      </c>
    </row>
    <row r="63" spans="1:25" s="2" customFormat="1" ht="15.75" thickBot="1" x14ac:dyDescent="0.3">
      <c r="A63" s="1"/>
      <c r="C63" s="9"/>
      <c r="D63" s="10"/>
      <c r="E63" s="10"/>
      <c r="F63" s="10" t="s">
        <v>9</v>
      </c>
      <c r="G63" s="10" t="s">
        <v>5</v>
      </c>
      <c r="H63" s="10"/>
      <c r="I63" s="10"/>
      <c r="K63" s="21"/>
      <c r="S63" s="4" t="s">
        <v>44</v>
      </c>
      <c r="T63" s="2" t="s">
        <v>41</v>
      </c>
      <c r="U63" s="2">
        <v>1</v>
      </c>
      <c r="V63" s="2">
        <v>5</v>
      </c>
      <c r="X63" s="2">
        <f t="shared" si="8"/>
        <v>2</v>
      </c>
      <c r="Y63" s="5">
        <f t="shared" si="9"/>
        <v>3</v>
      </c>
    </row>
    <row r="64" spans="1:25" s="2" customFormat="1" x14ac:dyDescent="0.25">
      <c r="A64" s="1"/>
      <c r="C64" s="7">
        <v>14047</v>
      </c>
      <c r="D64" s="2" t="s">
        <v>44</v>
      </c>
      <c r="E64" s="8" t="s">
        <v>41</v>
      </c>
      <c r="F64" s="2">
        <v>1</v>
      </c>
      <c r="G64" s="8">
        <v>5</v>
      </c>
      <c r="I64" s="2" t="s">
        <v>17</v>
      </c>
      <c r="K64" s="21"/>
      <c r="S64" s="4"/>
      <c r="Y64" s="5"/>
    </row>
    <row r="65" spans="1:25" s="2" customFormat="1" x14ac:dyDescent="0.25">
      <c r="A65" s="1"/>
      <c r="C65" s="7"/>
      <c r="F65" s="2" t="s">
        <v>11</v>
      </c>
      <c r="G65" s="2" t="s">
        <v>120</v>
      </c>
      <c r="K65" s="21"/>
      <c r="S65" s="4"/>
      <c r="Y65" s="5"/>
    </row>
    <row r="66" spans="1:25" s="2" customFormat="1" x14ac:dyDescent="0.25">
      <c r="A66" s="59"/>
      <c r="K66" s="21"/>
      <c r="S66" s="4"/>
      <c r="Y66" s="5"/>
    </row>
    <row r="67" spans="1:25" s="2" customFormat="1" ht="15.75" thickBot="1" x14ac:dyDescent="0.3">
      <c r="A67" s="59"/>
      <c r="K67" s="21"/>
      <c r="S67" s="4"/>
      <c r="Y67" s="5"/>
    </row>
    <row r="68" spans="1:25" s="2" customFormat="1" ht="21" x14ac:dyDescent="0.35">
      <c r="A68" s="59"/>
      <c r="C68" s="71" t="s">
        <v>130</v>
      </c>
      <c r="D68" s="84"/>
      <c r="E68" s="84"/>
      <c r="F68" s="84"/>
      <c r="G68" s="84"/>
      <c r="H68" s="84"/>
      <c r="I68" s="73"/>
      <c r="K68" s="21"/>
      <c r="S68" s="4"/>
      <c r="Y68" s="5"/>
    </row>
    <row r="69" spans="1:25" s="2" customFormat="1" x14ac:dyDescent="0.25">
      <c r="A69" s="1"/>
      <c r="C69" s="62"/>
      <c r="E69" s="8" t="s">
        <v>12</v>
      </c>
      <c r="F69" s="53" t="s">
        <v>107</v>
      </c>
      <c r="G69" s="2" t="s">
        <v>44</v>
      </c>
      <c r="I69" s="17"/>
      <c r="K69" s="21"/>
      <c r="S69" s="4" t="s">
        <v>12</v>
      </c>
      <c r="T69" s="2" t="s">
        <v>44</v>
      </c>
      <c r="U69" s="2">
        <v>4</v>
      </c>
      <c r="V69" s="2">
        <v>2</v>
      </c>
      <c r="X69" s="2">
        <f t="shared" ref="X69" si="10">(IF(U69&gt;V69,3,IF(U69=V69,1,2)))</f>
        <v>3</v>
      </c>
      <c r="Y69" s="5">
        <f t="shared" ref="Y69" si="11">(IF(V69&gt;U69,3,IF(U69=V69,1,2)))</f>
        <v>2</v>
      </c>
    </row>
    <row r="70" spans="1:25" s="2" customFormat="1" x14ac:dyDescent="0.25">
      <c r="A70" s="59"/>
      <c r="C70" s="15"/>
      <c r="E70" s="8">
        <v>4</v>
      </c>
      <c r="G70" s="2">
        <v>2</v>
      </c>
      <c r="I70" s="17"/>
      <c r="K70" s="21"/>
      <c r="S70" s="4"/>
      <c r="Y70" s="5"/>
    </row>
    <row r="71" spans="1:25" s="2" customFormat="1" ht="15.75" thickBot="1" x14ac:dyDescent="0.3">
      <c r="A71" s="59"/>
      <c r="C71" s="18"/>
      <c r="D71" s="10"/>
      <c r="E71" s="10" t="s">
        <v>11</v>
      </c>
      <c r="F71" s="10"/>
      <c r="G71" s="10" t="s">
        <v>38</v>
      </c>
      <c r="H71" s="10"/>
      <c r="I71" s="20"/>
      <c r="K71" s="21"/>
      <c r="S71" s="4"/>
      <c r="Y71" s="5"/>
    </row>
    <row r="72" spans="1:25" s="2" customFormat="1" x14ac:dyDescent="0.25">
      <c r="A72" s="59"/>
      <c r="K72" s="21"/>
      <c r="S72" s="4"/>
      <c r="Y72" s="5"/>
    </row>
    <row r="73" spans="1:25" s="2" customFormat="1" x14ac:dyDescent="0.25">
      <c r="A73" s="59"/>
      <c r="K73" s="21"/>
      <c r="S73" s="4"/>
      <c r="Y73" s="5"/>
    </row>
    <row r="74" spans="1:25" s="2" customFormat="1" x14ac:dyDescent="0.25">
      <c r="A74" s="59"/>
      <c r="K74" s="21"/>
      <c r="S74" s="4"/>
      <c r="Y74" s="5"/>
    </row>
    <row r="75" spans="1:25" s="2" customFormat="1" ht="15.75" thickBot="1" x14ac:dyDescent="0.3">
      <c r="A75" s="59"/>
      <c r="K75" s="21"/>
      <c r="S75" s="4"/>
      <c r="Y75" s="5"/>
    </row>
    <row r="76" spans="1:25" s="2" customFormat="1" ht="21" x14ac:dyDescent="0.35">
      <c r="A76" s="59"/>
      <c r="C76" s="71" t="s">
        <v>131</v>
      </c>
      <c r="D76" s="72"/>
      <c r="E76" s="72"/>
      <c r="F76" s="72"/>
      <c r="G76" s="72"/>
      <c r="H76" s="72"/>
      <c r="I76" s="86"/>
      <c r="K76" s="21"/>
      <c r="S76" s="4"/>
      <c r="Y76" s="5"/>
    </row>
    <row r="77" spans="1:25" x14ac:dyDescent="0.25">
      <c r="A77" s="59"/>
      <c r="C77" s="15"/>
      <c r="E77" s="8" t="s">
        <v>31</v>
      </c>
      <c r="F77" s="53" t="s">
        <v>107</v>
      </c>
      <c r="G77" s="2" t="s">
        <v>41</v>
      </c>
      <c r="I77" s="17"/>
      <c r="K77" s="3"/>
      <c r="S77" s="4" t="s">
        <v>31</v>
      </c>
      <c r="T77" s="2" t="s">
        <v>41</v>
      </c>
      <c r="U77" s="2">
        <v>4</v>
      </c>
      <c r="V77" s="2">
        <v>2</v>
      </c>
      <c r="X77" s="2">
        <f t="shared" ref="X77" si="12">(IF(U77&gt;V77,3,IF(U77=V77,1,2)))</f>
        <v>3</v>
      </c>
      <c r="Y77" s="5">
        <f t="shared" ref="Y77" si="13">(IF(V77&gt;U77,3,IF(U77=V77,1,2)))</f>
        <v>2</v>
      </c>
    </row>
    <row r="78" spans="1:25" x14ac:dyDescent="0.25">
      <c r="A78" s="1"/>
      <c r="C78" s="15"/>
      <c r="E78" s="8">
        <v>4</v>
      </c>
      <c r="G78" s="2">
        <v>2</v>
      </c>
      <c r="I78" s="17"/>
      <c r="K78" s="3"/>
      <c r="S78" s="4"/>
      <c r="Y78" s="5"/>
    </row>
    <row r="79" spans="1:25" ht="15.75" thickBot="1" x14ac:dyDescent="0.3">
      <c r="A79" s="1"/>
      <c r="C79" s="18"/>
      <c r="D79" s="10"/>
      <c r="E79" s="10" t="s">
        <v>4</v>
      </c>
      <c r="F79" s="10"/>
      <c r="G79" s="10" t="s">
        <v>15</v>
      </c>
      <c r="H79" s="10"/>
      <c r="I79" s="20"/>
      <c r="K79" s="3"/>
      <c r="S79" s="4"/>
      <c r="Y79" s="5"/>
    </row>
    <row r="80" spans="1:25" x14ac:dyDescent="0.25">
      <c r="A80" s="1"/>
      <c r="K80" s="3"/>
      <c r="S80" s="51"/>
      <c r="T80" s="51"/>
      <c r="U80" s="51"/>
      <c r="V80" s="51"/>
      <c r="W80" s="51"/>
      <c r="X80" s="51"/>
      <c r="Y80" s="51"/>
    </row>
    <row r="81" spans="1:25" x14ac:dyDescent="0.25">
      <c r="A81" s="1"/>
      <c r="E81" s="54"/>
      <c r="F81" s="16"/>
      <c r="G81" s="54"/>
      <c r="K81" s="3"/>
    </row>
    <row r="82" spans="1:25" x14ac:dyDescent="0.25">
      <c r="A82" s="1"/>
      <c r="K82" s="3"/>
    </row>
    <row r="83" spans="1:25" x14ac:dyDescent="0.25">
      <c r="A83" s="1"/>
      <c r="K83" s="3"/>
    </row>
    <row r="84" spans="1:25" ht="15.75" thickBot="1" x14ac:dyDescent="0.3">
      <c r="A84" s="1"/>
      <c r="B84" s="2" t="s">
        <v>66</v>
      </c>
      <c r="C84" s="2" t="s">
        <v>22</v>
      </c>
      <c r="D84" s="2" t="s">
        <v>23</v>
      </c>
      <c r="E84" s="2" t="s">
        <v>24</v>
      </c>
      <c r="F84" s="2" t="s">
        <v>25</v>
      </c>
      <c r="G84" s="2" t="s">
        <v>26</v>
      </c>
      <c r="H84" s="2" t="s">
        <v>27</v>
      </c>
      <c r="I84" s="2" t="s">
        <v>28</v>
      </c>
      <c r="J84" s="2" t="s">
        <v>29</v>
      </c>
      <c r="K84" s="3"/>
    </row>
    <row r="85" spans="1:25" s="45" customFormat="1" x14ac:dyDescent="0.25">
      <c r="A85" s="42"/>
      <c r="B85" s="43" t="s">
        <v>31</v>
      </c>
      <c r="C85" s="12">
        <f>COUNTIF($S$12:$T$77,"Italien")</f>
        <v>4</v>
      </c>
      <c r="D85" s="13">
        <f t="shared" ref="D85:D99" si="14">SUMPRODUCT(($S$12:$T$77=B85)*($X$12:$Y$77=3))</f>
        <v>4</v>
      </c>
      <c r="E85" s="13">
        <f t="shared" ref="E85:E99" si="15">SUMPRODUCT(($S$12:$T$77=B85)*($X$12:$Y$77=1))</f>
        <v>0</v>
      </c>
      <c r="F85" s="13">
        <f t="shared" ref="F85:F99" si="16">SUMPRODUCT(($S$12:$T$77=B85)*($X$12:$Y$77=2))</f>
        <v>0</v>
      </c>
      <c r="G85" s="13">
        <f t="shared" ref="G85:G99" si="17">SUMPRODUCT(($S$12:$S$77=B85)*($U$12:$U$77))+SUMPRODUCT(($T$12:$T$77=B85)*($V$12:$V$77))</f>
        <v>11</v>
      </c>
      <c r="H85" s="13">
        <f t="shared" ref="H85:H99" si="18">SUMPRODUCT(($S$12:$S$77=B85)*($V$12:$V$77))+SUMPRODUCT(($T$12:$T$77=B85)*($U$12:$U$77))</f>
        <v>5</v>
      </c>
      <c r="I85" s="12">
        <f t="shared" ref="I85:I99" si="19">(D85*2)+E85</f>
        <v>8</v>
      </c>
      <c r="J85" s="14">
        <f t="shared" ref="J85:J99" si="20">(F85*2)+E85</f>
        <v>0</v>
      </c>
      <c r="K85" s="44"/>
      <c r="S85" s="2"/>
      <c r="T85" s="2"/>
      <c r="U85" s="2"/>
      <c r="V85" s="2"/>
      <c r="W85" s="2"/>
      <c r="X85" s="2"/>
      <c r="Y85" s="2"/>
    </row>
    <row r="86" spans="1:25" s="45" customFormat="1" x14ac:dyDescent="0.25">
      <c r="A86" s="42"/>
      <c r="B86" s="46" t="s">
        <v>12</v>
      </c>
      <c r="C86" s="2">
        <f>COUNTIF($S$12:$T$77,"Brasilien")</f>
        <v>5</v>
      </c>
      <c r="D86" s="16">
        <f t="shared" si="14"/>
        <v>3</v>
      </c>
      <c r="E86" s="16">
        <f t="shared" si="15"/>
        <v>1</v>
      </c>
      <c r="F86" s="16">
        <f t="shared" si="16"/>
        <v>1</v>
      </c>
      <c r="G86" s="16">
        <f t="shared" si="17"/>
        <v>14</v>
      </c>
      <c r="H86" s="16">
        <f t="shared" si="18"/>
        <v>11</v>
      </c>
      <c r="I86" s="2">
        <f t="shared" si="19"/>
        <v>7</v>
      </c>
      <c r="J86" s="17">
        <f t="shared" si="20"/>
        <v>3</v>
      </c>
      <c r="K86" s="44"/>
      <c r="S86" s="2"/>
      <c r="T86" s="2"/>
      <c r="U86" s="2"/>
      <c r="V86" s="2"/>
      <c r="W86" s="2"/>
      <c r="X86" s="2"/>
      <c r="Y86" s="2"/>
    </row>
    <row r="87" spans="1:25" s="45" customFormat="1" x14ac:dyDescent="0.25">
      <c r="A87" s="42"/>
      <c r="B87" s="46" t="s">
        <v>41</v>
      </c>
      <c r="C87" s="2">
        <f>COUNTIF($S$12:$T$77,"Ungarn")</f>
        <v>4</v>
      </c>
      <c r="D87" s="16">
        <f t="shared" si="14"/>
        <v>3</v>
      </c>
      <c r="E87" s="16">
        <f t="shared" si="15"/>
        <v>0</v>
      </c>
      <c r="F87" s="16">
        <f t="shared" si="16"/>
        <v>1</v>
      </c>
      <c r="G87" s="16">
        <f t="shared" si="17"/>
        <v>15</v>
      </c>
      <c r="H87" s="16">
        <f t="shared" si="18"/>
        <v>5</v>
      </c>
      <c r="I87" s="2">
        <f t="shared" si="19"/>
        <v>6</v>
      </c>
      <c r="J87" s="17">
        <f t="shared" si="20"/>
        <v>2</v>
      </c>
      <c r="K87" s="44"/>
      <c r="S87" s="2"/>
      <c r="T87" s="2"/>
      <c r="U87" s="2"/>
      <c r="V87" s="2"/>
      <c r="W87" s="2"/>
      <c r="X87" s="2"/>
      <c r="Y87" s="2"/>
    </row>
    <row r="88" spans="1:25" s="45" customFormat="1" x14ac:dyDescent="0.25">
      <c r="A88" s="42"/>
      <c r="B88" s="46" t="s">
        <v>32</v>
      </c>
      <c r="C88" s="2">
        <f>COUNTIF($S$12:$T$77,"CSSR")</f>
        <v>3</v>
      </c>
      <c r="D88" s="16">
        <f t="shared" si="14"/>
        <v>1</v>
      </c>
      <c r="E88" s="16">
        <f t="shared" si="15"/>
        <v>1</v>
      </c>
      <c r="F88" s="16">
        <f t="shared" si="16"/>
        <v>1</v>
      </c>
      <c r="G88" s="16">
        <f t="shared" si="17"/>
        <v>5</v>
      </c>
      <c r="H88" s="16">
        <f t="shared" si="18"/>
        <v>3</v>
      </c>
      <c r="I88" s="2">
        <f t="shared" si="19"/>
        <v>3</v>
      </c>
      <c r="J88" s="17">
        <f t="shared" si="20"/>
        <v>3</v>
      </c>
      <c r="K88" s="44"/>
      <c r="S88" s="2"/>
      <c r="T88" s="2"/>
      <c r="U88" s="2"/>
      <c r="V88" s="2"/>
      <c r="W88" s="2"/>
      <c r="X88" s="2"/>
      <c r="Y88" s="2"/>
    </row>
    <row r="89" spans="1:25" s="45" customFormat="1" x14ac:dyDescent="0.25">
      <c r="A89" s="42"/>
      <c r="B89" s="46" t="s">
        <v>39</v>
      </c>
      <c r="C89" s="2">
        <f>COUNTIF($S$12:$T$77,"Schweiz")</f>
        <v>3</v>
      </c>
      <c r="D89" s="16">
        <f t="shared" si="14"/>
        <v>1</v>
      </c>
      <c r="E89" s="16">
        <f t="shared" si="15"/>
        <v>1</v>
      </c>
      <c r="F89" s="16">
        <f t="shared" si="16"/>
        <v>1</v>
      </c>
      <c r="G89" s="16">
        <f t="shared" si="17"/>
        <v>5</v>
      </c>
      <c r="H89" s="16">
        <f t="shared" si="18"/>
        <v>5</v>
      </c>
      <c r="I89" s="2">
        <f t="shared" si="19"/>
        <v>3</v>
      </c>
      <c r="J89" s="17">
        <f t="shared" si="20"/>
        <v>3</v>
      </c>
      <c r="K89" s="44"/>
      <c r="S89" s="2"/>
      <c r="T89" s="2"/>
      <c r="U89" s="2"/>
      <c r="V89" s="2"/>
      <c r="W89" s="2"/>
      <c r="X89" s="2"/>
      <c r="Y89" s="2"/>
    </row>
    <row r="90" spans="1:25" s="45" customFormat="1" x14ac:dyDescent="0.25">
      <c r="A90" s="42"/>
      <c r="B90" s="46" t="s">
        <v>52</v>
      </c>
      <c r="C90" s="2">
        <f>COUNTIF($S$12:$T$77,"Kuba")</f>
        <v>3</v>
      </c>
      <c r="D90" s="16">
        <f t="shared" si="14"/>
        <v>1</v>
      </c>
      <c r="E90" s="16">
        <f t="shared" si="15"/>
        <v>1</v>
      </c>
      <c r="F90" s="16">
        <f t="shared" si="16"/>
        <v>1</v>
      </c>
      <c r="G90" s="16">
        <f t="shared" si="17"/>
        <v>5</v>
      </c>
      <c r="H90" s="16">
        <f t="shared" si="18"/>
        <v>12</v>
      </c>
      <c r="I90" s="2">
        <f t="shared" si="19"/>
        <v>3</v>
      </c>
      <c r="J90" s="17">
        <f t="shared" si="20"/>
        <v>3</v>
      </c>
      <c r="K90" s="44"/>
      <c r="S90" s="2"/>
      <c r="T90" s="2"/>
      <c r="U90" s="2"/>
      <c r="V90" s="2"/>
      <c r="W90" s="2"/>
      <c r="X90" s="2"/>
      <c r="Y90" s="2"/>
    </row>
    <row r="91" spans="1:25" s="45" customFormat="1" x14ac:dyDescent="0.25">
      <c r="A91" s="42"/>
      <c r="B91" s="46" t="s">
        <v>1</v>
      </c>
      <c r="C91" s="2">
        <f>COUNTIF($S$12:$T$77,"Frankreich")</f>
        <v>2</v>
      </c>
      <c r="D91" s="16">
        <f t="shared" si="14"/>
        <v>1</v>
      </c>
      <c r="E91" s="16">
        <f t="shared" si="15"/>
        <v>0</v>
      </c>
      <c r="F91" s="16">
        <f t="shared" si="16"/>
        <v>1</v>
      </c>
      <c r="G91" s="16">
        <f t="shared" si="17"/>
        <v>4</v>
      </c>
      <c r="H91" s="16">
        <f t="shared" si="18"/>
        <v>4</v>
      </c>
      <c r="I91" s="2">
        <f t="shared" si="19"/>
        <v>2</v>
      </c>
      <c r="J91" s="17">
        <f t="shared" si="20"/>
        <v>2</v>
      </c>
      <c r="K91" s="44"/>
      <c r="S91" s="2"/>
      <c r="T91" s="2"/>
      <c r="U91" s="2"/>
      <c r="V91" s="2"/>
      <c r="W91" s="2"/>
      <c r="X91" s="2"/>
      <c r="Y91" s="2"/>
    </row>
    <row r="92" spans="1:25" s="45" customFormat="1" x14ac:dyDescent="0.25">
      <c r="A92" s="42"/>
      <c r="B92" s="46" t="s">
        <v>44</v>
      </c>
      <c r="C92" s="2">
        <f>COUNTIF($S$12:$T$77,"Schweden")</f>
        <v>3</v>
      </c>
      <c r="D92" s="16">
        <f t="shared" si="14"/>
        <v>1</v>
      </c>
      <c r="E92" s="16">
        <f t="shared" si="15"/>
        <v>0</v>
      </c>
      <c r="F92" s="16">
        <f t="shared" si="16"/>
        <v>2</v>
      </c>
      <c r="G92" s="16">
        <f t="shared" si="17"/>
        <v>11</v>
      </c>
      <c r="H92" s="16">
        <f t="shared" si="18"/>
        <v>9</v>
      </c>
      <c r="I92" s="2">
        <f t="shared" si="19"/>
        <v>2</v>
      </c>
      <c r="J92" s="17">
        <f t="shared" si="20"/>
        <v>4</v>
      </c>
      <c r="K92" s="44"/>
      <c r="S92" s="2"/>
      <c r="T92" s="2"/>
      <c r="U92" s="2"/>
      <c r="V92" s="2"/>
      <c r="W92" s="2"/>
      <c r="X92" s="2"/>
      <c r="Y92" s="2"/>
    </row>
    <row r="93" spans="1:25" s="45" customFormat="1" x14ac:dyDescent="0.25">
      <c r="A93" s="42"/>
      <c r="B93" s="46" t="s">
        <v>13</v>
      </c>
      <c r="C93" s="2">
        <f>COUNTIF($S$12:$T$77,"Rumänien")</f>
        <v>2</v>
      </c>
      <c r="D93" s="16">
        <f t="shared" si="14"/>
        <v>0</v>
      </c>
      <c r="E93" s="16">
        <f t="shared" si="15"/>
        <v>1</v>
      </c>
      <c r="F93" s="16">
        <f t="shared" si="16"/>
        <v>1</v>
      </c>
      <c r="G93" s="16">
        <f t="shared" si="17"/>
        <v>4</v>
      </c>
      <c r="H93" s="16">
        <f t="shared" si="18"/>
        <v>5</v>
      </c>
      <c r="I93" s="2">
        <f t="shared" si="19"/>
        <v>1</v>
      </c>
      <c r="J93" s="17">
        <f t="shared" si="20"/>
        <v>3</v>
      </c>
      <c r="K93" s="44"/>
      <c r="S93" s="2"/>
      <c r="T93" s="2"/>
      <c r="U93" s="2"/>
      <c r="V93" s="2"/>
      <c r="W93" s="2"/>
      <c r="X93" s="2"/>
      <c r="Y93" s="2"/>
    </row>
    <row r="94" spans="1:25" s="45" customFormat="1" x14ac:dyDescent="0.25">
      <c r="A94" s="42"/>
      <c r="B94" s="46" t="s">
        <v>50</v>
      </c>
      <c r="C94" s="2">
        <f>COUNTIF($S$12:$T$77,"Dtsch. Reich")</f>
        <v>2</v>
      </c>
      <c r="D94" s="16">
        <f t="shared" si="14"/>
        <v>0</v>
      </c>
      <c r="E94" s="16">
        <f t="shared" si="15"/>
        <v>1</v>
      </c>
      <c r="F94" s="16">
        <f t="shared" si="16"/>
        <v>1</v>
      </c>
      <c r="G94" s="16">
        <f t="shared" si="17"/>
        <v>3</v>
      </c>
      <c r="H94" s="16">
        <f t="shared" si="18"/>
        <v>5</v>
      </c>
      <c r="I94" s="2">
        <f t="shared" si="19"/>
        <v>1</v>
      </c>
      <c r="J94" s="17">
        <f t="shared" si="20"/>
        <v>3</v>
      </c>
      <c r="K94" s="44"/>
      <c r="S94" s="2"/>
      <c r="T94" s="2"/>
      <c r="U94" s="2"/>
      <c r="V94" s="2"/>
      <c r="W94" s="2"/>
      <c r="X94" s="2"/>
      <c r="Y94" s="2"/>
    </row>
    <row r="95" spans="1:25" s="45" customFormat="1" x14ac:dyDescent="0.25">
      <c r="A95" s="42"/>
      <c r="B95" s="46" t="s">
        <v>57</v>
      </c>
      <c r="C95" s="2">
        <f>COUNTIF($S$12:$T$77,"Polen")</f>
        <v>1</v>
      </c>
      <c r="D95" s="16">
        <f t="shared" si="14"/>
        <v>0</v>
      </c>
      <c r="E95" s="16">
        <f t="shared" si="15"/>
        <v>0</v>
      </c>
      <c r="F95" s="16">
        <f t="shared" si="16"/>
        <v>1</v>
      </c>
      <c r="G95" s="16">
        <f t="shared" si="17"/>
        <v>5</v>
      </c>
      <c r="H95" s="16">
        <f t="shared" si="18"/>
        <v>6</v>
      </c>
      <c r="I95" s="2">
        <f t="shared" si="19"/>
        <v>0</v>
      </c>
      <c r="J95" s="17">
        <f t="shared" si="20"/>
        <v>2</v>
      </c>
      <c r="K95" s="44"/>
      <c r="S95" s="2"/>
      <c r="T95" s="2"/>
      <c r="U95" s="2"/>
      <c r="V95" s="2"/>
      <c r="W95" s="2"/>
      <c r="X95" s="2"/>
      <c r="Y95" s="2"/>
    </row>
    <row r="96" spans="1:25" s="45" customFormat="1" x14ac:dyDescent="0.25">
      <c r="A96" s="42"/>
      <c r="B96" s="46" t="s">
        <v>55</v>
      </c>
      <c r="C96" s="2">
        <f>COUNTIF($S$12:$T$77,"Norwegen")</f>
        <v>1</v>
      </c>
      <c r="D96" s="16">
        <f t="shared" si="14"/>
        <v>0</v>
      </c>
      <c r="E96" s="16">
        <f t="shared" si="15"/>
        <v>0</v>
      </c>
      <c r="F96" s="16">
        <f t="shared" si="16"/>
        <v>1</v>
      </c>
      <c r="G96" s="16">
        <f t="shared" si="17"/>
        <v>1</v>
      </c>
      <c r="H96" s="16">
        <f t="shared" si="18"/>
        <v>2</v>
      </c>
      <c r="I96" s="2">
        <f t="shared" si="19"/>
        <v>0</v>
      </c>
      <c r="J96" s="17">
        <f t="shared" si="20"/>
        <v>2</v>
      </c>
      <c r="K96" s="44"/>
      <c r="S96" s="2"/>
      <c r="T96" s="2"/>
      <c r="U96" s="2"/>
      <c r="V96" s="2"/>
      <c r="W96" s="2"/>
      <c r="X96" s="2"/>
      <c r="Y96" s="2"/>
    </row>
    <row r="97" spans="1:25" s="45" customFormat="1" x14ac:dyDescent="0.25">
      <c r="A97" s="42"/>
      <c r="B97" s="46" t="s">
        <v>19</v>
      </c>
      <c r="C97" s="2">
        <f>COUNTIF($S$12:$T$77,"Belgien")</f>
        <v>1</v>
      </c>
      <c r="D97" s="16">
        <f t="shared" si="14"/>
        <v>0</v>
      </c>
      <c r="E97" s="16">
        <f t="shared" si="15"/>
        <v>0</v>
      </c>
      <c r="F97" s="16">
        <f t="shared" si="16"/>
        <v>1</v>
      </c>
      <c r="G97" s="16">
        <f t="shared" si="17"/>
        <v>1</v>
      </c>
      <c r="H97" s="16">
        <f t="shared" si="18"/>
        <v>3</v>
      </c>
      <c r="I97" s="2">
        <f t="shared" si="19"/>
        <v>0</v>
      </c>
      <c r="J97" s="17">
        <f t="shared" si="20"/>
        <v>2</v>
      </c>
      <c r="K97" s="44"/>
      <c r="S97" s="2"/>
      <c r="T97" s="2"/>
      <c r="U97" s="2"/>
      <c r="V97" s="2"/>
      <c r="W97" s="2"/>
      <c r="X97" s="2"/>
      <c r="Y97" s="2"/>
    </row>
    <row r="98" spans="1:25" s="45" customFormat="1" x14ac:dyDescent="0.25">
      <c r="A98" s="42"/>
      <c r="B98" s="46" t="s">
        <v>40</v>
      </c>
      <c r="C98" s="2">
        <f>COUNTIF($S$12:$T$77,"Niederlande")</f>
        <v>1</v>
      </c>
      <c r="D98" s="16">
        <f t="shared" si="14"/>
        <v>0</v>
      </c>
      <c r="E98" s="16">
        <f t="shared" si="15"/>
        <v>0</v>
      </c>
      <c r="F98" s="16">
        <f t="shared" si="16"/>
        <v>1</v>
      </c>
      <c r="G98" s="16">
        <f t="shared" si="17"/>
        <v>0</v>
      </c>
      <c r="H98" s="16">
        <f t="shared" si="18"/>
        <v>3</v>
      </c>
      <c r="I98" s="2">
        <f t="shared" si="19"/>
        <v>0</v>
      </c>
      <c r="J98" s="17">
        <f t="shared" si="20"/>
        <v>2</v>
      </c>
      <c r="K98" s="44"/>
      <c r="S98" s="2"/>
      <c r="T98" s="2"/>
      <c r="U98" s="2"/>
      <c r="V98" s="2"/>
      <c r="W98" s="2"/>
      <c r="X98" s="2"/>
      <c r="Y98" s="2"/>
    </row>
    <row r="99" spans="1:25" s="45" customFormat="1" ht="15.75" thickBot="1" x14ac:dyDescent="0.3">
      <c r="A99" s="42"/>
      <c r="B99" s="47" t="s">
        <v>51</v>
      </c>
      <c r="C99" s="10">
        <f>COUNTIF($S$12:$T$77,"Niederl.-Indien")</f>
        <v>1</v>
      </c>
      <c r="D99" s="19">
        <f t="shared" si="14"/>
        <v>0</v>
      </c>
      <c r="E99" s="19">
        <f t="shared" si="15"/>
        <v>0</v>
      </c>
      <c r="F99" s="19">
        <f t="shared" si="16"/>
        <v>1</v>
      </c>
      <c r="G99" s="19">
        <f t="shared" si="17"/>
        <v>0</v>
      </c>
      <c r="H99" s="19">
        <f t="shared" si="18"/>
        <v>6</v>
      </c>
      <c r="I99" s="10">
        <f t="shared" si="19"/>
        <v>0</v>
      </c>
      <c r="J99" s="20">
        <f t="shared" si="20"/>
        <v>2</v>
      </c>
      <c r="K99" s="44"/>
      <c r="S99" s="2"/>
      <c r="T99" s="2"/>
      <c r="U99" s="2"/>
      <c r="V99" s="2"/>
      <c r="W99" s="2"/>
      <c r="X99" s="2"/>
      <c r="Y99" s="2"/>
    </row>
    <row r="100" spans="1:25" x14ac:dyDescent="0.25">
      <c r="A100" s="1"/>
      <c r="K100" s="3"/>
    </row>
    <row r="101" spans="1:25" ht="15.75" thickBot="1" x14ac:dyDescent="0.3">
      <c r="A101" s="39"/>
      <c r="B101" s="40"/>
      <c r="C101" s="40"/>
      <c r="D101" s="40"/>
      <c r="E101" s="40"/>
      <c r="F101" s="40"/>
      <c r="G101" s="40"/>
      <c r="H101" s="40"/>
      <c r="I101" s="40"/>
      <c r="J101" s="40"/>
      <c r="K101" s="37"/>
    </row>
    <row r="102" spans="1:25" ht="15.75" thickTop="1" x14ac:dyDescent="0.25"/>
  </sheetData>
  <mergeCells count="6">
    <mergeCell ref="C76:I76"/>
    <mergeCell ref="A2:K2"/>
    <mergeCell ref="A4:K4"/>
    <mergeCell ref="A5:K5"/>
    <mergeCell ref="A7:K7"/>
    <mergeCell ref="C68:I68"/>
  </mergeCells>
  <pageMargins left="0.7" right="0.7" top="0.78740157499999996" bottom="0.78740157499999996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V23"/>
  <sheetViews>
    <sheetView topLeftCell="A6" workbookViewId="0">
      <pane xSplit="3" topLeftCell="D1" activePane="topRight" state="frozen"/>
      <selection pane="topRight" activeCell="I17" sqref="I17"/>
    </sheetView>
  </sheetViews>
  <sheetFormatPr baseColWidth="10" defaultRowHeight="15" x14ac:dyDescent="0.25"/>
  <cols>
    <col min="17" max="42" width="11.5703125"/>
  </cols>
  <sheetData>
    <row r="2" spans="1:48" ht="15.75" thickBot="1" x14ac:dyDescent="0.3">
      <c r="A2" s="26" t="s">
        <v>64</v>
      </c>
      <c r="B2" s="18" t="s">
        <v>65</v>
      </c>
      <c r="C2" s="26" t="s">
        <v>66</v>
      </c>
      <c r="D2" s="10" t="s">
        <v>22</v>
      </c>
      <c r="E2" s="18" t="s">
        <v>23</v>
      </c>
      <c r="F2" s="10" t="s">
        <v>24</v>
      </c>
      <c r="G2" s="20" t="s">
        <v>25</v>
      </c>
      <c r="H2" s="10" t="s">
        <v>26</v>
      </c>
      <c r="I2" s="10" t="s">
        <v>27</v>
      </c>
      <c r="J2" s="26" t="s">
        <v>67</v>
      </c>
      <c r="K2" s="10" t="s">
        <v>28</v>
      </c>
      <c r="L2" s="10" t="s">
        <v>29</v>
      </c>
      <c r="M2" s="27"/>
      <c r="N2" s="2">
        <v>1930</v>
      </c>
      <c r="O2" s="2">
        <v>1934</v>
      </c>
      <c r="P2" s="2">
        <v>1938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48" ht="15.75" thickBot="1" x14ac:dyDescent="0.3">
      <c r="A3" s="28"/>
      <c r="B3" s="29" t="s">
        <v>68</v>
      </c>
      <c r="C3" s="31"/>
      <c r="D3" s="30"/>
      <c r="E3" s="66"/>
      <c r="F3" s="67"/>
      <c r="G3" s="68"/>
      <c r="H3" s="69" t="s">
        <v>68</v>
      </c>
      <c r="I3" s="70"/>
      <c r="J3" s="31"/>
      <c r="K3" s="66"/>
      <c r="L3" s="67"/>
      <c r="M3" s="27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</row>
    <row r="4" spans="1:48" x14ac:dyDescent="0.25">
      <c r="A4" s="28">
        <v>1</v>
      </c>
      <c r="B4" s="32">
        <f ca="1">SUM($N4:$P4)</f>
        <v>3</v>
      </c>
      <c r="C4" s="33" t="s">
        <v>12</v>
      </c>
      <c r="D4" s="2">
        <f t="array" aca="1" ref="D4" ca="1">SUM(COUNTIF(INDIRECT(""&amp;$N$2:$P$2&amp;"!$S$12:$T$100"),"Brasilien"))</f>
        <v>8</v>
      </c>
      <c r="E4" s="64">
        <f ca="1">SUMIFS(Tabelle1!D:D,Tabelle1!$B:$B,$C4)</f>
        <v>4</v>
      </c>
      <c r="F4" s="64">
        <f ca="1">SUMIFS(Tabelle1!E:E,Tabelle1!$B:$B,$C4)</f>
        <v>1</v>
      </c>
      <c r="G4" s="64">
        <f ca="1">SUMIFS(Tabelle1!F:F,Tabelle1!$B:$B,$C4)</f>
        <v>3</v>
      </c>
      <c r="H4" s="64">
        <f ca="1">SUMIFS(Tabelle1!G:G,Tabelle1!$B:$B,$C4)</f>
        <v>20</v>
      </c>
      <c r="I4" s="64">
        <f ca="1">SUMIFS(Tabelle1!H:H,Tabelle1!$B:$B,$C4)</f>
        <v>16</v>
      </c>
      <c r="J4" s="28">
        <f t="shared" ref="J4:J23" ca="1" si="0">SUM(H4-I4)</f>
        <v>4</v>
      </c>
      <c r="K4" s="2">
        <f t="shared" ref="K4:K23" ca="1" si="1">(E4*2)+F4</f>
        <v>9</v>
      </c>
      <c r="L4" s="2">
        <f t="shared" ref="L4:L23" ca="1" si="2">(G4*2)+F4</f>
        <v>7</v>
      </c>
      <c r="M4" s="27"/>
      <c r="N4" s="2">
        <f ca="1">COUNTIFS(Tabelle1!$A:$A,N$2,Tabelle1!$B:$B,$C4,Tabelle1!$C:$C,"&gt;0")</f>
        <v>1</v>
      </c>
      <c r="O4" s="2">
        <f ca="1">COUNTIFS(Tabelle1!$A:$A,O$2,Tabelle1!$B:$B,$C4,Tabelle1!$C:$C,"&gt;0")</f>
        <v>1</v>
      </c>
      <c r="P4" s="2">
        <f ca="1">COUNTIFS(Tabelle1!$A:$A,P$2,Tabelle1!$B:$B,$C4,Tabelle1!$C:$C,"&gt;0")</f>
        <v>1</v>
      </c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R4" s="2">
        <v>2018</v>
      </c>
      <c r="AS4" s="2"/>
      <c r="AT4" s="2">
        <v>2022</v>
      </c>
      <c r="AV4" s="2">
        <v>2026</v>
      </c>
    </row>
    <row r="5" spans="1:48" x14ac:dyDescent="0.25">
      <c r="A5" s="28">
        <v>2</v>
      </c>
      <c r="B5" s="32">
        <f ca="1">SUM($N5:$P5)</f>
        <v>0</v>
      </c>
      <c r="C5" s="28" t="s">
        <v>69</v>
      </c>
      <c r="D5" s="2">
        <f t="array" aca="1" ref="D5" ca="1">SUM(COUNTIF(INDIRECT(""&amp;$N$2:$P$2&amp;"!$S$12:$T$100"),"BRD"))</f>
        <v>0</v>
      </c>
      <c r="E5" s="65">
        <f ca="1">SUMIFS(Tabelle1!D:D,Tabelle1!$B:$B,$C5)</f>
        <v>0</v>
      </c>
      <c r="F5" s="65">
        <f ca="1">SUMIFS(Tabelle1!E:E,Tabelle1!$B:$B,$C5)</f>
        <v>0</v>
      </c>
      <c r="G5" s="65">
        <f ca="1">SUMIFS(Tabelle1!F:F,Tabelle1!$B:$B,$C5)</f>
        <v>0</v>
      </c>
      <c r="H5" s="65">
        <f ca="1">SUMIFS(Tabelle1!G:G,Tabelle1!$B:$B,$C5)</f>
        <v>0</v>
      </c>
      <c r="I5" s="65">
        <f ca="1">SUMIFS(Tabelle1!H:H,Tabelle1!$B:$B,$C5)</f>
        <v>0</v>
      </c>
      <c r="J5" s="28">
        <f t="shared" ca="1" si="0"/>
        <v>0</v>
      </c>
      <c r="K5" s="2">
        <f t="shared" ca="1" si="1"/>
        <v>0</v>
      </c>
      <c r="L5" s="2">
        <f t="shared" ca="1" si="2"/>
        <v>0</v>
      </c>
      <c r="M5" s="27"/>
      <c r="N5" s="2">
        <f ca="1">COUNTIFS(Tabelle1!$A:$A,N$2,Tabelle1!$B:$B,$C5,Tabelle1!$C:$C,"&gt;0")</f>
        <v>0</v>
      </c>
      <c r="O5" s="2">
        <f ca="1">COUNTIFS(Tabelle1!$A:$A,O$2,Tabelle1!$B:$B,$C5,Tabelle1!$C:$C,"&gt;0")</f>
        <v>0</v>
      </c>
      <c r="P5" s="2">
        <f ca="1">COUNTIFS(Tabelle1!$A:$A,P$2,Tabelle1!$B:$B,$C5,Tabelle1!$C:$C,"&gt;0")</f>
        <v>0</v>
      </c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</row>
    <row r="6" spans="1:48" x14ac:dyDescent="0.25">
      <c r="A6" s="28">
        <v>3</v>
      </c>
      <c r="B6" s="32">
        <f ca="1">SUM($N6:$P6)</f>
        <v>2</v>
      </c>
      <c r="C6" s="28" t="s">
        <v>31</v>
      </c>
      <c r="D6" s="2">
        <f t="array" aca="1" ref="D6" ca="1">SUM(COUNTIF(INDIRECT(""&amp;$N$2:$P$2&amp;"!$S$12:$T$100"),"Italien"))</f>
        <v>9</v>
      </c>
      <c r="E6" s="65">
        <f ca="1">SUMIFS(Tabelle1!D:D,Tabelle1!$B:$B,$C6)</f>
        <v>8</v>
      </c>
      <c r="F6" s="65">
        <f ca="1">SUMIFS(Tabelle1!E:E,Tabelle1!$B:$B,$C6)</f>
        <v>1</v>
      </c>
      <c r="G6" s="65">
        <f ca="1">SUMIFS(Tabelle1!F:F,Tabelle1!$B:$B,$C6)</f>
        <v>0</v>
      </c>
      <c r="H6" s="65">
        <f ca="1">SUMIFS(Tabelle1!G:G,Tabelle1!$B:$B,$C6)</f>
        <v>23</v>
      </c>
      <c r="I6" s="65">
        <f ca="1">SUMIFS(Tabelle1!H:H,Tabelle1!$B:$B,$C6)</f>
        <v>8</v>
      </c>
      <c r="J6" s="28">
        <f t="shared" ca="1" si="0"/>
        <v>15</v>
      </c>
      <c r="K6" s="2">
        <f t="shared" ca="1" si="1"/>
        <v>17</v>
      </c>
      <c r="L6" s="2">
        <f t="shared" ca="1" si="2"/>
        <v>1</v>
      </c>
      <c r="M6" s="27"/>
      <c r="N6" s="2">
        <f ca="1">COUNTIFS(Tabelle1!$A:$A,N$2,Tabelle1!$B:$B,$C6,Tabelle1!$C:$C,"&gt;0")</f>
        <v>0</v>
      </c>
      <c r="O6" s="2">
        <f ca="1">COUNTIFS(Tabelle1!$A:$A,O$2,Tabelle1!$B:$B,$C6,Tabelle1!$C:$C,"&gt;0")</f>
        <v>1</v>
      </c>
      <c r="P6" s="2">
        <f ca="1">COUNTIFS(Tabelle1!$A:$A,P$2,Tabelle1!$B:$B,$C6,Tabelle1!$C:$C,"&gt;0")</f>
        <v>1</v>
      </c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R6" t="s">
        <v>70</v>
      </c>
      <c r="AT6" t="s">
        <v>71</v>
      </c>
      <c r="AV6" t="s">
        <v>2</v>
      </c>
    </row>
    <row r="7" spans="1:48" x14ac:dyDescent="0.25">
      <c r="A7" s="28">
        <v>4</v>
      </c>
      <c r="B7" s="32">
        <f t="shared" ref="B7:B23" ca="1" si="3">SUM($N7:$P7)</f>
        <v>2</v>
      </c>
      <c r="C7" s="28" t="s">
        <v>6</v>
      </c>
      <c r="D7" s="2">
        <f t="array" aca="1" ref="D7" ca="1">SUM(COUNTIF(INDIRECT(""&amp;$N$2:$P$2&amp;"!$S$12:$T$100"),"Argentinien"))</f>
        <v>6</v>
      </c>
      <c r="E7" s="65">
        <f ca="1">SUMIFS(Tabelle1!D:D,Tabelle1!$B:$B,$C7)</f>
        <v>4</v>
      </c>
      <c r="F7" s="65">
        <f ca="1">SUMIFS(Tabelle1!E:E,Tabelle1!$B:$B,$C7)</f>
        <v>0</v>
      </c>
      <c r="G7" s="65">
        <f ca="1">SUMIFS(Tabelle1!F:F,Tabelle1!$B:$B,$C7)</f>
        <v>2</v>
      </c>
      <c r="H7" s="65">
        <f ca="1">SUMIFS(Tabelle1!G:G,Tabelle1!$B:$B,$C7)</f>
        <v>20</v>
      </c>
      <c r="I7" s="65">
        <f ca="1">SUMIFS(Tabelle1!H:H,Tabelle1!$B:$B,$C7)</f>
        <v>12</v>
      </c>
      <c r="J7" s="28">
        <f t="shared" ca="1" si="0"/>
        <v>8</v>
      </c>
      <c r="K7" s="2">
        <f t="shared" ca="1" si="1"/>
        <v>8</v>
      </c>
      <c r="L7" s="2">
        <f t="shared" ca="1" si="2"/>
        <v>4</v>
      </c>
      <c r="M7" s="27"/>
      <c r="N7" s="2">
        <f ca="1">COUNTIFS(Tabelle1!$A:$A,N$2,Tabelle1!$B:$B,$C7,Tabelle1!$C:$C,"&gt;0")</f>
        <v>1</v>
      </c>
      <c r="O7" s="2">
        <f ca="1">COUNTIFS(Tabelle1!$A:$A,O$2,Tabelle1!$B:$B,$C7,Tabelle1!$C:$C,"&gt;0")</f>
        <v>1</v>
      </c>
      <c r="P7" s="2">
        <f ca="1">COUNTIFS(Tabelle1!$A:$A,P$2,Tabelle1!$B:$B,$C7,Tabelle1!$C:$C,"&gt;0")</f>
        <v>0</v>
      </c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R7" t="s">
        <v>72</v>
      </c>
      <c r="AT7" t="s">
        <v>73</v>
      </c>
      <c r="AV7" t="s">
        <v>74</v>
      </c>
    </row>
    <row r="8" spans="1:48" x14ac:dyDescent="0.25">
      <c r="A8" s="28">
        <v>5</v>
      </c>
      <c r="B8" s="32">
        <f t="shared" ca="1" si="3"/>
        <v>1</v>
      </c>
      <c r="C8" s="28" t="s">
        <v>37</v>
      </c>
      <c r="D8" s="2">
        <f t="array" aca="1" ref="D8" ca="1">SUM(COUNTIF(INDIRECT(""&amp;$N$2:$P$2&amp;"!$S$12:$T$100"),"Spanien"))</f>
        <v>3</v>
      </c>
      <c r="E8" s="65">
        <f ca="1">SUMIFS(Tabelle1!D:D,Tabelle1!$B:$B,$C8)</f>
        <v>1</v>
      </c>
      <c r="F8" s="65">
        <f ca="1">SUMIFS(Tabelle1!E:E,Tabelle1!$B:$B,$C8)</f>
        <v>1</v>
      </c>
      <c r="G8" s="65">
        <f ca="1">SUMIFS(Tabelle1!F:F,Tabelle1!$B:$B,$C8)</f>
        <v>1</v>
      </c>
      <c r="H8" s="65">
        <f ca="1">SUMIFS(Tabelle1!G:G,Tabelle1!$B:$B,$C8)</f>
        <v>4</v>
      </c>
      <c r="I8" s="65">
        <f ca="1">SUMIFS(Tabelle1!H:H,Tabelle1!$B:$B,$C8)</f>
        <v>3</v>
      </c>
      <c r="J8" s="28">
        <f t="shared" ca="1" si="0"/>
        <v>1</v>
      </c>
      <c r="K8" s="2">
        <f t="shared" ca="1" si="1"/>
        <v>3</v>
      </c>
      <c r="L8" s="2">
        <f t="shared" ca="1" si="2"/>
        <v>3</v>
      </c>
      <c r="M8" s="27"/>
      <c r="N8" s="2">
        <f ca="1">COUNTIFS(Tabelle1!$A:$A,N$2,Tabelle1!$B:$B,$C8,Tabelle1!$C:$C,"&gt;0")</f>
        <v>0</v>
      </c>
      <c r="O8" s="2">
        <f ca="1">COUNTIFS(Tabelle1!$A:$A,O$2,Tabelle1!$B:$B,$C8,Tabelle1!$C:$C,"&gt;0")</f>
        <v>1</v>
      </c>
      <c r="P8" s="2">
        <f ca="1">COUNTIFS(Tabelle1!$A:$A,P$2,Tabelle1!$B:$B,$C8,Tabelle1!$C:$C,"&gt;0")</f>
        <v>0</v>
      </c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R8" t="s">
        <v>45</v>
      </c>
      <c r="AT8" t="s">
        <v>75</v>
      </c>
      <c r="AV8" t="s">
        <v>76</v>
      </c>
    </row>
    <row r="9" spans="1:48" x14ac:dyDescent="0.25">
      <c r="A9" s="28">
        <v>6</v>
      </c>
      <c r="B9" s="32">
        <f t="shared" ca="1" si="3"/>
        <v>2</v>
      </c>
      <c r="C9" s="28" t="s">
        <v>40</v>
      </c>
      <c r="D9" s="2">
        <f t="array" aca="1" ref="D9" ca="1">SUM(COUNTIF(INDIRECT(""&amp;$N$2:$P$2&amp;"!$S$12:$T$100"),"Niederlande"))</f>
        <v>2</v>
      </c>
      <c r="E9" s="15">
        <f ca="1">SUMIFS(Tabelle1!D:D,Tabelle1!$B:$B,$C9)</f>
        <v>0</v>
      </c>
      <c r="F9" s="15">
        <f ca="1">SUMIFS(Tabelle1!E:E,Tabelle1!$B:$B,$C9)</f>
        <v>0</v>
      </c>
      <c r="G9" s="15">
        <f ca="1">SUMIFS(Tabelle1!F:F,Tabelle1!$B:$B,$C9)</f>
        <v>2</v>
      </c>
      <c r="H9" s="15">
        <f ca="1">SUMIFS(Tabelle1!G:G,Tabelle1!$B:$B,$C9)</f>
        <v>2</v>
      </c>
      <c r="I9" s="15">
        <f ca="1">SUMIFS(Tabelle1!H:H,Tabelle1!$B:$B,$C9)</f>
        <v>6</v>
      </c>
      <c r="J9" s="28">
        <f t="shared" ca="1" si="0"/>
        <v>-4</v>
      </c>
      <c r="K9" s="2">
        <f t="shared" ca="1" si="1"/>
        <v>0</v>
      </c>
      <c r="L9" s="2">
        <f t="shared" ca="1" si="2"/>
        <v>4</v>
      </c>
      <c r="M9" s="27"/>
      <c r="N9" s="2">
        <f ca="1">COUNTIFS(Tabelle1!$A:$A,N$2,Tabelle1!$B:$B,$C9,Tabelle1!$C:$C,"&gt;0")</f>
        <v>0</v>
      </c>
      <c r="O9" s="2">
        <f ca="1">COUNTIFS(Tabelle1!$A:$A,O$2,Tabelle1!$B:$B,$C9,Tabelle1!$C:$C,"&gt;0")</f>
        <v>1</v>
      </c>
      <c r="P9" s="2">
        <f ca="1">COUNTIFS(Tabelle1!$A:$A,P$2,Tabelle1!$B:$B,$C9,Tabelle1!$C:$C,"&gt;0")</f>
        <v>1</v>
      </c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R9" t="s">
        <v>3</v>
      </c>
      <c r="AT9" t="s">
        <v>40</v>
      </c>
      <c r="AV9" t="s">
        <v>77</v>
      </c>
    </row>
    <row r="10" spans="1:48" x14ac:dyDescent="0.25">
      <c r="A10" s="28">
        <v>7</v>
      </c>
      <c r="B10" s="32">
        <f t="shared" ca="1" si="3"/>
        <v>3</v>
      </c>
      <c r="C10" s="28" t="s">
        <v>1</v>
      </c>
      <c r="D10" s="2">
        <f t="array" aca="1" ref="D10" ca="1">SUM(COUNTIF(INDIRECT(""&amp;$N$2:$P$2&amp;"!$S$12:$T$100"),"Frankreich"))</f>
        <v>6</v>
      </c>
      <c r="E10" s="15">
        <f ca="1">SUMIFS(Tabelle1!D:D,Tabelle1!$B:$B,$C10)</f>
        <v>2</v>
      </c>
      <c r="F10" s="15">
        <f ca="1">SUMIFS(Tabelle1!E:E,Tabelle1!$B:$B,$C10)</f>
        <v>0</v>
      </c>
      <c r="G10" s="15">
        <f ca="1">SUMIFS(Tabelle1!F:F,Tabelle1!$B:$B,$C10)</f>
        <v>4</v>
      </c>
      <c r="H10" s="15">
        <f ca="1">SUMIFS(Tabelle1!G:G,Tabelle1!$B:$B,$C10)</f>
        <v>10</v>
      </c>
      <c r="I10" s="15">
        <f ca="1">SUMIFS(Tabelle1!H:H,Tabelle1!$B:$B,$C10)</f>
        <v>10</v>
      </c>
      <c r="J10" s="28">
        <f t="shared" ca="1" si="0"/>
        <v>0</v>
      </c>
      <c r="K10" s="2">
        <f t="shared" ca="1" si="1"/>
        <v>4</v>
      </c>
      <c r="L10" s="2">
        <f t="shared" ca="1" si="2"/>
        <v>8</v>
      </c>
      <c r="M10" s="27"/>
      <c r="N10" s="2">
        <f ca="1">COUNTIFS(Tabelle1!$A:$A,N$2,Tabelle1!$B:$B,$C10,Tabelle1!$C:$C,"&gt;0")</f>
        <v>1</v>
      </c>
      <c r="O10" s="2">
        <f ca="1">COUNTIFS(Tabelle1!$A:$A,O$2,Tabelle1!$B:$B,$C10,Tabelle1!$C:$C,"&gt;0")</f>
        <v>1</v>
      </c>
      <c r="P10" s="2">
        <f ca="1">COUNTIFS(Tabelle1!$A:$A,P$2,Tabelle1!$B:$B,$C10,Tabelle1!$C:$C,"&gt;0")</f>
        <v>1</v>
      </c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R10" t="s">
        <v>78</v>
      </c>
      <c r="AT10" t="s">
        <v>79</v>
      </c>
      <c r="AV10" t="s">
        <v>80</v>
      </c>
    </row>
    <row r="11" spans="1:48" x14ac:dyDescent="0.25">
      <c r="A11" s="28">
        <v>8</v>
      </c>
      <c r="B11" s="32">
        <f t="shared" ca="1" si="3"/>
        <v>0</v>
      </c>
      <c r="C11" s="28" t="s">
        <v>79</v>
      </c>
      <c r="D11" s="2">
        <f t="array" aca="1" ref="D11" ca="1">SUM(COUNTIF(INDIRECT(""&amp;$N$2:$P$2&amp;"!$S$12:$T$100"),"England"))</f>
        <v>0</v>
      </c>
      <c r="E11" s="15">
        <f ca="1">SUMIFS(Tabelle1!D:D,Tabelle1!$B:$B,$C11)</f>
        <v>0</v>
      </c>
      <c r="F11" s="15">
        <f ca="1">SUMIFS(Tabelle1!E:E,Tabelle1!$B:$B,$C11)</f>
        <v>0</v>
      </c>
      <c r="G11" s="15">
        <f ca="1">SUMIFS(Tabelle1!F:F,Tabelle1!$B:$B,$C11)</f>
        <v>0</v>
      </c>
      <c r="H11" s="15">
        <f ca="1">SUMIFS(Tabelle1!G:G,Tabelle1!$B:$B,$C11)</f>
        <v>0</v>
      </c>
      <c r="I11" s="15">
        <f ca="1">SUMIFS(Tabelle1!H:H,Tabelle1!$B:$B,$C11)</f>
        <v>0</v>
      </c>
      <c r="J11" s="28">
        <f t="shared" ca="1" si="0"/>
        <v>0</v>
      </c>
      <c r="K11" s="2">
        <f t="shared" ca="1" si="1"/>
        <v>0</v>
      </c>
      <c r="L11" s="2">
        <f t="shared" ca="1" si="2"/>
        <v>0</v>
      </c>
      <c r="M11" s="27"/>
      <c r="N11" s="2">
        <f ca="1">COUNTIFS(Tabelle1!$A:$A,N$2,Tabelle1!$B:$B,$C11,Tabelle1!$C:$C,"&gt;0")</f>
        <v>0</v>
      </c>
      <c r="O11" s="2">
        <f ca="1">COUNTIFS(Tabelle1!$A:$A,O$2,Tabelle1!$B:$B,$C11,Tabelle1!$C:$C,"&gt;0")</f>
        <v>0</v>
      </c>
      <c r="P11" s="2">
        <f ca="1">COUNTIFS(Tabelle1!$A:$A,P$2,Tabelle1!$B:$B,$C11,Tabelle1!$C:$C,"&gt;0")</f>
        <v>0</v>
      </c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R11" t="s">
        <v>81</v>
      </c>
      <c r="AT11" t="s">
        <v>81</v>
      </c>
      <c r="AV11" t="s">
        <v>82</v>
      </c>
    </row>
    <row r="12" spans="1:48" x14ac:dyDescent="0.25">
      <c r="A12" s="28">
        <v>9</v>
      </c>
      <c r="B12" s="32">
        <f t="shared" ca="1" si="3"/>
        <v>1</v>
      </c>
      <c r="C12" s="28" t="s">
        <v>3</v>
      </c>
      <c r="D12" s="2">
        <f t="array" aca="1" ref="D12" ca="1">SUM(COUNTIF(INDIRECT(""&amp;$N$2:$P$2&amp;"!$S$12:$T$100"),"Uruguay"))</f>
        <v>4</v>
      </c>
      <c r="E12" s="15">
        <f ca="1">SUMIFS(Tabelle1!D:D,Tabelle1!$B:$B,$C12)</f>
        <v>4</v>
      </c>
      <c r="F12" s="15">
        <f ca="1">SUMIFS(Tabelle1!E:E,Tabelle1!$B:$B,$C12)</f>
        <v>0</v>
      </c>
      <c r="G12" s="15">
        <f ca="1">SUMIFS(Tabelle1!F:F,Tabelle1!$B:$B,$C12)</f>
        <v>0</v>
      </c>
      <c r="H12" s="15">
        <f ca="1">SUMIFS(Tabelle1!G:G,Tabelle1!$B:$B,$C12)</f>
        <v>15</v>
      </c>
      <c r="I12" s="15">
        <f ca="1">SUMIFS(Tabelle1!H:H,Tabelle1!$B:$B,$C12)</f>
        <v>3</v>
      </c>
      <c r="J12" s="28">
        <f t="shared" ca="1" si="0"/>
        <v>12</v>
      </c>
      <c r="K12" s="2">
        <f t="shared" ca="1" si="1"/>
        <v>8</v>
      </c>
      <c r="L12" s="2">
        <f t="shared" ca="1" si="2"/>
        <v>0</v>
      </c>
      <c r="M12" s="27"/>
      <c r="N12" s="2">
        <f ca="1">COUNTIFS(Tabelle1!$A:$A,N$2,Tabelle1!$B:$B,$C12,Tabelle1!$C:$C,"&gt;0")</f>
        <v>1</v>
      </c>
      <c r="O12" s="2">
        <f ca="1">COUNTIFS(Tabelle1!$A:$A,O$2,Tabelle1!$B:$B,$C12,Tabelle1!$C:$C,"&gt;0")</f>
        <v>0</v>
      </c>
      <c r="P12" s="2">
        <f ca="1">COUNTIFS(Tabelle1!$A:$A,P$2,Tabelle1!$B:$B,$C12,Tabelle1!$C:$C,"&gt;0")</f>
        <v>0</v>
      </c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R12" s="34" t="s">
        <v>83</v>
      </c>
      <c r="AT12" t="s">
        <v>8</v>
      </c>
      <c r="AV12" t="s">
        <v>71</v>
      </c>
    </row>
    <row r="13" spans="1:48" x14ac:dyDescent="0.25">
      <c r="A13" s="28">
        <v>10</v>
      </c>
      <c r="B13" s="32">
        <f t="shared" ca="1" si="3"/>
        <v>2</v>
      </c>
      <c r="C13" s="28" t="s">
        <v>44</v>
      </c>
      <c r="D13" s="2">
        <f t="array" aca="1" ref="D13" ca="1">SUM(COUNTIF(INDIRECT(""&amp;$N$2:$P$2&amp;"!$S$12:$T$100"),"Schweden"))</f>
        <v>5</v>
      </c>
      <c r="E13" s="15">
        <f ca="1">SUMIFS(Tabelle1!D:D,Tabelle1!$B:$B,$C13)</f>
        <v>2</v>
      </c>
      <c r="F13" s="15">
        <f ca="1">SUMIFS(Tabelle1!E:E,Tabelle1!$B:$B,$C13)</f>
        <v>0</v>
      </c>
      <c r="G13" s="15">
        <f ca="1">SUMIFS(Tabelle1!F:F,Tabelle1!$B:$B,$C13)</f>
        <v>3</v>
      </c>
      <c r="H13" s="15">
        <f ca="1">SUMIFS(Tabelle1!G:G,Tabelle1!$B:$B,$C13)</f>
        <v>15</v>
      </c>
      <c r="I13" s="15">
        <f ca="1">SUMIFS(Tabelle1!H:H,Tabelle1!$B:$B,$C13)</f>
        <v>13</v>
      </c>
      <c r="J13" s="28">
        <f t="shared" ca="1" si="0"/>
        <v>2</v>
      </c>
      <c r="K13" s="2">
        <f t="shared" ca="1" si="1"/>
        <v>4</v>
      </c>
      <c r="L13" s="2">
        <f t="shared" ca="1" si="2"/>
        <v>6</v>
      </c>
      <c r="M13" s="27"/>
      <c r="N13" s="2">
        <f ca="1">COUNTIFS(Tabelle1!$A:$A,N$2,Tabelle1!$B:$B,$C13,Tabelle1!$C:$C,"&gt;0")</f>
        <v>0</v>
      </c>
      <c r="O13" s="2">
        <f ca="1">COUNTIFS(Tabelle1!$A:$A,O$2,Tabelle1!$B:$B,$C13,Tabelle1!$C:$C,"&gt;0")</f>
        <v>1</v>
      </c>
      <c r="P13" s="2">
        <f ca="1">COUNTIFS(Tabelle1!$A:$A,P$2,Tabelle1!$B:$B,$C13,Tabelle1!$C:$C,"&gt;0")</f>
        <v>1</v>
      </c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R13" t="s">
        <v>37</v>
      </c>
      <c r="AT13" t="s">
        <v>84</v>
      </c>
      <c r="AV13" t="s">
        <v>39</v>
      </c>
    </row>
    <row r="14" spans="1:48" x14ac:dyDescent="0.25">
      <c r="A14" s="28">
        <v>11</v>
      </c>
      <c r="B14" s="32">
        <f t="shared" ca="1" si="3"/>
        <v>1</v>
      </c>
      <c r="C14" s="28" t="s">
        <v>2</v>
      </c>
      <c r="D14" s="2">
        <f t="array" aca="1" ref="D14" ca="1">SUM(COUNTIF(INDIRECT(""&amp;$N$2:$P$2&amp;"!$S$12:$T$100"),"Mexiko"))</f>
        <v>3</v>
      </c>
      <c r="E14" s="15">
        <f ca="1">SUMIFS(Tabelle1!D:D,Tabelle1!$B:$B,$C14)</f>
        <v>0</v>
      </c>
      <c r="F14" s="15">
        <f ca="1">SUMIFS(Tabelle1!E:E,Tabelle1!$B:$B,$C14)</f>
        <v>0</v>
      </c>
      <c r="G14" s="15">
        <f ca="1">SUMIFS(Tabelle1!F:F,Tabelle1!$B:$B,$C14)</f>
        <v>3</v>
      </c>
      <c r="H14" s="15">
        <f ca="1">SUMIFS(Tabelle1!G:G,Tabelle1!$B:$B,$C14)</f>
        <v>4</v>
      </c>
      <c r="I14" s="15">
        <f ca="1">SUMIFS(Tabelle1!H:H,Tabelle1!$B:$B,$C14)</f>
        <v>13</v>
      </c>
      <c r="J14" s="28">
        <f t="shared" ca="1" si="0"/>
        <v>-9</v>
      </c>
      <c r="K14" s="2">
        <f t="shared" ca="1" si="1"/>
        <v>0</v>
      </c>
      <c r="L14" s="2">
        <f t="shared" ca="1" si="2"/>
        <v>6</v>
      </c>
      <c r="M14" s="27"/>
      <c r="N14" s="2">
        <f ca="1">COUNTIFS(Tabelle1!$A:$A,N$2,Tabelle1!$B:$B,$C14,Tabelle1!$C:$C,"&gt;0")</f>
        <v>1</v>
      </c>
      <c r="O14" s="2">
        <f ca="1">COUNTIFS(Tabelle1!$A:$A,O$2,Tabelle1!$B:$B,$C14,Tabelle1!$C:$C,"&gt;0")</f>
        <v>0</v>
      </c>
      <c r="P14" s="2">
        <f ca="1">COUNTIFS(Tabelle1!$A:$A,P$2,Tabelle1!$B:$B,$C14,Tabelle1!$C:$C,"&gt;0")</f>
        <v>0</v>
      </c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R14" t="s">
        <v>1</v>
      </c>
      <c r="AT14" t="s">
        <v>6</v>
      </c>
      <c r="AV14" t="s">
        <v>8</v>
      </c>
    </row>
    <row r="15" spans="1:48" x14ac:dyDescent="0.25">
      <c r="A15" s="28">
        <v>12</v>
      </c>
      <c r="B15" s="32">
        <f t="shared" ca="1" si="3"/>
        <v>3</v>
      </c>
      <c r="C15" s="28" t="s">
        <v>19</v>
      </c>
      <c r="D15" s="2">
        <f t="array" aca="1" ref="D15" ca="1">SUM(COUNTIF(INDIRECT(""&amp;$N$2:$P$2&amp;"!$S$12:$T$100"),"Belgien"))</f>
        <v>4</v>
      </c>
      <c r="E15" s="15">
        <f ca="1">SUMIFS(Tabelle1!D:D,Tabelle1!$B:$B,$C15)</f>
        <v>0</v>
      </c>
      <c r="F15" s="15">
        <f ca="1">SUMIFS(Tabelle1!E:E,Tabelle1!$B:$B,$C15)</f>
        <v>0</v>
      </c>
      <c r="G15" s="15">
        <f ca="1">SUMIFS(Tabelle1!F:F,Tabelle1!$B:$B,$C15)</f>
        <v>4</v>
      </c>
      <c r="H15" s="15">
        <f ca="1">SUMIFS(Tabelle1!G:G,Tabelle1!$B:$B,$C15)</f>
        <v>3</v>
      </c>
      <c r="I15" s="15">
        <f ca="1">SUMIFS(Tabelle1!H:H,Tabelle1!$B:$B,$C15)</f>
        <v>12</v>
      </c>
      <c r="J15" s="28">
        <f t="shared" ca="1" si="0"/>
        <v>-9</v>
      </c>
      <c r="K15" s="2">
        <f t="shared" ca="1" si="1"/>
        <v>0</v>
      </c>
      <c r="L15" s="2">
        <f t="shared" ca="1" si="2"/>
        <v>8</v>
      </c>
      <c r="M15" s="27"/>
      <c r="N15" s="2">
        <f ca="1">COUNTIFS(Tabelle1!$A:$A,N$2,Tabelle1!$B:$B,$C15,Tabelle1!$C:$C,"&gt;0")</f>
        <v>1</v>
      </c>
      <c r="O15" s="2">
        <f ca="1">COUNTIFS(Tabelle1!$A:$A,O$2,Tabelle1!$B:$B,$C15,Tabelle1!$C:$C,"&gt;0")</f>
        <v>1</v>
      </c>
      <c r="P15" s="2">
        <f ca="1">COUNTIFS(Tabelle1!$A:$A,P$2,Tabelle1!$B:$B,$C15,Tabelle1!$C:$C,"&gt;0")</f>
        <v>1</v>
      </c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R15" t="s">
        <v>85</v>
      </c>
      <c r="AT15" t="s">
        <v>72</v>
      </c>
      <c r="AV15" t="s">
        <v>14</v>
      </c>
    </row>
    <row r="16" spans="1:48" x14ac:dyDescent="0.25">
      <c r="A16" s="28">
        <v>13</v>
      </c>
      <c r="B16" s="32">
        <f t="shared" ca="1" si="3"/>
        <v>0</v>
      </c>
      <c r="C16" s="28" t="s">
        <v>83</v>
      </c>
      <c r="D16" s="2">
        <f t="array" aca="1" ref="D16" ca="1">SUM(COUNTIF(INDIRECT(""&amp;$N$2:$P$2&amp;"!$S$12:$T$100"),"Portugal"))</f>
        <v>0</v>
      </c>
      <c r="E16" s="15">
        <f ca="1">SUMIFS(Tabelle1!D:D,Tabelle1!$B:$B,$C16)</f>
        <v>0</v>
      </c>
      <c r="F16" s="15">
        <f ca="1">SUMIFS(Tabelle1!E:E,Tabelle1!$B:$B,$C16)</f>
        <v>0</v>
      </c>
      <c r="G16" s="15">
        <f ca="1">SUMIFS(Tabelle1!F:F,Tabelle1!$B:$B,$C16)</f>
        <v>0</v>
      </c>
      <c r="H16" s="15">
        <f ca="1">SUMIFS(Tabelle1!G:G,Tabelle1!$B:$B,$C16)</f>
        <v>0</v>
      </c>
      <c r="I16" s="15">
        <f ca="1">SUMIFS(Tabelle1!H:H,Tabelle1!$B:$B,$C16)</f>
        <v>0</v>
      </c>
      <c r="J16" s="28">
        <f t="shared" ca="1" si="0"/>
        <v>0</v>
      </c>
      <c r="K16" s="2">
        <f t="shared" ca="1" si="1"/>
        <v>0</v>
      </c>
      <c r="L16" s="2">
        <f t="shared" ca="1" si="2"/>
        <v>0</v>
      </c>
      <c r="M16" s="27"/>
      <c r="N16" s="2">
        <f ca="1">COUNTIFS(Tabelle1!$A:$A,N$2,Tabelle1!$B:$B,$C16,Tabelle1!$C:$C,"&gt;0")</f>
        <v>0</v>
      </c>
      <c r="O16" s="2">
        <f ca="1">COUNTIFS(Tabelle1!$A:$A,O$2,Tabelle1!$B:$B,$C16,Tabelle1!$C:$C,"&gt;0")</f>
        <v>0</v>
      </c>
      <c r="P16" s="2">
        <f ca="1">COUNTIFS(Tabelle1!$A:$A,P$2,Tabelle1!$B:$B,$C16,Tabelle1!$C:$C,"&gt;0")</f>
        <v>0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R16" t="s">
        <v>16</v>
      </c>
      <c r="AT16" t="s">
        <v>2</v>
      </c>
      <c r="AV16" t="s">
        <v>85</v>
      </c>
    </row>
    <row r="17" spans="1:48" x14ac:dyDescent="0.25">
      <c r="A17" s="28">
        <v>14</v>
      </c>
      <c r="B17" s="32">
        <f t="shared" ca="1" si="3"/>
        <v>1</v>
      </c>
      <c r="C17" s="35" t="s">
        <v>10</v>
      </c>
      <c r="D17" s="2">
        <f t="array" aca="1" ref="D17" ca="1">SUM(COUNTIF(INDIRECT(""&amp;$N$2:$P$2&amp;"!$S$12:$T$100"),"Jugoslawien"))</f>
        <v>3</v>
      </c>
      <c r="E17" s="15">
        <f ca="1">SUMIFS(Tabelle1!D:D,Tabelle1!$B:$B,$C17)</f>
        <v>2</v>
      </c>
      <c r="F17" s="15">
        <f ca="1">SUMIFS(Tabelle1!E:E,Tabelle1!$B:$B,$C17)</f>
        <v>0</v>
      </c>
      <c r="G17" s="15">
        <f ca="1">SUMIFS(Tabelle1!F:F,Tabelle1!$B:$B,$C17)</f>
        <v>1</v>
      </c>
      <c r="H17" s="15">
        <f ca="1">SUMIFS(Tabelle1!G:G,Tabelle1!$B:$B,$C17)</f>
        <v>7</v>
      </c>
      <c r="I17" s="15">
        <f ca="1">SUMIFS(Tabelle1!H:H,Tabelle1!$B:$B,$C17)</f>
        <v>7</v>
      </c>
      <c r="J17" s="28">
        <f t="shared" ca="1" si="0"/>
        <v>0</v>
      </c>
      <c r="K17" s="2">
        <f t="shared" ca="1" si="1"/>
        <v>4</v>
      </c>
      <c r="L17" s="2">
        <f t="shared" ca="1" si="2"/>
        <v>2</v>
      </c>
      <c r="M17" s="27"/>
      <c r="N17" s="2">
        <f ca="1">COUNTIFS(Tabelle1!$A:$A,N$2,Tabelle1!$B:$B,$C17,Tabelle1!$C:$C,"&gt;0")</f>
        <v>1</v>
      </c>
      <c r="O17" s="2">
        <f ca="1">COUNTIFS(Tabelle1!$A:$A,O$2,Tabelle1!$B:$B,$C17,Tabelle1!$C:$C,"&gt;0")</f>
        <v>0</v>
      </c>
      <c r="P17" s="2">
        <f ca="1">COUNTIFS(Tabelle1!$A:$A,P$2,Tabelle1!$B:$B,$C17,Tabelle1!$C:$C,"&gt;0")</f>
        <v>0</v>
      </c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R17" t="s">
        <v>86</v>
      </c>
      <c r="AT17" t="s">
        <v>57</v>
      </c>
      <c r="AV17" t="s">
        <v>87</v>
      </c>
    </row>
    <row r="18" spans="1:48" x14ac:dyDescent="0.25">
      <c r="A18" s="28">
        <v>15</v>
      </c>
      <c r="B18" s="32">
        <f t="shared" ca="1" si="3"/>
        <v>1</v>
      </c>
      <c r="C18" s="28" t="s">
        <v>57</v>
      </c>
      <c r="D18" s="2">
        <f t="array" aca="1" ref="D18" ca="1">SUM(COUNTIF(INDIRECT(""&amp;$N$2:$P$2&amp;"!$S$12:$T$100"),"Polen"))</f>
        <v>1</v>
      </c>
      <c r="E18" s="15">
        <f ca="1">SUMIFS(Tabelle1!D:D,Tabelle1!$B:$B,$C18)</f>
        <v>0</v>
      </c>
      <c r="F18" s="15">
        <f ca="1">SUMIFS(Tabelle1!E:E,Tabelle1!$B:$B,$C18)</f>
        <v>0</v>
      </c>
      <c r="G18" s="15">
        <f ca="1">SUMIFS(Tabelle1!F:F,Tabelle1!$B:$B,$C18)</f>
        <v>1</v>
      </c>
      <c r="H18" s="15">
        <f ca="1">SUMIFS(Tabelle1!G:G,Tabelle1!$B:$B,$C18)</f>
        <v>5</v>
      </c>
      <c r="I18" s="15">
        <f ca="1">SUMIFS(Tabelle1!H:H,Tabelle1!$B:$B,$C18)</f>
        <v>6</v>
      </c>
      <c r="J18" s="28">
        <f t="shared" ca="1" si="0"/>
        <v>-1</v>
      </c>
      <c r="K18" s="2">
        <f t="shared" ca="1" si="1"/>
        <v>0</v>
      </c>
      <c r="L18" s="2">
        <f t="shared" ca="1" si="2"/>
        <v>2</v>
      </c>
      <c r="M18" s="27"/>
      <c r="N18" s="2">
        <f ca="1">COUNTIFS(Tabelle1!$A:$A,N$2,Tabelle1!$B:$B,$C18,Tabelle1!$C:$C,"&gt;0")</f>
        <v>0</v>
      </c>
      <c r="O18" s="2">
        <f ca="1">COUNTIFS(Tabelle1!$A:$A,O$2,Tabelle1!$B:$B,$C18,Tabelle1!$C:$C,"&gt;0")</f>
        <v>0</v>
      </c>
      <c r="P18" s="2">
        <f ca="1">COUNTIFS(Tabelle1!$A:$A,P$2,Tabelle1!$B:$B,$C18,Tabelle1!$C:$C,"&gt;0")</f>
        <v>1</v>
      </c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R18" t="s">
        <v>6</v>
      </c>
      <c r="AT18" t="s">
        <v>86</v>
      </c>
      <c r="AV18" t="s">
        <v>69</v>
      </c>
    </row>
    <row r="19" spans="1:48" x14ac:dyDescent="0.25">
      <c r="A19" s="28">
        <v>16</v>
      </c>
      <c r="B19" s="32">
        <f t="shared" ca="1" si="3"/>
        <v>2</v>
      </c>
      <c r="C19" s="28" t="s">
        <v>39</v>
      </c>
      <c r="D19" s="2">
        <f t="array" aca="1" ref="D19" ca="1">SUM(COUNTIF(INDIRECT(""&amp;$N$2:$P$2&amp;"!$S$12:$T$100"),"Schweiz"))</f>
        <v>5</v>
      </c>
      <c r="E19" s="15">
        <f ca="1">SUMIFS(Tabelle1!D:D,Tabelle1!$B:$B,$C19)</f>
        <v>2</v>
      </c>
      <c r="F19" s="15">
        <f ca="1">SUMIFS(Tabelle1!E:E,Tabelle1!$B:$B,$C19)</f>
        <v>1</v>
      </c>
      <c r="G19" s="15">
        <f ca="1">SUMIFS(Tabelle1!F:F,Tabelle1!$B:$B,$C19)</f>
        <v>2</v>
      </c>
      <c r="H19" s="15">
        <f ca="1">SUMIFS(Tabelle1!G:G,Tabelle1!$B:$B,$C19)</f>
        <v>10</v>
      </c>
      <c r="I19" s="15">
        <f ca="1">SUMIFS(Tabelle1!H:H,Tabelle1!$B:$B,$C19)</f>
        <v>10</v>
      </c>
      <c r="J19" s="28">
        <f t="shared" ca="1" si="0"/>
        <v>0</v>
      </c>
      <c r="K19" s="2">
        <f t="shared" ca="1" si="1"/>
        <v>5</v>
      </c>
      <c r="L19" s="2">
        <f t="shared" ca="1" si="2"/>
        <v>5</v>
      </c>
      <c r="M19" s="27"/>
      <c r="N19" s="2">
        <f ca="1">COUNTIFS(Tabelle1!$A:$A,N$2,Tabelle1!$B:$B,$C19,Tabelle1!$C:$C,"&gt;0")</f>
        <v>0</v>
      </c>
      <c r="O19" s="2">
        <f ca="1">COUNTIFS(Tabelle1!$A:$A,O$2,Tabelle1!$B:$B,$C19,Tabelle1!$C:$C,"&gt;0")</f>
        <v>1</v>
      </c>
      <c r="P19" s="2">
        <f ca="1">COUNTIFS(Tabelle1!$A:$A,P$2,Tabelle1!$B:$B,$C19,Tabelle1!$C:$C,"&gt;0")</f>
        <v>1</v>
      </c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R19" t="s">
        <v>88</v>
      </c>
      <c r="AT19" t="s">
        <v>89</v>
      </c>
      <c r="AV19" t="s">
        <v>90</v>
      </c>
    </row>
    <row r="20" spans="1:48" x14ac:dyDescent="0.25">
      <c r="A20" s="28">
        <v>17</v>
      </c>
      <c r="B20" s="32">
        <f t="shared" ca="1" si="3"/>
        <v>0</v>
      </c>
      <c r="C20" s="35" t="s">
        <v>91</v>
      </c>
      <c r="D20" s="2">
        <f t="array" aca="1" ref="D20" ca="1">SUM(COUNTIF(INDIRECT(""&amp;$N$2:$P$2&amp;"!$S$12:$T$100"),"UdSSR"))</f>
        <v>0</v>
      </c>
      <c r="E20" s="15">
        <f ca="1">SUMIFS(Tabelle1!D:D,Tabelle1!$B:$B,$C20)</f>
        <v>0</v>
      </c>
      <c r="F20" s="15">
        <f ca="1">SUMIFS(Tabelle1!E:E,Tabelle1!$B:$B,$C20)</f>
        <v>0</v>
      </c>
      <c r="G20" s="15">
        <f ca="1">SUMIFS(Tabelle1!F:F,Tabelle1!$B:$B,$C20)</f>
        <v>0</v>
      </c>
      <c r="H20" s="15">
        <f ca="1">SUMIFS(Tabelle1!G:G,Tabelle1!$B:$B,$C20)</f>
        <v>0</v>
      </c>
      <c r="I20" s="15">
        <f ca="1">SUMIFS(Tabelle1!H:H,Tabelle1!$B:$B,$C20)</f>
        <v>0</v>
      </c>
      <c r="J20" s="28">
        <f t="shared" ca="1" si="0"/>
        <v>0</v>
      </c>
      <c r="K20" s="2">
        <f t="shared" ca="1" si="1"/>
        <v>0</v>
      </c>
      <c r="L20" s="2">
        <f t="shared" ca="1" si="2"/>
        <v>0</v>
      </c>
      <c r="M20" s="27"/>
      <c r="N20" s="2">
        <f ca="1">COUNTIFS(Tabelle1!$A:$A,N$2,Tabelle1!$B:$B,$C20,Tabelle1!$C:$C,"&gt;0")</f>
        <v>0</v>
      </c>
      <c r="O20" s="2">
        <f ca="1">COUNTIFS(Tabelle1!$A:$A,O$2,Tabelle1!$B:$B,$C20,Tabelle1!$C:$C,"&gt;0")</f>
        <v>0</v>
      </c>
      <c r="P20" s="2">
        <f ca="1">COUNTIFS(Tabelle1!$A:$A,P$2,Tabelle1!$B:$B,$C20,Tabelle1!$C:$C,"&gt;0")</f>
        <v>0</v>
      </c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R20" t="s">
        <v>92</v>
      </c>
      <c r="AT20" t="s">
        <v>1</v>
      </c>
      <c r="AV20" t="s">
        <v>93</v>
      </c>
    </row>
    <row r="21" spans="1:48" x14ac:dyDescent="0.25">
      <c r="A21" s="28">
        <v>18</v>
      </c>
      <c r="B21" s="32">
        <f t="shared" ca="1" si="3"/>
        <v>2</v>
      </c>
      <c r="C21" s="28" t="s">
        <v>41</v>
      </c>
      <c r="D21" s="2">
        <f t="array" aca="1" ref="D21" ca="1">SUM(COUNTIF(INDIRECT(""&amp;$N$2:$P$2&amp;"!$S$12:$T$100"),"Ungarn"))</f>
        <v>6</v>
      </c>
      <c r="E21" s="15">
        <f ca="1">SUMIFS(Tabelle1!D:D,Tabelle1!$B:$B,$C21)</f>
        <v>4</v>
      </c>
      <c r="F21" s="15">
        <f ca="1">SUMIFS(Tabelle1!E:E,Tabelle1!$B:$B,$C21)</f>
        <v>0</v>
      </c>
      <c r="G21" s="15">
        <f ca="1">SUMIFS(Tabelle1!F:F,Tabelle1!$B:$B,$C21)</f>
        <v>2</v>
      </c>
      <c r="H21" s="15">
        <f ca="1">SUMIFS(Tabelle1!G:G,Tabelle1!$B:$B,$C21)</f>
        <v>20</v>
      </c>
      <c r="I21" s="15">
        <f ca="1">SUMIFS(Tabelle1!H:H,Tabelle1!$B:$B,$C21)</f>
        <v>9</v>
      </c>
      <c r="J21" s="28">
        <f t="shared" ca="1" si="0"/>
        <v>11</v>
      </c>
      <c r="K21" s="2">
        <f t="shared" ca="1" si="1"/>
        <v>8</v>
      </c>
      <c r="L21" s="2">
        <f t="shared" ca="1" si="2"/>
        <v>4</v>
      </c>
      <c r="M21" s="27"/>
      <c r="N21" s="2">
        <f ca="1">COUNTIFS(Tabelle1!$A:$A,N$2,Tabelle1!$B:$B,$C21,Tabelle1!$C:$C,"&gt;0")</f>
        <v>0</v>
      </c>
      <c r="O21" s="2">
        <f ca="1">COUNTIFS(Tabelle1!$A:$A,O$2,Tabelle1!$B:$B,$C21,Tabelle1!$C:$C,"&gt;0")</f>
        <v>1</v>
      </c>
      <c r="P21" s="2">
        <f ca="1">COUNTIFS(Tabelle1!$A:$A,P$2,Tabelle1!$B:$B,$C21,Tabelle1!$C:$C,"&gt;0")</f>
        <v>1</v>
      </c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R21" t="s">
        <v>94</v>
      </c>
      <c r="AT21" t="s">
        <v>85</v>
      </c>
      <c r="AV21" t="s">
        <v>73</v>
      </c>
    </row>
    <row r="22" spans="1:48" x14ac:dyDescent="0.25">
      <c r="A22" s="28">
        <v>19</v>
      </c>
      <c r="B22" s="32">
        <f t="shared" ca="1" si="3"/>
        <v>1</v>
      </c>
      <c r="C22" s="28" t="s">
        <v>7</v>
      </c>
      <c r="D22" s="2">
        <f t="array" aca="1" ref="D22" ca="1">SUM(COUNTIF(INDIRECT(""&amp;$N$2:$P$2&amp;"!$S$12:$T$100"),"Chile"))</f>
        <v>3</v>
      </c>
      <c r="E22" s="15">
        <f ca="1">SUMIFS(Tabelle1!D:D,Tabelle1!$B:$B,$C22)</f>
        <v>2</v>
      </c>
      <c r="F22" s="15">
        <f ca="1">SUMIFS(Tabelle1!E:E,Tabelle1!$B:$B,$C22)</f>
        <v>0</v>
      </c>
      <c r="G22" s="15">
        <f ca="1">SUMIFS(Tabelle1!F:F,Tabelle1!$B:$B,$C22)</f>
        <v>1</v>
      </c>
      <c r="H22" s="15">
        <f ca="1">SUMIFS(Tabelle1!G:G,Tabelle1!$B:$B,$C22)</f>
        <v>5</v>
      </c>
      <c r="I22" s="15">
        <f ca="1">SUMIFS(Tabelle1!H:H,Tabelle1!$B:$B,$C22)</f>
        <v>3</v>
      </c>
      <c r="J22" s="28">
        <f t="shared" ca="1" si="0"/>
        <v>2</v>
      </c>
      <c r="K22" s="2">
        <f t="shared" ca="1" si="1"/>
        <v>4</v>
      </c>
      <c r="L22" s="2">
        <f t="shared" ca="1" si="2"/>
        <v>2</v>
      </c>
      <c r="M22" s="27"/>
      <c r="N22" s="2">
        <f ca="1">COUNTIFS(Tabelle1!$A:$A,N$2,Tabelle1!$B:$B,$C22,Tabelle1!$C:$C,"&gt;0")</f>
        <v>1</v>
      </c>
      <c r="O22" s="2">
        <f ca="1">COUNTIFS(Tabelle1!$A:$A,O$2,Tabelle1!$B:$B,$C22,Tabelle1!$C:$C,"&gt;0")</f>
        <v>0</v>
      </c>
      <c r="P22" s="2">
        <f ca="1">COUNTIFS(Tabelle1!$A:$A,P$2,Tabelle1!$B:$B,$C22,Tabelle1!$C:$C,"&gt;0")</f>
        <v>0</v>
      </c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R22" t="s">
        <v>95</v>
      </c>
      <c r="AT22" t="s">
        <v>69</v>
      </c>
      <c r="AV22" t="s">
        <v>40</v>
      </c>
    </row>
    <row r="23" spans="1:48" x14ac:dyDescent="0.25">
      <c r="A23" s="28">
        <v>20</v>
      </c>
      <c r="B23" s="32">
        <f t="shared" ca="1" si="3"/>
        <v>1</v>
      </c>
      <c r="C23" s="28" t="s">
        <v>14</v>
      </c>
      <c r="D23" s="2">
        <f t="array" aca="1" ref="D23" ca="1">SUM(COUNTIF(INDIRECT(""&amp;$N$2:$P$2&amp;"!$S$12:$T$100"),"Paraguay"))</f>
        <v>2</v>
      </c>
      <c r="E23" s="15">
        <f ca="1">SUMIFS(Tabelle1!D:D,Tabelle1!$B:$B,$C23)</f>
        <v>1</v>
      </c>
      <c r="F23" s="15">
        <f ca="1">SUMIFS(Tabelle1!E:E,Tabelle1!$B:$B,$C23)</f>
        <v>0</v>
      </c>
      <c r="G23" s="15">
        <f ca="1">SUMIFS(Tabelle1!F:F,Tabelle1!$B:$B,$C23)</f>
        <v>1</v>
      </c>
      <c r="H23" s="15">
        <f ca="1">SUMIFS(Tabelle1!G:G,Tabelle1!$B:$B,$C23)</f>
        <v>1</v>
      </c>
      <c r="I23" s="15">
        <f ca="1">SUMIFS(Tabelle1!H:H,Tabelle1!$B:$B,$C23)</f>
        <v>3</v>
      </c>
      <c r="J23" s="28">
        <f t="shared" ca="1" si="0"/>
        <v>-2</v>
      </c>
      <c r="K23" s="2">
        <f t="shared" ca="1" si="1"/>
        <v>2</v>
      </c>
      <c r="L23" s="2">
        <f t="shared" ca="1" si="2"/>
        <v>2</v>
      </c>
      <c r="M23" s="27"/>
      <c r="N23" s="2">
        <f ca="1">COUNTIFS(Tabelle1!$A:$A,N$2,Tabelle1!$B:$B,$C23,Tabelle1!$C:$C,"&gt;0")</f>
        <v>1</v>
      </c>
      <c r="O23" s="2">
        <f ca="1">COUNTIFS(Tabelle1!$A:$A,O$2,Tabelle1!$B:$B,$C23,Tabelle1!$C:$C,"&gt;0")</f>
        <v>0</v>
      </c>
      <c r="P23" s="2">
        <f ca="1">COUNTIFS(Tabelle1!$A:$A,P$2,Tabelle1!$B:$B,$C23,Tabelle1!$C:$C,"&gt;0")</f>
        <v>0</v>
      </c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R23" t="s">
        <v>96</v>
      </c>
      <c r="AT23" t="s">
        <v>97</v>
      </c>
      <c r="AV23" t="s">
        <v>97</v>
      </c>
    </row>
  </sheetData>
  <mergeCells count="3">
    <mergeCell ref="E3:G3"/>
    <mergeCell ref="H3:I3"/>
    <mergeCell ref="K3:L3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1837C-B3A3-45CA-A95E-B8CBE658B68A}">
  <dimension ref="A1:J61"/>
  <sheetViews>
    <sheetView tabSelected="1" workbookViewId="0">
      <selection activeCell="J61" sqref="J61"/>
    </sheetView>
  </sheetViews>
  <sheetFormatPr baseColWidth="10" defaultRowHeight="15" x14ac:dyDescent="0.25"/>
  <cols>
    <col min="3" max="10" width="11.42578125" style="90"/>
  </cols>
  <sheetData>
    <row r="1" spans="1:10" ht="15.75" thickBot="1" x14ac:dyDescent="0.3">
      <c r="A1" s="91" t="s">
        <v>132</v>
      </c>
      <c r="B1" s="91" t="s">
        <v>133</v>
      </c>
      <c r="C1" s="92" t="s">
        <v>22</v>
      </c>
      <c r="D1" s="92" t="s">
        <v>23</v>
      </c>
      <c r="E1" s="92" t="s">
        <v>24</v>
      </c>
      <c r="F1" s="92" t="s">
        <v>25</v>
      </c>
      <c r="G1" s="92" t="s">
        <v>26</v>
      </c>
      <c r="H1" s="92" t="s">
        <v>27</v>
      </c>
      <c r="I1" s="92" t="s">
        <v>28</v>
      </c>
      <c r="J1" s="92" t="s">
        <v>29</v>
      </c>
    </row>
    <row r="2" spans="1:10" x14ac:dyDescent="0.25">
      <c r="A2" s="93">
        <v>1930</v>
      </c>
      <c r="B2" s="94" t="s">
        <v>12</v>
      </c>
      <c r="C2" s="12">
        <f ca="1">COUNTIF(INDIRECT("'"&amp;$A2&amp;"'!S1:T200"),$B2)</f>
        <v>2</v>
      </c>
      <c r="D2" s="13" cm="1">
        <f t="array" aca="1" ref="D2" ca="1">SUMPRODUCT((INDIRECT("'"&amp;$A2&amp;"'!S1:T200")=B2)*(INDIRECT("'"&amp;$A2&amp;"'!$X$1:$Y$200")=3))</f>
        <v>1</v>
      </c>
      <c r="E2" s="13" cm="1">
        <f t="array" aca="1" ref="E2" ca="1">SUMPRODUCT((INDIRECT("'"&amp;$A2&amp;"'!S1:T200")=B2)*(INDIRECT("'"&amp;$A2&amp;"'!$X$1:$Y$200")=1))</f>
        <v>0</v>
      </c>
      <c r="F2" s="13" cm="1">
        <f t="array" aca="1" ref="F2" ca="1">SUMPRODUCT((INDIRECT("'"&amp;$A2&amp;"'!S1:T200")=B2)*(INDIRECT("'"&amp;$A2&amp;"'!$X$1:$Y$200")=2))</f>
        <v>1</v>
      </c>
      <c r="G2" s="13" cm="1">
        <f t="array" aca="1" ref="G2" ca="1">SUMPRODUCT((INDIRECT("'"&amp;$A2&amp;"'!$S$1:$S$200")=B2)*(INDIRECT("'"&amp;$A2&amp;"'!$U$1:$U$200")))+SUMPRODUCT((INDIRECT("'"&amp;$A2&amp;"'!$T$1:$T$200")=B2)*(INDIRECT("'"&amp;$A2&amp;"'!$V$1:$V$200")))</f>
        <v>5</v>
      </c>
      <c r="H2" s="13" cm="1">
        <f t="array" aca="1" ref="H2" ca="1">SUMPRODUCT((INDIRECT("'"&amp;$A2&amp;"'!$S$1:$S$200")=B2)*(INDIRECT("'"&amp;$A2&amp;"'!$V$1:$V$200")))+SUMPRODUCT((INDIRECT("'"&amp;$A2&amp;"'!$T$1:$T$200")=B2)*(INDIRECT("'"&amp;$A2&amp;"'!$U$1:$U$200")))</f>
        <v>2</v>
      </c>
      <c r="I2" s="12">
        <f t="shared" ref="I2" ca="1" si="0">(D2*2)+E2</f>
        <v>2</v>
      </c>
      <c r="J2" s="14">
        <f t="shared" ref="J2:J61" ca="1" si="1">(F2*2)+E2</f>
        <v>2</v>
      </c>
    </row>
    <row r="3" spans="1:10" x14ac:dyDescent="0.25">
      <c r="A3" s="95">
        <v>1930</v>
      </c>
      <c r="B3" s="90" t="s">
        <v>69</v>
      </c>
      <c r="C3" s="88">
        <f t="shared" ref="C3:C61" ca="1" si="2">COUNTIF(INDIRECT("'"&amp;$A3&amp;"'!S1:T200"),$B3)</f>
        <v>0</v>
      </c>
      <c r="D3" s="89" cm="1">
        <f t="array" aca="1" ref="D3" ca="1">SUMPRODUCT((INDIRECT("'"&amp;$A3&amp;"'!S1:T200")=B3)*(INDIRECT("'"&amp;$A3&amp;"'!$X$1:$Y$200")=3))</f>
        <v>0</v>
      </c>
      <c r="E3" s="89" cm="1">
        <f t="array" aca="1" ref="E3" ca="1">SUMPRODUCT((INDIRECT("'"&amp;$A3&amp;"'!S1:T200")=B3)*(INDIRECT("'"&amp;$A3&amp;"'!$X$1:$Y$200")=1))</f>
        <v>0</v>
      </c>
      <c r="F3" s="89" cm="1">
        <f t="array" aca="1" ref="F3" ca="1">SUMPRODUCT((INDIRECT("'"&amp;$A3&amp;"'!S1:T200")=B3)*(INDIRECT("'"&amp;$A3&amp;"'!$X$1:$Y$200")=2))</f>
        <v>0</v>
      </c>
      <c r="G3" s="89" cm="1">
        <f t="array" aca="1" ref="G3" ca="1">SUMPRODUCT((INDIRECT("'"&amp;$A3&amp;"'!$S$1:$S$200")=B3)*(INDIRECT("'"&amp;$A3&amp;"'!$U$1:$U$200")))+SUMPRODUCT((INDIRECT("'"&amp;$A3&amp;"'!$T$1:$T$200")=B3)*(INDIRECT("'"&amp;$A3&amp;"'!$V$1:$V$200")))</f>
        <v>0</v>
      </c>
      <c r="H3" s="89" cm="1">
        <f t="array" aca="1" ref="H3" ca="1">SUMPRODUCT((INDIRECT("'"&amp;$A3&amp;"'!$S$1:$S$200")=B3)*(INDIRECT("'"&amp;$A3&amp;"'!$V$1:$V$200")))+SUMPRODUCT((INDIRECT("'"&amp;$A3&amp;"'!$T$1:$T$200")=B3)*(INDIRECT("'"&amp;$A3&amp;"'!$U$1:$U$200")))</f>
        <v>0</v>
      </c>
      <c r="I3" s="88">
        <f t="shared" ref="I3:I61" ca="1" si="3">(D3*2)+E3</f>
        <v>0</v>
      </c>
      <c r="J3" s="17">
        <f t="shared" ca="1" si="1"/>
        <v>0</v>
      </c>
    </row>
    <row r="4" spans="1:10" x14ac:dyDescent="0.25">
      <c r="A4" s="95">
        <v>1930</v>
      </c>
      <c r="B4" s="90" t="s">
        <v>31</v>
      </c>
      <c r="C4" s="88">
        <f t="shared" ca="1" si="2"/>
        <v>0</v>
      </c>
      <c r="D4" s="89" cm="1">
        <f t="array" aca="1" ref="D4" ca="1">SUMPRODUCT((INDIRECT("'"&amp;$A4&amp;"'!S1:T200")=B4)*(INDIRECT("'"&amp;$A4&amp;"'!$X$1:$Y$200")=3))</f>
        <v>0</v>
      </c>
      <c r="E4" s="89" cm="1">
        <f t="array" aca="1" ref="E4" ca="1">SUMPRODUCT((INDIRECT("'"&amp;$A4&amp;"'!S1:T200")=B4)*(INDIRECT("'"&amp;$A4&amp;"'!$X$1:$Y$200")=1))</f>
        <v>0</v>
      </c>
      <c r="F4" s="89" cm="1">
        <f t="array" aca="1" ref="F4" ca="1">SUMPRODUCT((INDIRECT("'"&amp;$A4&amp;"'!S1:T200")=B4)*(INDIRECT("'"&amp;$A4&amp;"'!$X$1:$Y$200")=2))</f>
        <v>0</v>
      </c>
      <c r="G4" s="89" cm="1">
        <f t="array" aca="1" ref="G4" ca="1">SUMPRODUCT((INDIRECT("'"&amp;$A4&amp;"'!$S$1:$S$200")=B4)*(INDIRECT("'"&amp;$A4&amp;"'!$U$1:$U$200")))+SUMPRODUCT((INDIRECT("'"&amp;$A4&amp;"'!$T$1:$T$200")=B4)*(INDIRECT("'"&amp;$A4&amp;"'!$V$1:$V$200")))</f>
        <v>0</v>
      </c>
      <c r="H4" s="89" cm="1">
        <f t="array" aca="1" ref="H4" ca="1">SUMPRODUCT((INDIRECT("'"&amp;$A4&amp;"'!$S$1:$S$200")=B4)*(INDIRECT("'"&amp;$A4&amp;"'!$V$1:$V$200")))+SUMPRODUCT((INDIRECT("'"&amp;$A4&amp;"'!$T$1:$T$200")=B4)*(INDIRECT("'"&amp;$A4&amp;"'!$U$1:$U$200")))</f>
        <v>0</v>
      </c>
      <c r="I4" s="88">
        <f t="shared" ca="1" si="3"/>
        <v>0</v>
      </c>
      <c r="J4" s="17">
        <f t="shared" ca="1" si="1"/>
        <v>0</v>
      </c>
    </row>
    <row r="5" spans="1:10" x14ac:dyDescent="0.25">
      <c r="A5" s="95">
        <v>1930</v>
      </c>
      <c r="B5" s="90" t="s">
        <v>6</v>
      </c>
      <c r="C5" s="88">
        <f t="shared" ca="1" si="2"/>
        <v>5</v>
      </c>
      <c r="D5" s="89" cm="1">
        <f t="array" aca="1" ref="D5" ca="1">SUMPRODUCT((INDIRECT("'"&amp;$A5&amp;"'!S1:T200")=B5)*(INDIRECT("'"&amp;$A5&amp;"'!$X$1:$Y$200")=3))</f>
        <v>4</v>
      </c>
      <c r="E5" s="89" cm="1">
        <f t="array" aca="1" ref="E5" ca="1">SUMPRODUCT((INDIRECT("'"&amp;$A5&amp;"'!S1:T200")=B5)*(INDIRECT("'"&amp;$A5&amp;"'!$X$1:$Y$200")=1))</f>
        <v>0</v>
      </c>
      <c r="F5" s="89" cm="1">
        <f t="array" aca="1" ref="F5" ca="1">SUMPRODUCT((INDIRECT("'"&amp;$A5&amp;"'!S1:T200")=B5)*(INDIRECT("'"&amp;$A5&amp;"'!$X$1:$Y$200")=2))</f>
        <v>1</v>
      </c>
      <c r="G5" s="89" cm="1">
        <f t="array" aca="1" ref="G5" ca="1">SUMPRODUCT((INDIRECT("'"&amp;$A5&amp;"'!$S$1:$S$200")=B5)*(INDIRECT("'"&amp;$A5&amp;"'!$U$1:$U$200")))+SUMPRODUCT((INDIRECT("'"&amp;$A5&amp;"'!$T$1:$T$200")=B5)*(INDIRECT("'"&amp;$A5&amp;"'!$V$1:$V$200")))</f>
        <v>18</v>
      </c>
      <c r="H5" s="89" cm="1">
        <f t="array" aca="1" ref="H5" ca="1">SUMPRODUCT((INDIRECT("'"&amp;$A5&amp;"'!$S$1:$S$200")=B5)*(INDIRECT("'"&amp;$A5&amp;"'!$V$1:$V$200")))+SUMPRODUCT((INDIRECT("'"&amp;$A5&amp;"'!$T$1:$T$200")=B5)*(INDIRECT("'"&amp;$A5&amp;"'!$U$1:$U$200")))</f>
        <v>9</v>
      </c>
      <c r="I5" s="88">
        <f t="shared" ca="1" si="3"/>
        <v>8</v>
      </c>
      <c r="J5" s="17">
        <f t="shared" ca="1" si="1"/>
        <v>2</v>
      </c>
    </row>
    <row r="6" spans="1:10" x14ac:dyDescent="0.25">
      <c r="A6" s="95">
        <v>1930</v>
      </c>
      <c r="B6" s="90" t="s">
        <v>37</v>
      </c>
      <c r="C6" s="88">
        <f t="shared" ca="1" si="2"/>
        <v>0</v>
      </c>
      <c r="D6" s="89" cm="1">
        <f t="array" aca="1" ref="D6" ca="1">SUMPRODUCT((INDIRECT("'"&amp;$A6&amp;"'!S1:T200")=B6)*(INDIRECT("'"&amp;$A6&amp;"'!$X$1:$Y$200")=3))</f>
        <v>0</v>
      </c>
      <c r="E6" s="89" cm="1">
        <f t="array" aca="1" ref="E6" ca="1">SUMPRODUCT((INDIRECT("'"&amp;$A6&amp;"'!S1:T200")=B6)*(INDIRECT("'"&amp;$A6&amp;"'!$X$1:$Y$200")=1))</f>
        <v>0</v>
      </c>
      <c r="F6" s="89" cm="1">
        <f t="array" aca="1" ref="F6" ca="1">SUMPRODUCT((INDIRECT("'"&amp;$A6&amp;"'!S1:T200")=B6)*(INDIRECT("'"&amp;$A6&amp;"'!$X$1:$Y$200")=2))</f>
        <v>0</v>
      </c>
      <c r="G6" s="89" cm="1">
        <f t="array" aca="1" ref="G6" ca="1">SUMPRODUCT((INDIRECT("'"&amp;$A6&amp;"'!$S$1:$S$200")=B6)*(INDIRECT("'"&amp;$A6&amp;"'!$U$1:$U$200")))+SUMPRODUCT((INDIRECT("'"&amp;$A6&amp;"'!$T$1:$T$200")=B6)*(INDIRECT("'"&amp;$A6&amp;"'!$V$1:$V$200")))</f>
        <v>0</v>
      </c>
      <c r="H6" s="89" cm="1">
        <f t="array" aca="1" ref="H6" ca="1">SUMPRODUCT((INDIRECT("'"&amp;$A6&amp;"'!$S$1:$S$200")=B6)*(INDIRECT("'"&amp;$A6&amp;"'!$V$1:$V$200")))+SUMPRODUCT((INDIRECT("'"&amp;$A6&amp;"'!$T$1:$T$200")=B6)*(INDIRECT("'"&amp;$A6&amp;"'!$U$1:$U$200")))</f>
        <v>0</v>
      </c>
      <c r="I6" s="88">
        <f t="shared" ca="1" si="3"/>
        <v>0</v>
      </c>
      <c r="J6" s="17">
        <f t="shared" ca="1" si="1"/>
        <v>0</v>
      </c>
    </row>
    <row r="7" spans="1:10" x14ac:dyDescent="0.25">
      <c r="A7" s="95">
        <v>1930</v>
      </c>
      <c r="B7" s="90" t="s">
        <v>40</v>
      </c>
      <c r="C7" s="88">
        <f t="shared" ca="1" si="2"/>
        <v>0</v>
      </c>
      <c r="D7" s="89" cm="1">
        <f t="array" aca="1" ref="D7" ca="1">SUMPRODUCT((INDIRECT("'"&amp;$A7&amp;"'!S1:T200")=B7)*(INDIRECT("'"&amp;$A7&amp;"'!$X$1:$Y$200")=3))</f>
        <v>0</v>
      </c>
      <c r="E7" s="89" cm="1">
        <f t="array" aca="1" ref="E7" ca="1">SUMPRODUCT((INDIRECT("'"&amp;$A7&amp;"'!S1:T200")=B7)*(INDIRECT("'"&amp;$A7&amp;"'!$X$1:$Y$200")=1))</f>
        <v>0</v>
      </c>
      <c r="F7" s="89" cm="1">
        <f t="array" aca="1" ref="F7" ca="1">SUMPRODUCT((INDIRECT("'"&amp;$A7&amp;"'!S1:T200")=B7)*(INDIRECT("'"&amp;$A7&amp;"'!$X$1:$Y$200")=2))</f>
        <v>0</v>
      </c>
      <c r="G7" s="89" cm="1">
        <f t="array" aca="1" ref="G7" ca="1">SUMPRODUCT((INDIRECT("'"&amp;$A7&amp;"'!$S$1:$S$200")=B7)*(INDIRECT("'"&amp;$A7&amp;"'!$U$1:$U$200")))+SUMPRODUCT((INDIRECT("'"&amp;$A7&amp;"'!$T$1:$T$200")=B7)*(INDIRECT("'"&amp;$A7&amp;"'!$V$1:$V$200")))</f>
        <v>0</v>
      </c>
      <c r="H7" s="89" cm="1">
        <f t="array" aca="1" ref="H7" ca="1">SUMPRODUCT((INDIRECT("'"&amp;$A7&amp;"'!$S$1:$S$200")=B7)*(INDIRECT("'"&amp;$A7&amp;"'!$V$1:$V$200")))+SUMPRODUCT((INDIRECT("'"&amp;$A7&amp;"'!$T$1:$T$200")=B7)*(INDIRECT("'"&amp;$A7&amp;"'!$U$1:$U$200")))</f>
        <v>0</v>
      </c>
      <c r="I7" s="88">
        <f t="shared" ca="1" si="3"/>
        <v>0</v>
      </c>
      <c r="J7" s="17">
        <f t="shared" ca="1" si="1"/>
        <v>0</v>
      </c>
    </row>
    <row r="8" spans="1:10" x14ac:dyDescent="0.25">
      <c r="A8" s="95">
        <v>1930</v>
      </c>
      <c r="B8" s="90" t="s">
        <v>1</v>
      </c>
      <c r="C8" s="88">
        <f t="shared" ca="1" si="2"/>
        <v>3</v>
      </c>
      <c r="D8" s="89" cm="1">
        <f t="array" aca="1" ref="D8" ca="1">SUMPRODUCT((INDIRECT("'"&amp;$A8&amp;"'!S1:T200")=B8)*(INDIRECT("'"&amp;$A8&amp;"'!$X$1:$Y$200")=3))</f>
        <v>1</v>
      </c>
      <c r="E8" s="89" cm="1">
        <f t="array" aca="1" ref="E8" ca="1">SUMPRODUCT((INDIRECT("'"&amp;$A8&amp;"'!S1:T200")=B8)*(INDIRECT("'"&amp;$A8&amp;"'!$X$1:$Y$200")=1))</f>
        <v>0</v>
      </c>
      <c r="F8" s="89" cm="1">
        <f t="array" aca="1" ref="F8" ca="1">SUMPRODUCT((INDIRECT("'"&amp;$A8&amp;"'!S1:T200")=B8)*(INDIRECT("'"&amp;$A8&amp;"'!$X$1:$Y$200")=2))</f>
        <v>2</v>
      </c>
      <c r="G8" s="89" cm="1">
        <f t="array" aca="1" ref="G8" ca="1">SUMPRODUCT((INDIRECT("'"&amp;$A8&amp;"'!$S$1:$S$200")=B8)*(INDIRECT("'"&amp;$A8&amp;"'!$U$1:$U$200")))+SUMPRODUCT((INDIRECT("'"&amp;$A8&amp;"'!$T$1:$T$200")=B8)*(INDIRECT("'"&amp;$A8&amp;"'!$V$1:$V$200")))</f>
        <v>4</v>
      </c>
      <c r="H8" s="89" cm="1">
        <f t="array" aca="1" ref="H8" ca="1">SUMPRODUCT((INDIRECT("'"&amp;$A8&amp;"'!$S$1:$S$200")=B8)*(INDIRECT("'"&amp;$A8&amp;"'!$V$1:$V$200")))+SUMPRODUCT((INDIRECT("'"&amp;$A8&amp;"'!$T$1:$T$200")=B8)*(INDIRECT("'"&amp;$A8&amp;"'!$U$1:$U$200")))</f>
        <v>3</v>
      </c>
      <c r="I8" s="88">
        <f t="shared" ca="1" si="3"/>
        <v>2</v>
      </c>
      <c r="J8" s="17">
        <f t="shared" ca="1" si="1"/>
        <v>4</v>
      </c>
    </row>
    <row r="9" spans="1:10" x14ac:dyDescent="0.25">
      <c r="A9" s="95">
        <v>1930</v>
      </c>
      <c r="B9" s="90" t="s">
        <v>79</v>
      </c>
      <c r="C9" s="88">
        <f t="shared" ca="1" si="2"/>
        <v>0</v>
      </c>
      <c r="D9" s="89" cm="1">
        <f t="array" aca="1" ref="D9" ca="1">SUMPRODUCT((INDIRECT("'"&amp;$A9&amp;"'!S1:T200")=B9)*(INDIRECT("'"&amp;$A9&amp;"'!$X$1:$Y$200")=3))</f>
        <v>0</v>
      </c>
      <c r="E9" s="89" cm="1">
        <f t="array" aca="1" ref="E9" ca="1">SUMPRODUCT((INDIRECT("'"&amp;$A9&amp;"'!S1:T200")=B9)*(INDIRECT("'"&amp;$A9&amp;"'!$X$1:$Y$200")=1))</f>
        <v>0</v>
      </c>
      <c r="F9" s="89" cm="1">
        <f t="array" aca="1" ref="F9" ca="1">SUMPRODUCT((INDIRECT("'"&amp;$A9&amp;"'!S1:T200")=B9)*(INDIRECT("'"&amp;$A9&amp;"'!$X$1:$Y$200")=2))</f>
        <v>0</v>
      </c>
      <c r="G9" s="89" cm="1">
        <f t="array" aca="1" ref="G9" ca="1">SUMPRODUCT((INDIRECT("'"&amp;$A9&amp;"'!$S$1:$S$200")=B9)*(INDIRECT("'"&amp;$A9&amp;"'!$U$1:$U$200")))+SUMPRODUCT((INDIRECT("'"&amp;$A9&amp;"'!$T$1:$T$200")=B9)*(INDIRECT("'"&amp;$A9&amp;"'!$V$1:$V$200")))</f>
        <v>0</v>
      </c>
      <c r="H9" s="89" cm="1">
        <f t="array" aca="1" ref="H9" ca="1">SUMPRODUCT((INDIRECT("'"&amp;$A9&amp;"'!$S$1:$S$200")=B9)*(INDIRECT("'"&amp;$A9&amp;"'!$V$1:$V$200")))+SUMPRODUCT((INDIRECT("'"&amp;$A9&amp;"'!$T$1:$T$200")=B9)*(INDIRECT("'"&amp;$A9&amp;"'!$U$1:$U$200")))</f>
        <v>0</v>
      </c>
      <c r="I9" s="88">
        <f t="shared" ca="1" si="3"/>
        <v>0</v>
      </c>
      <c r="J9" s="17">
        <f t="shared" ca="1" si="1"/>
        <v>0</v>
      </c>
    </row>
    <row r="10" spans="1:10" x14ac:dyDescent="0.25">
      <c r="A10" s="95">
        <v>1930</v>
      </c>
      <c r="B10" s="90" t="s">
        <v>3</v>
      </c>
      <c r="C10" s="88">
        <f t="shared" ca="1" si="2"/>
        <v>4</v>
      </c>
      <c r="D10" s="89" cm="1">
        <f t="array" aca="1" ref="D10" ca="1">SUMPRODUCT((INDIRECT("'"&amp;$A10&amp;"'!S1:T200")=B10)*(INDIRECT("'"&amp;$A10&amp;"'!$X$1:$Y$200")=3))</f>
        <v>4</v>
      </c>
      <c r="E10" s="89" cm="1">
        <f t="array" aca="1" ref="E10" ca="1">SUMPRODUCT((INDIRECT("'"&amp;$A10&amp;"'!S1:T200")=B10)*(INDIRECT("'"&amp;$A10&amp;"'!$X$1:$Y$200")=1))</f>
        <v>0</v>
      </c>
      <c r="F10" s="89" cm="1">
        <f t="array" aca="1" ref="F10" ca="1">SUMPRODUCT((INDIRECT("'"&amp;$A10&amp;"'!S1:T200")=B10)*(INDIRECT("'"&amp;$A10&amp;"'!$X$1:$Y$200")=2))</f>
        <v>0</v>
      </c>
      <c r="G10" s="89" cm="1">
        <f t="array" aca="1" ref="G10" ca="1">SUMPRODUCT((INDIRECT("'"&amp;$A10&amp;"'!$S$1:$S$200")=B10)*(INDIRECT("'"&amp;$A10&amp;"'!$U$1:$U$200")))+SUMPRODUCT((INDIRECT("'"&amp;$A10&amp;"'!$T$1:$T$200")=B10)*(INDIRECT("'"&amp;$A10&amp;"'!$V$1:$V$200")))</f>
        <v>15</v>
      </c>
      <c r="H10" s="89" cm="1">
        <f t="array" aca="1" ref="H10" ca="1">SUMPRODUCT((INDIRECT("'"&amp;$A10&amp;"'!$S$1:$S$200")=B10)*(INDIRECT("'"&amp;$A10&amp;"'!$V$1:$V$200")))+SUMPRODUCT((INDIRECT("'"&amp;$A10&amp;"'!$T$1:$T$200")=B10)*(INDIRECT("'"&amp;$A10&amp;"'!$U$1:$U$200")))</f>
        <v>3</v>
      </c>
      <c r="I10" s="88">
        <f t="shared" ca="1" si="3"/>
        <v>8</v>
      </c>
      <c r="J10" s="17">
        <f t="shared" ca="1" si="1"/>
        <v>0</v>
      </c>
    </row>
    <row r="11" spans="1:10" x14ac:dyDescent="0.25">
      <c r="A11" s="95">
        <v>1930</v>
      </c>
      <c r="B11" s="90" t="s">
        <v>44</v>
      </c>
      <c r="C11" s="88">
        <f t="shared" ca="1" si="2"/>
        <v>0</v>
      </c>
      <c r="D11" s="89" cm="1">
        <f t="array" aca="1" ref="D11" ca="1">SUMPRODUCT((INDIRECT("'"&amp;$A11&amp;"'!S1:T200")=B11)*(INDIRECT("'"&amp;$A11&amp;"'!$X$1:$Y$200")=3))</f>
        <v>0</v>
      </c>
      <c r="E11" s="89" cm="1">
        <f t="array" aca="1" ref="E11" ca="1">SUMPRODUCT((INDIRECT("'"&amp;$A11&amp;"'!S1:T200")=B11)*(INDIRECT("'"&amp;$A11&amp;"'!$X$1:$Y$200")=1))</f>
        <v>0</v>
      </c>
      <c r="F11" s="89" cm="1">
        <f t="array" aca="1" ref="F11" ca="1">SUMPRODUCT((INDIRECT("'"&amp;$A11&amp;"'!S1:T200")=B11)*(INDIRECT("'"&amp;$A11&amp;"'!$X$1:$Y$200")=2))</f>
        <v>0</v>
      </c>
      <c r="G11" s="89" cm="1">
        <f t="array" aca="1" ref="G11" ca="1">SUMPRODUCT((INDIRECT("'"&amp;$A11&amp;"'!$S$1:$S$200")=B11)*(INDIRECT("'"&amp;$A11&amp;"'!$U$1:$U$200")))+SUMPRODUCT((INDIRECT("'"&amp;$A11&amp;"'!$T$1:$T$200")=B11)*(INDIRECT("'"&amp;$A11&amp;"'!$V$1:$V$200")))</f>
        <v>0</v>
      </c>
      <c r="H11" s="89" cm="1">
        <f t="array" aca="1" ref="H11" ca="1">SUMPRODUCT((INDIRECT("'"&amp;$A11&amp;"'!$S$1:$S$200")=B11)*(INDIRECT("'"&amp;$A11&amp;"'!$V$1:$V$200")))+SUMPRODUCT((INDIRECT("'"&amp;$A11&amp;"'!$T$1:$T$200")=B11)*(INDIRECT("'"&amp;$A11&amp;"'!$U$1:$U$200")))</f>
        <v>0</v>
      </c>
      <c r="I11" s="88">
        <f t="shared" ca="1" si="3"/>
        <v>0</v>
      </c>
      <c r="J11" s="17">
        <f t="shared" ca="1" si="1"/>
        <v>0</v>
      </c>
    </row>
    <row r="12" spans="1:10" x14ac:dyDescent="0.25">
      <c r="A12" s="95">
        <v>1930</v>
      </c>
      <c r="B12" s="90" t="s">
        <v>2</v>
      </c>
      <c r="C12" s="88">
        <f t="shared" ca="1" si="2"/>
        <v>3</v>
      </c>
      <c r="D12" s="89" cm="1">
        <f t="array" aca="1" ref="D12" ca="1">SUMPRODUCT((INDIRECT("'"&amp;$A12&amp;"'!S1:T200")=B12)*(INDIRECT("'"&amp;$A12&amp;"'!$X$1:$Y$200")=3))</f>
        <v>0</v>
      </c>
      <c r="E12" s="89" cm="1">
        <f t="array" aca="1" ref="E12" ca="1">SUMPRODUCT((INDIRECT("'"&amp;$A12&amp;"'!S1:T200")=B12)*(INDIRECT("'"&amp;$A12&amp;"'!$X$1:$Y$200")=1))</f>
        <v>0</v>
      </c>
      <c r="F12" s="89" cm="1">
        <f t="array" aca="1" ref="F12" ca="1">SUMPRODUCT((INDIRECT("'"&amp;$A12&amp;"'!S1:T200")=B12)*(INDIRECT("'"&amp;$A12&amp;"'!$X$1:$Y$200")=2))</f>
        <v>3</v>
      </c>
      <c r="G12" s="89" cm="1">
        <f t="array" aca="1" ref="G12" ca="1">SUMPRODUCT((INDIRECT("'"&amp;$A12&amp;"'!$S$1:$S$200")=B12)*(INDIRECT("'"&amp;$A12&amp;"'!$U$1:$U$200")))+SUMPRODUCT((INDIRECT("'"&amp;$A12&amp;"'!$T$1:$T$200")=B12)*(INDIRECT("'"&amp;$A12&amp;"'!$V$1:$V$200")))</f>
        <v>4</v>
      </c>
      <c r="H12" s="89" cm="1">
        <f t="array" aca="1" ref="H12" ca="1">SUMPRODUCT((INDIRECT("'"&amp;$A12&amp;"'!$S$1:$S$200")=B12)*(INDIRECT("'"&amp;$A12&amp;"'!$V$1:$V$200")))+SUMPRODUCT((INDIRECT("'"&amp;$A12&amp;"'!$T$1:$T$200")=B12)*(INDIRECT("'"&amp;$A12&amp;"'!$U$1:$U$200")))</f>
        <v>13</v>
      </c>
      <c r="I12" s="88">
        <f t="shared" ca="1" si="3"/>
        <v>0</v>
      </c>
      <c r="J12" s="17">
        <f t="shared" ca="1" si="1"/>
        <v>6</v>
      </c>
    </row>
    <row r="13" spans="1:10" x14ac:dyDescent="0.25">
      <c r="A13" s="95">
        <v>1930</v>
      </c>
      <c r="B13" s="90" t="s">
        <v>19</v>
      </c>
      <c r="C13" s="88">
        <f t="shared" ca="1" si="2"/>
        <v>2</v>
      </c>
      <c r="D13" s="89" cm="1">
        <f t="array" aca="1" ref="D13" ca="1">SUMPRODUCT((INDIRECT("'"&amp;$A13&amp;"'!S1:T200")=B13)*(INDIRECT("'"&amp;$A13&amp;"'!$X$1:$Y$200")=3))</f>
        <v>0</v>
      </c>
      <c r="E13" s="89" cm="1">
        <f t="array" aca="1" ref="E13" ca="1">SUMPRODUCT((INDIRECT("'"&amp;$A13&amp;"'!S1:T200")=B13)*(INDIRECT("'"&amp;$A13&amp;"'!$X$1:$Y$200")=1))</f>
        <v>0</v>
      </c>
      <c r="F13" s="89" cm="1">
        <f t="array" aca="1" ref="F13" ca="1">SUMPRODUCT((INDIRECT("'"&amp;$A13&amp;"'!S1:T200")=B13)*(INDIRECT("'"&amp;$A13&amp;"'!$X$1:$Y$200")=2))</f>
        <v>2</v>
      </c>
      <c r="G13" s="89" cm="1">
        <f t="array" aca="1" ref="G13" ca="1">SUMPRODUCT((INDIRECT("'"&amp;$A13&amp;"'!$S$1:$S$200")=B13)*(INDIRECT("'"&amp;$A13&amp;"'!$U$1:$U$200")))+SUMPRODUCT((INDIRECT("'"&amp;$A13&amp;"'!$T$1:$T$200")=B13)*(INDIRECT("'"&amp;$A13&amp;"'!$V$1:$V$200")))</f>
        <v>0</v>
      </c>
      <c r="H13" s="89" cm="1">
        <f t="array" aca="1" ref="H13" ca="1">SUMPRODUCT((INDIRECT("'"&amp;$A13&amp;"'!$S$1:$S$200")=B13)*(INDIRECT("'"&amp;$A13&amp;"'!$V$1:$V$200")))+SUMPRODUCT((INDIRECT("'"&amp;$A13&amp;"'!$T$1:$T$200")=B13)*(INDIRECT("'"&amp;$A13&amp;"'!$U$1:$U$200")))</f>
        <v>4</v>
      </c>
      <c r="I13" s="88">
        <f t="shared" ca="1" si="3"/>
        <v>0</v>
      </c>
      <c r="J13" s="17">
        <f t="shared" ca="1" si="1"/>
        <v>4</v>
      </c>
    </row>
    <row r="14" spans="1:10" x14ac:dyDescent="0.25">
      <c r="A14" s="95">
        <v>1930</v>
      </c>
      <c r="B14" s="90" t="s">
        <v>83</v>
      </c>
      <c r="C14" s="88">
        <f t="shared" ca="1" si="2"/>
        <v>0</v>
      </c>
      <c r="D14" s="89" cm="1">
        <f t="array" aca="1" ref="D14" ca="1">SUMPRODUCT((INDIRECT("'"&amp;$A14&amp;"'!S1:T200")=B14)*(INDIRECT("'"&amp;$A14&amp;"'!$X$1:$Y$200")=3))</f>
        <v>0</v>
      </c>
      <c r="E14" s="89" cm="1">
        <f t="array" aca="1" ref="E14" ca="1">SUMPRODUCT((INDIRECT("'"&amp;$A14&amp;"'!S1:T200")=B14)*(INDIRECT("'"&amp;$A14&amp;"'!$X$1:$Y$200")=1))</f>
        <v>0</v>
      </c>
      <c r="F14" s="89" cm="1">
        <f t="array" aca="1" ref="F14" ca="1">SUMPRODUCT((INDIRECT("'"&amp;$A14&amp;"'!S1:T200")=B14)*(INDIRECT("'"&amp;$A14&amp;"'!$X$1:$Y$200")=2))</f>
        <v>0</v>
      </c>
      <c r="G14" s="89" cm="1">
        <f t="array" aca="1" ref="G14" ca="1">SUMPRODUCT((INDIRECT("'"&amp;$A14&amp;"'!$S$1:$S$200")=B14)*(INDIRECT("'"&amp;$A14&amp;"'!$U$1:$U$200")))+SUMPRODUCT((INDIRECT("'"&amp;$A14&amp;"'!$T$1:$T$200")=B14)*(INDIRECT("'"&amp;$A14&amp;"'!$V$1:$V$200")))</f>
        <v>0</v>
      </c>
      <c r="H14" s="89" cm="1">
        <f t="array" aca="1" ref="H14" ca="1">SUMPRODUCT((INDIRECT("'"&amp;$A14&amp;"'!$S$1:$S$200")=B14)*(INDIRECT("'"&amp;$A14&amp;"'!$V$1:$V$200")))+SUMPRODUCT((INDIRECT("'"&amp;$A14&amp;"'!$T$1:$T$200")=B14)*(INDIRECT("'"&amp;$A14&amp;"'!$U$1:$U$200")))</f>
        <v>0</v>
      </c>
      <c r="I14" s="88">
        <f t="shared" ca="1" si="3"/>
        <v>0</v>
      </c>
      <c r="J14" s="17">
        <f t="shared" ca="1" si="1"/>
        <v>0</v>
      </c>
    </row>
    <row r="15" spans="1:10" x14ac:dyDescent="0.25">
      <c r="A15" s="95">
        <v>1930</v>
      </c>
      <c r="B15" s="90" t="s">
        <v>10</v>
      </c>
      <c r="C15" s="88">
        <f t="shared" ca="1" si="2"/>
        <v>3</v>
      </c>
      <c r="D15" s="89" cm="1">
        <f t="array" aca="1" ref="D15" ca="1">SUMPRODUCT((INDIRECT("'"&amp;$A15&amp;"'!S1:T200")=B15)*(INDIRECT("'"&amp;$A15&amp;"'!$X$1:$Y$200")=3))</f>
        <v>2</v>
      </c>
      <c r="E15" s="89" cm="1">
        <f t="array" aca="1" ref="E15" ca="1">SUMPRODUCT((INDIRECT("'"&amp;$A15&amp;"'!S1:T200")=B15)*(INDIRECT("'"&amp;$A15&amp;"'!$X$1:$Y$200")=1))</f>
        <v>0</v>
      </c>
      <c r="F15" s="89" cm="1">
        <f t="array" aca="1" ref="F15" ca="1">SUMPRODUCT((INDIRECT("'"&amp;$A15&amp;"'!S1:T200")=B15)*(INDIRECT("'"&amp;$A15&amp;"'!$X$1:$Y$200")=2))</f>
        <v>1</v>
      </c>
      <c r="G15" s="89" cm="1">
        <f t="array" aca="1" ref="G15" ca="1">SUMPRODUCT((INDIRECT("'"&amp;$A15&amp;"'!$S$1:$S$200")=B15)*(INDIRECT("'"&amp;$A15&amp;"'!$U$1:$U$200")))+SUMPRODUCT((INDIRECT("'"&amp;$A15&amp;"'!$T$1:$T$200")=B15)*(INDIRECT("'"&amp;$A15&amp;"'!$V$1:$V$200")))</f>
        <v>7</v>
      </c>
      <c r="H15" s="89" cm="1">
        <f t="array" aca="1" ref="H15" ca="1">SUMPRODUCT((INDIRECT("'"&amp;$A15&amp;"'!$S$1:$S$200")=B15)*(INDIRECT("'"&amp;$A15&amp;"'!$V$1:$V$200")))+SUMPRODUCT((INDIRECT("'"&amp;$A15&amp;"'!$T$1:$T$200")=B15)*(INDIRECT("'"&amp;$A15&amp;"'!$U$1:$U$200")))</f>
        <v>7</v>
      </c>
      <c r="I15" s="88">
        <f t="shared" ca="1" si="3"/>
        <v>4</v>
      </c>
      <c r="J15" s="17">
        <f t="shared" ca="1" si="1"/>
        <v>2</v>
      </c>
    </row>
    <row r="16" spans="1:10" x14ac:dyDescent="0.25">
      <c r="A16" s="95">
        <v>1930</v>
      </c>
      <c r="B16" s="90" t="s">
        <v>57</v>
      </c>
      <c r="C16" s="88">
        <f t="shared" ca="1" si="2"/>
        <v>0</v>
      </c>
      <c r="D16" s="89" cm="1">
        <f t="array" aca="1" ref="D16" ca="1">SUMPRODUCT((INDIRECT("'"&amp;$A16&amp;"'!S1:T200")=B16)*(INDIRECT("'"&amp;$A16&amp;"'!$X$1:$Y$200")=3))</f>
        <v>0</v>
      </c>
      <c r="E16" s="89" cm="1">
        <f t="array" aca="1" ref="E16" ca="1">SUMPRODUCT((INDIRECT("'"&amp;$A16&amp;"'!S1:T200")=B16)*(INDIRECT("'"&amp;$A16&amp;"'!$X$1:$Y$200")=1))</f>
        <v>0</v>
      </c>
      <c r="F16" s="89" cm="1">
        <f t="array" aca="1" ref="F16" ca="1">SUMPRODUCT((INDIRECT("'"&amp;$A16&amp;"'!S1:T200")=B16)*(INDIRECT("'"&amp;$A16&amp;"'!$X$1:$Y$200")=2))</f>
        <v>0</v>
      </c>
      <c r="G16" s="89" cm="1">
        <f t="array" aca="1" ref="G16" ca="1">SUMPRODUCT((INDIRECT("'"&amp;$A16&amp;"'!$S$1:$S$200")=B16)*(INDIRECT("'"&amp;$A16&amp;"'!$U$1:$U$200")))+SUMPRODUCT((INDIRECT("'"&amp;$A16&amp;"'!$T$1:$T$200")=B16)*(INDIRECT("'"&amp;$A16&amp;"'!$V$1:$V$200")))</f>
        <v>0</v>
      </c>
      <c r="H16" s="89" cm="1">
        <f t="array" aca="1" ref="H16" ca="1">SUMPRODUCT((INDIRECT("'"&amp;$A16&amp;"'!$S$1:$S$200")=B16)*(INDIRECT("'"&amp;$A16&amp;"'!$V$1:$V$200")))+SUMPRODUCT((INDIRECT("'"&amp;$A16&amp;"'!$T$1:$T$200")=B16)*(INDIRECT("'"&amp;$A16&amp;"'!$U$1:$U$200")))</f>
        <v>0</v>
      </c>
      <c r="I16" s="88">
        <f t="shared" ca="1" si="3"/>
        <v>0</v>
      </c>
      <c r="J16" s="17">
        <f t="shared" ca="1" si="1"/>
        <v>0</v>
      </c>
    </row>
    <row r="17" spans="1:10" x14ac:dyDescent="0.25">
      <c r="A17" s="95">
        <v>1930</v>
      </c>
      <c r="B17" s="90" t="s">
        <v>39</v>
      </c>
      <c r="C17" s="88">
        <f t="shared" ca="1" si="2"/>
        <v>0</v>
      </c>
      <c r="D17" s="89" cm="1">
        <f t="array" aca="1" ref="D17" ca="1">SUMPRODUCT((INDIRECT("'"&amp;$A17&amp;"'!S1:T200")=B17)*(INDIRECT("'"&amp;$A17&amp;"'!$X$1:$Y$200")=3))</f>
        <v>0</v>
      </c>
      <c r="E17" s="89" cm="1">
        <f t="array" aca="1" ref="E17" ca="1">SUMPRODUCT((INDIRECT("'"&amp;$A17&amp;"'!S1:T200")=B17)*(INDIRECT("'"&amp;$A17&amp;"'!$X$1:$Y$200")=1))</f>
        <v>0</v>
      </c>
      <c r="F17" s="89" cm="1">
        <f t="array" aca="1" ref="F17" ca="1">SUMPRODUCT((INDIRECT("'"&amp;$A17&amp;"'!S1:T200")=B17)*(INDIRECT("'"&amp;$A17&amp;"'!$X$1:$Y$200")=2))</f>
        <v>0</v>
      </c>
      <c r="G17" s="89" cm="1">
        <f t="array" aca="1" ref="G17" ca="1">SUMPRODUCT((INDIRECT("'"&amp;$A17&amp;"'!$S$1:$S$200")=B17)*(INDIRECT("'"&amp;$A17&amp;"'!$U$1:$U$200")))+SUMPRODUCT((INDIRECT("'"&amp;$A17&amp;"'!$T$1:$T$200")=B17)*(INDIRECT("'"&amp;$A17&amp;"'!$V$1:$V$200")))</f>
        <v>0</v>
      </c>
      <c r="H17" s="89" cm="1">
        <f t="array" aca="1" ref="H17" ca="1">SUMPRODUCT((INDIRECT("'"&amp;$A17&amp;"'!$S$1:$S$200")=B17)*(INDIRECT("'"&amp;$A17&amp;"'!$V$1:$V$200")))+SUMPRODUCT((INDIRECT("'"&amp;$A17&amp;"'!$T$1:$T$200")=B17)*(INDIRECT("'"&amp;$A17&amp;"'!$U$1:$U$200")))</f>
        <v>0</v>
      </c>
      <c r="I17" s="88">
        <f t="shared" ca="1" si="3"/>
        <v>0</v>
      </c>
      <c r="J17" s="17">
        <f t="shared" ca="1" si="1"/>
        <v>0</v>
      </c>
    </row>
    <row r="18" spans="1:10" x14ac:dyDescent="0.25">
      <c r="A18" s="95">
        <v>1930</v>
      </c>
      <c r="B18" s="90" t="s">
        <v>91</v>
      </c>
      <c r="C18" s="88">
        <f t="shared" ca="1" si="2"/>
        <v>0</v>
      </c>
      <c r="D18" s="89" cm="1">
        <f t="array" aca="1" ref="D18" ca="1">SUMPRODUCT((INDIRECT("'"&amp;$A18&amp;"'!S1:T200")=B18)*(INDIRECT("'"&amp;$A18&amp;"'!$X$1:$Y$200")=3))</f>
        <v>0</v>
      </c>
      <c r="E18" s="89" cm="1">
        <f t="array" aca="1" ref="E18" ca="1">SUMPRODUCT((INDIRECT("'"&amp;$A18&amp;"'!S1:T200")=B18)*(INDIRECT("'"&amp;$A18&amp;"'!$X$1:$Y$200")=1))</f>
        <v>0</v>
      </c>
      <c r="F18" s="89" cm="1">
        <f t="array" aca="1" ref="F18" ca="1">SUMPRODUCT((INDIRECT("'"&amp;$A18&amp;"'!S1:T200")=B18)*(INDIRECT("'"&amp;$A18&amp;"'!$X$1:$Y$200")=2))</f>
        <v>0</v>
      </c>
      <c r="G18" s="89" cm="1">
        <f t="array" aca="1" ref="G18" ca="1">SUMPRODUCT((INDIRECT("'"&amp;$A18&amp;"'!$S$1:$S$200")=B18)*(INDIRECT("'"&amp;$A18&amp;"'!$U$1:$U$200")))+SUMPRODUCT((INDIRECT("'"&amp;$A18&amp;"'!$T$1:$T$200")=B18)*(INDIRECT("'"&amp;$A18&amp;"'!$V$1:$V$200")))</f>
        <v>0</v>
      </c>
      <c r="H18" s="89" cm="1">
        <f t="array" aca="1" ref="H18" ca="1">SUMPRODUCT((INDIRECT("'"&amp;$A18&amp;"'!$S$1:$S$200")=B18)*(INDIRECT("'"&amp;$A18&amp;"'!$V$1:$V$200")))+SUMPRODUCT((INDIRECT("'"&amp;$A18&amp;"'!$T$1:$T$200")=B18)*(INDIRECT("'"&amp;$A18&amp;"'!$U$1:$U$200")))</f>
        <v>0</v>
      </c>
      <c r="I18" s="88">
        <f t="shared" ca="1" si="3"/>
        <v>0</v>
      </c>
      <c r="J18" s="17">
        <f t="shared" ca="1" si="1"/>
        <v>0</v>
      </c>
    </row>
    <row r="19" spans="1:10" ht="15.75" thickBot="1" x14ac:dyDescent="0.3">
      <c r="A19" s="96">
        <v>1930</v>
      </c>
      <c r="B19" s="97" t="s">
        <v>41</v>
      </c>
      <c r="C19" s="10">
        <f t="shared" ca="1" si="2"/>
        <v>0</v>
      </c>
      <c r="D19" s="19" cm="1">
        <f t="array" aca="1" ref="D19" ca="1">SUMPRODUCT((INDIRECT("'"&amp;$A19&amp;"'!S1:T200")=B19)*(INDIRECT("'"&amp;$A19&amp;"'!$X$1:$Y$200")=3))</f>
        <v>0</v>
      </c>
      <c r="E19" s="19" cm="1">
        <f t="array" aca="1" ref="E19" ca="1">SUMPRODUCT((INDIRECT("'"&amp;$A19&amp;"'!S1:T200")=B19)*(INDIRECT("'"&amp;$A19&amp;"'!$X$1:$Y$200")=1))</f>
        <v>0</v>
      </c>
      <c r="F19" s="19" cm="1">
        <f t="array" aca="1" ref="F19" ca="1">SUMPRODUCT((INDIRECT("'"&amp;$A19&amp;"'!S1:T200")=B19)*(INDIRECT("'"&amp;$A19&amp;"'!$X$1:$Y$200")=2))</f>
        <v>0</v>
      </c>
      <c r="G19" s="19" cm="1">
        <f t="array" aca="1" ref="G19" ca="1">SUMPRODUCT((INDIRECT("'"&amp;$A19&amp;"'!$S$1:$S$200")=B19)*(INDIRECT("'"&amp;$A19&amp;"'!$U$1:$U$200")))+SUMPRODUCT((INDIRECT("'"&amp;$A19&amp;"'!$T$1:$T$200")=B19)*(INDIRECT("'"&amp;$A19&amp;"'!$V$1:$V$200")))</f>
        <v>0</v>
      </c>
      <c r="H19" s="19" cm="1">
        <f t="array" aca="1" ref="H19" ca="1">SUMPRODUCT((INDIRECT("'"&amp;$A19&amp;"'!$S$1:$S$200")=B19)*(INDIRECT("'"&amp;$A19&amp;"'!$V$1:$V$200")))+SUMPRODUCT((INDIRECT("'"&amp;$A19&amp;"'!$T$1:$T$200")=B19)*(INDIRECT("'"&amp;$A19&amp;"'!$U$1:$U$200")))</f>
        <v>0</v>
      </c>
      <c r="I19" s="10">
        <f t="shared" ca="1" si="3"/>
        <v>0</v>
      </c>
      <c r="J19" s="20">
        <f t="shared" ca="1" si="1"/>
        <v>0</v>
      </c>
    </row>
    <row r="20" spans="1:10" x14ac:dyDescent="0.25">
      <c r="A20" s="93">
        <v>1930</v>
      </c>
      <c r="B20" s="94" t="s">
        <v>7</v>
      </c>
      <c r="C20" s="12">
        <f t="shared" ca="1" si="2"/>
        <v>3</v>
      </c>
      <c r="D20" s="13" cm="1">
        <f t="array" aca="1" ref="D20" ca="1">SUMPRODUCT((INDIRECT("'"&amp;$A20&amp;"'!S1:T200")=B20)*(INDIRECT("'"&amp;$A20&amp;"'!$X$1:$Y$200")=3))</f>
        <v>2</v>
      </c>
      <c r="E20" s="13" cm="1">
        <f t="array" aca="1" ref="E20" ca="1">SUMPRODUCT((INDIRECT("'"&amp;$A20&amp;"'!S1:T200")=B20)*(INDIRECT("'"&amp;$A20&amp;"'!$X$1:$Y$200")=1))</f>
        <v>0</v>
      </c>
      <c r="F20" s="13" cm="1">
        <f t="array" aca="1" ref="F20" ca="1">SUMPRODUCT((INDIRECT("'"&amp;$A20&amp;"'!S1:T200")=B20)*(INDIRECT("'"&amp;$A20&amp;"'!$X$1:$Y$200")=2))</f>
        <v>1</v>
      </c>
      <c r="G20" s="13" cm="1">
        <f t="array" aca="1" ref="G20" ca="1">SUMPRODUCT((INDIRECT("'"&amp;$A20&amp;"'!$S$1:$S$200")=B20)*(INDIRECT("'"&amp;$A20&amp;"'!$U$1:$U$200")))+SUMPRODUCT((INDIRECT("'"&amp;$A20&amp;"'!$T$1:$T$200")=B20)*(INDIRECT("'"&amp;$A20&amp;"'!$V$1:$V$200")))</f>
        <v>5</v>
      </c>
      <c r="H20" s="13" cm="1">
        <f t="array" aca="1" ref="H20" ca="1">SUMPRODUCT((INDIRECT("'"&amp;$A20&amp;"'!$S$1:$S$200")=B20)*(INDIRECT("'"&amp;$A20&amp;"'!$V$1:$V$200")))+SUMPRODUCT((INDIRECT("'"&amp;$A20&amp;"'!$T$1:$T$200")=B20)*(INDIRECT("'"&amp;$A20&amp;"'!$U$1:$U$200")))</f>
        <v>3</v>
      </c>
      <c r="I20" s="12">
        <f t="shared" ca="1" si="3"/>
        <v>4</v>
      </c>
      <c r="J20" s="14">
        <f t="shared" ca="1" si="1"/>
        <v>2</v>
      </c>
    </row>
    <row r="21" spans="1:10" x14ac:dyDescent="0.25">
      <c r="A21" s="95">
        <v>1930</v>
      </c>
      <c r="B21" s="90" t="s">
        <v>14</v>
      </c>
      <c r="C21" s="88">
        <f t="shared" ca="1" si="2"/>
        <v>2</v>
      </c>
      <c r="D21" s="89" cm="1">
        <f t="array" aca="1" ref="D21" ca="1">SUMPRODUCT((INDIRECT("'"&amp;$A21&amp;"'!S1:T200")=B21)*(INDIRECT("'"&amp;$A21&amp;"'!$X$1:$Y$200")=3))</f>
        <v>1</v>
      </c>
      <c r="E21" s="89" cm="1">
        <f t="array" aca="1" ref="E21" ca="1">SUMPRODUCT((INDIRECT("'"&amp;$A21&amp;"'!S1:T200")=B21)*(INDIRECT("'"&amp;$A21&amp;"'!$X$1:$Y$200")=1))</f>
        <v>0</v>
      </c>
      <c r="F21" s="89" cm="1">
        <f t="array" aca="1" ref="F21" ca="1">SUMPRODUCT((INDIRECT("'"&amp;$A21&amp;"'!S1:T200")=B21)*(INDIRECT("'"&amp;$A21&amp;"'!$X$1:$Y$200")=2))</f>
        <v>1</v>
      </c>
      <c r="G21" s="89" cm="1">
        <f t="array" aca="1" ref="G21" ca="1">SUMPRODUCT((INDIRECT("'"&amp;$A21&amp;"'!$S$1:$S$200")=B21)*(INDIRECT("'"&amp;$A21&amp;"'!$U$1:$U$200")))+SUMPRODUCT((INDIRECT("'"&amp;$A21&amp;"'!$T$1:$T$200")=B21)*(INDIRECT("'"&amp;$A21&amp;"'!$V$1:$V$200")))</f>
        <v>1</v>
      </c>
      <c r="H21" s="89" cm="1">
        <f t="array" aca="1" ref="H21" ca="1">SUMPRODUCT((INDIRECT("'"&amp;$A21&amp;"'!$S$1:$S$200")=B21)*(INDIRECT("'"&amp;$A21&amp;"'!$V$1:$V$200")))+SUMPRODUCT((INDIRECT("'"&amp;$A21&amp;"'!$T$1:$T$200")=B21)*(INDIRECT("'"&amp;$A21&amp;"'!$U$1:$U$200")))</f>
        <v>3</v>
      </c>
      <c r="I21" s="88">
        <f t="shared" ca="1" si="3"/>
        <v>2</v>
      </c>
      <c r="J21" s="17">
        <f t="shared" ca="1" si="1"/>
        <v>2</v>
      </c>
    </row>
    <row r="22" spans="1:10" x14ac:dyDescent="0.25">
      <c r="A22" s="95">
        <v>1934</v>
      </c>
      <c r="B22" s="90" t="s">
        <v>12</v>
      </c>
      <c r="C22" s="88">
        <f t="shared" ca="1" si="2"/>
        <v>1</v>
      </c>
      <c r="D22" s="89" cm="1">
        <f t="array" aca="1" ref="D22" ca="1">SUMPRODUCT((INDIRECT("'"&amp;$A22&amp;"'!S1:T200")=B22)*(INDIRECT("'"&amp;$A22&amp;"'!$X$1:$Y$200")=3))</f>
        <v>0</v>
      </c>
      <c r="E22" s="89" cm="1">
        <f t="array" aca="1" ref="E22" ca="1">SUMPRODUCT((INDIRECT("'"&amp;$A22&amp;"'!S1:T200")=B22)*(INDIRECT("'"&amp;$A22&amp;"'!$X$1:$Y$200")=1))</f>
        <v>0</v>
      </c>
      <c r="F22" s="89" cm="1">
        <f t="array" aca="1" ref="F22" ca="1">SUMPRODUCT((INDIRECT("'"&amp;$A22&amp;"'!S1:T200")=B22)*(INDIRECT("'"&amp;$A22&amp;"'!$X$1:$Y$200")=2))</f>
        <v>1</v>
      </c>
      <c r="G22" s="89" cm="1">
        <f t="array" aca="1" ref="G22" ca="1">SUMPRODUCT((INDIRECT("'"&amp;$A22&amp;"'!$S$1:$S$200")=B22)*(INDIRECT("'"&amp;$A22&amp;"'!$U$1:$U$200")))+SUMPRODUCT((INDIRECT("'"&amp;$A22&amp;"'!$T$1:$T$200")=B22)*(INDIRECT("'"&amp;$A22&amp;"'!$V$1:$V$200")))</f>
        <v>1</v>
      </c>
      <c r="H22" s="89" cm="1">
        <f t="array" aca="1" ref="H22" ca="1">SUMPRODUCT((INDIRECT("'"&amp;$A22&amp;"'!$S$1:$S$200")=B22)*(INDIRECT("'"&amp;$A22&amp;"'!$V$1:$V$200")))+SUMPRODUCT((INDIRECT("'"&amp;$A22&amp;"'!$T$1:$T$200")=B22)*(INDIRECT("'"&amp;$A22&amp;"'!$U$1:$U$200")))</f>
        <v>3</v>
      </c>
      <c r="I22" s="88">
        <f t="shared" ca="1" si="3"/>
        <v>0</v>
      </c>
      <c r="J22" s="17">
        <f t="shared" ca="1" si="1"/>
        <v>2</v>
      </c>
    </row>
    <row r="23" spans="1:10" x14ac:dyDescent="0.25">
      <c r="A23" s="95">
        <v>1934</v>
      </c>
      <c r="B23" s="90" t="s">
        <v>69</v>
      </c>
      <c r="C23" s="88">
        <f t="shared" ca="1" si="2"/>
        <v>0</v>
      </c>
      <c r="D23" s="89" cm="1">
        <f t="array" aca="1" ref="D23" ca="1">SUMPRODUCT((INDIRECT("'"&amp;$A23&amp;"'!S1:T200")=B23)*(INDIRECT("'"&amp;$A23&amp;"'!$X$1:$Y$200")=3))</f>
        <v>0</v>
      </c>
      <c r="E23" s="89" cm="1">
        <f t="array" aca="1" ref="E23" ca="1">SUMPRODUCT((INDIRECT("'"&amp;$A23&amp;"'!S1:T200")=B23)*(INDIRECT("'"&amp;$A23&amp;"'!$X$1:$Y$200")=1))</f>
        <v>0</v>
      </c>
      <c r="F23" s="89" cm="1">
        <f t="array" aca="1" ref="F23" ca="1">SUMPRODUCT((INDIRECT("'"&amp;$A23&amp;"'!S1:T200")=B23)*(INDIRECT("'"&amp;$A23&amp;"'!$X$1:$Y$200")=2))</f>
        <v>0</v>
      </c>
      <c r="G23" s="89" cm="1">
        <f t="array" aca="1" ref="G23" ca="1">SUMPRODUCT((INDIRECT("'"&amp;$A23&amp;"'!$S$1:$S$200")=B23)*(INDIRECT("'"&amp;$A23&amp;"'!$U$1:$U$200")))+SUMPRODUCT((INDIRECT("'"&amp;$A23&amp;"'!$T$1:$T$200")=B23)*(INDIRECT("'"&amp;$A23&amp;"'!$V$1:$V$200")))</f>
        <v>0</v>
      </c>
      <c r="H23" s="89" cm="1">
        <f t="array" aca="1" ref="H23" ca="1">SUMPRODUCT((INDIRECT("'"&amp;$A23&amp;"'!$S$1:$S$200")=B23)*(INDIRECT("'"&amp;$A23&amp;"'!$V$1:$V$200")))+SUMPRODUCT((INDIRECT("'"&amp;$A23&amp;"'!$T$1:$T$200")=B23)*(INDIRECT("'"&amp;$A23&amp;"'!$U$1:$U$200")))</f>
        <v>0</v>
      </c>
      <c r="I23" s="88">
        <f t="shared" ca="1" si="3"/>
        <v>0</v>
      </c>
      <c r="J23" s="17">
        <f t="shared" ca="1" si="1"/>
        <v>0</v>
      </c>
    </row>
    <row r="24" spans="1:10" x14ac:dyDescent="0.25">
      <c r="A24" s="95">
        <v>1934</v>
      </c>
      <c r="B24" s="90" t="s">
        <v>31</v>
      </c>
      <c r="C24" s="88">
        <f t="shared" ca="1" si="2"/>
        <v>5</v>
      </c>
      <c r="D24" s="89" cm="1">
        <f t="array" aca="1" ref="D24" ca="1">SUMPRODUCT((INDIRECT("'"&amp;$A24&amp;"'!S1:T200")=B24)*(INDIRECT("'"&amp;$A24&amp;"'!$X$1:$Y$200")=3))</f>
        <v>4</v>
      </c>
      <c r="E24" s="89" cm="1">
        <f t="array" aca="1" ref="E24" ca="1">SUMPRODUCT((INDIRECT("'"&amp;$A24&amp;"'!S1:T200")=B24)*(INDIRECT("'"&amp;$A24&amp;"'!$X$1:$Y$200")=1))</f>
        <v>1</v>
      </c>
      <c r="F24" s="89" cm="1">
        <f t="array" aca="1" ref="F24" ca="1">SUMPRODUCT((INDIRECT("'"&amp;$A24&amp;"'!S1:T200")=B24)*(INDIRECT("'"&amp;$A24&amp;"'!$X$1:$Y$200")=2))</f>
        <v>0</v>
      </c>
      <c r="G24" s="89" cm="1">
        <f t="array" aca="1" ref="G24" ca="1">SUMPRODUCT((INDIRECT("'"&amp;$A24&amp;"'!$S$1:$S$200")=B24)*(INDIRECT("'"&amp;$A24&amp;"'!$U$1:$U$200")))+SUMPRODUCT((INDIRECT("'"&amp;$A24&amp;"'!$T$1:$T$200")=B24)*(INDIRECT("'"&amp;$A24&amp;"'!$V$1:$V$200")))</f>
        <v>12</v>
      </c>
      <c r="H24" s="89" cm="1">
        <f t="array" aca="1" ref="H24" ca="1">SUMPRODUCT((INDIRECT("'"&amp;$A24&amp;"'!$S$1:$S$200")=B24)*(INDIRECT("'"&amp;$A24&amp;"'!$V$1:$V$200")))+SUMPRODUCT((INDIRECT("'"&amp;$A24&amp;"'!$T$1:$T$200")=B24)*(INDIRECT("'"&amp;$A24&amp;"'!$U$1:$U$200")))</f>
        <v>3</v>
      </c>
      <c r="I24" s="88">
        <f t="shared" ca="1" si="3"/>
        <v>9</v>
      </c>
      <c r="J24" s="17">
        <f t="shared" ca="1" si="1"/>
        <v>1</v>
      </c>
    </row>
    <row r="25" spans="1:10" x14ac:dyDescent="0.25">
      <c r="A25" s="95">
        <v>1934</v>
      </c>
      <c r="B25" s="90" t="s">
        <v>6</v>
      </c>
      <c r="C25" s="88">
        <f t="shared" ca="1" si="2"/>
        <v>1</v>
      </c>
      <c r="D25" s="89" cm="1">
        <f t="array" aca="1" ref="D25" ca="1">SUMPRODUCT((INDIRECT("'"&amp;$A25&amp;"'!S1:T200")=B25)*(INDIRECT("'"&amp;$A25&amp;"'!$X$1:$Y$200")=3))</f>
        <v>0</v>
      </c>
      <c r="E25" s="89" cm="1">
        <f t="array" aca="1" ref="E25" ca="1">SUMPRODUCT((INDIRECT("'"&amp;$A25&amp;"'!S1:T200")=B25)*(INDIRECT("'"&amp;$A25&amp;"'!$X$1:$Y$200")=1))</f>
        <v>0</v>
      </c>
      <c r="F25" s="89" cm="1">
        <f t="array" aca="1" ref="F25" ca="1">SUMPRODUCT((INDIRECT("'"&amp;$A25&amp;"'!S1:T200")=B25)*(INDIRECT("'"&amp;$A25&amp;"'!$X$1:$Y$200")=2))</f>
        <v>1</v>
      </c>
      <c r="G25" s="89" cm="1">
        <f t="array" aca="1" ref="G25" ca="1">SUMPRODUCT((INDIRECT("'"&amp;$A25&amp;"'!$S$1:$S$200")=B25)*(INDIRECT("'"&amp;$A25&amp;"'!$U$1:$U$200")))+SUMPRODUCT((INDIRECT("'"&amp;$A25&amp;"'!$T$1:$T$200")=B25)*(INDIRECT("'"&amp;$A25&amp;"'!$V$1:$V$200")))</f>
        <v>2</v>
      </c>
      <c r="H25" s="89" cm="1">
        <f t="array" aca="1" ref="H25" ca="1">SUMPRODUCT((INDIRECT("'"&amp;$A25&amp;"'!$S$1:$S$200")=B25)*(INDIRECT("'"&amp;$A25&amp;"'!$V$1:$V$200")))+SUMPRODUCT((INDIRECT("'"&amp;$A25&amp;"'!$T$1:$T$200")=B25)*(INDIRECT("'"&amp;$A25&amp;"'!$U$1:$U$200")))</f>
        <v>3</v>
      </c>
      <c r="I25" s="88">
        <f t="shared" ca="1" si="3"/>
        <v>0</v>
      </c>
      <c r="J25" s="17">
        <f t="shared" ca="1" si="1"/>
        <v>2</v>
      </c>
    </row>
    <row r="26" spans="1:10" x14ac:dyDescent="0.25">
      <c r="A26" s="95">
        <v>1934</v>
      </c>
      <c r="B26" s="90" t="s">
        <v>37</v>
      </c>
      <c r="C26" s="88">
        <f t="shared" ca="1" si="2"/>
        <v>3</v>
      </c>
      <c r="D26" s="89" cm="1">
        <f t="array" aca="1" ref="D26" ca="1">SUMPRODUCT((INDIRECT("'"&amp;$A26&amp;"'!S1:T200")=B26)*(INDIRECT("'"&amp;$A26&amp;"'!$X$1:$Y$200")=3))</f>
        <v>1</v>
      </c>
      <c r="E26" s="89" cm="1">
        <f t="array" aca="1" ref="E26" ca="1">SUMPRODUCT((INDIRECT("'"&amp;$A26&amp;"'!S1:T200")=B26)*(INDIRECT("'"&amp;$A26&amp;"'!$X$1:$Y$200")=1))</f>
        <v>1</v>
      </c>
      <c r="F26" s="89" cm="1">
        <f t="array" aca="1" ref="F26" ca="1">SUMPRODUCT((INDIRECT("'"&amp;$A26&amp;"'!S1:T200")=B26)*(INDIRECT("'"&amp;$A26&amp;"'!$X$1:$Y$200")=2))</f>
        <v>1</v>
      </c>
      <c r="G26" s="89" cm="1">
        <f t="array" aca="1" ref="G26" ca="1">SUMPRODUCT((INDIRECT("'"&amp;$A26&amp;"'!$S$1:$S$200")=B26)*(INDIRECT("'"&amp;$A26&amp;"'!$U$1:$U$200")))+SUMPRODUCT((INDIRECT("'"&amp;$A26&amp;"'!$T$1:$T$200")=B26)*(INDIRECT("'"&amp;$A26&amp;"'!$V$1:$V$200")))</f>
        <v>4</v>
      </c>
      <c r="H26" s="89" cm="1">
        <f t="array" aca="1" ref="H26" ca="1">SUMPRODUCT((INDIRECT("'"&amp;$A26&amp;"'!$S$1:$S$200")=B26)*(INDIRECT("'"&amp;$A26&amp;"'!$V$1:$V$200")))+SUMPRODUCT((INDIRECT("'"&amp;$A26&amp;"'!$T$1:$T$200")=B26)*(INDIRECT("'"&amp;$A26&amp;"'!$U$1:$U$200")))</f>
        <v>3</v>
      </c>
      <c r="I26" s="88">
        <f t="shared" ca="1" si="3"/>
        <v>3</v>
      </c>
      <c r="J26" s="17">
        <f t="shared" ca="1" si="1"/>
        <v>3</v>
      </c>
    </row>
    <row r="27" spans="1:10" x14ac:dyDescent="0.25">
      <c r="A27" s="95">
        <v>1934</v>
      </c>
      <c r="B27" s="90" t="s">
        <v>40</v>
      </c>
      <c r="C27" s="88">
        <f t="shared" ca="1" si="2"/>
        <v>1</v>
      </c>
      <c r="D27" s="89" cm="1">
        <f t="array" aca="1" ref="D27" ca="1">SUMPRODUCT((INDIRECT("'"&amp;$A27&amp;"'!S1:T200")=B27)*(INDIRECT("'"&amp;$A27&amp;"'!$X$1:$Y$200")=3))</f>
        <v>0</v>
      </c>
      <c r="E27" s="89" cm="1">
        <f t="array" aca="1" ref="E27" ca="1">SUMPRODUCT((INDIRECT("'"&amp;$A27&amp;"'!S1:T200")=B27)*(INDIRECT("'"&amp;$A27&amp;"'!$X$1:$Y$200")=1))</f>
        <v>0</v>
      </c>
      <c r="F27" s="89" cm="1">
        <f t="array" aca="1" ref="F27" ca="1">SUMPRODUCT((INDIRECT("'"&amp;$A27&amp;"'!S1:T200")=B27)*(INDIRECT("'"&amp;$A27&amp;"'!$X$1:$Y$200")=2))</f>
        <v>1</v>
      </c>
      <c r="G27" s="89" cm="1">
        <f t="array" aca="1" ref="G27" ca="1">SUMPRODUCT((INDIRECT("'"&amp;$A27&amp;"'!$S$1:$S$200")=B27)*(INDIRECT("'"&amp;$A27&amp;"'!$U$1:$U$200")))+SUMPRODUCT((INDIRECT("'"&amp;$A27&amp;"'!$T$1:$T$200")=B27)*(INDIRECT("'"&amp;$A27&amp;"'!$V$1:$V$200")))</f>
        <v>2</v>
      </c>
      <c r="H27" s="89" cm="1">
        <f t="array" aca="1" ref="H27" ca="1">SUMPRODUCT((INDIRECT("'"&amp;$A27&amp;"'!$S$1:$S$200")=B27)*(INDIRECT("'"&amp;$A27&amp;"'!$V$1:$V$200")))+SUMPRODUCT((INDIRECT("'"&amp;$A27&amp;"'!$T$1:$T$200")=B27)*(INDIRECT("'"&amp;$A27&amp;"'!$U$1:$U$200")))</f>
        <v>3</v>
      </c>
      <c r="I27" s="88">
        <f t="shared" ca="1" si="3"/>
        <v>0</v>
      </c>
      <c r="J27" s="17">
        <f t="shared" ca="1" si="1"/>
        <v>2</v>
      </c>
    </row>
    <row r="28" spans="1:10" x14ac:dyDescent="0.25">
      <c r="A28" s="95">
        <v>1934</v>
      </c>
      <c r="B28" s="90" t="s">
        <v>1</v>
      </c>
      <c r="C28" s="88">
        <f t="shared" ca="1" si="2"/>
        <v>1</v>
      </c>
      <c r="D28" s="89" cm="1">
        <f t="array" aca="1" ref="D28" ca="1">SUMPRODUCT((INDIRECT("'"&amp;$A28&amp;"'!S1:T200")=B28)*(INDIRECT("'"&amp;$A28&amp;"'!$X$1:$Y$200")=3))</f>
        <v>0</v>
      </c>
      <c r="E28" s="89" cm="1">
        <f t="array" aca="1" ref="E28" ca="1">SUMPRODUCT((INDIRECT("'"&amp;$A28&amp;"'!S1:T200")=B28)*(INDIRECT("'"&amp;$A28&amp;"'!$X$1:$Y$200")=1))</f>
        <v>0</v>
      </c>
      <c r="F28" s="89" cm="1">
        <f t="array" aca="1" ref="F28" ca="1">SUMPRODUCT((INDIRECT("'"&amp;$A28&amp;"'!S1:T200")=B28)*(INDIRECT("'"&amp;$A28&amp;"'!$X$1:$Y$200")=2))</f>
        <v>1</v>
      </c>
      <c r="G28" s="89" cm="1">
        <f t="array" aca="1" ref="G28" ca="1">SUMPRODUCT((INDIRECT("'"&amp;$A28&amp;"'!$S$1:$S$200")=B28)*(INDIRECT("'"&amp;$A28&amp;"'!$U$1:$U$200")))+SUMPRODUCT((INDIRECT("'"&amp;$A28&amp;"'!$T$1:$T$200")=B28)*(INDIRECT("'"&amp;$A28&amp;"'!$V$1:$V$200")))</f>
        <v>2</v>
      </c>
      <c r="H28" s="89" cm="1">
        <f t="array" aca="1" ref="H28" ca="1">SUMPRODUCT((INDIRECT("'"&amp;$A28&amp;"'!$S$1:$S$200")=B28)*(INDIRECT("'"&amp;$A28&amp;"'!$V$1:$V$200")))+SUMPRODUCT((INDIRECT("'"&amp;$A28&amp;"'!$T$1:$T$200")=B28)*(INDIRECT("'"&amp;$A28&amp;"'!$U$1:$U$200")))</f>
        <v>3</v>
      </c>
      <c r="I28" s="88">
        <f t="shared" ca="1" si="3"/>
        <v>0</v>
      </c>
      <c r="J28" s="17">
        <f t="shared" ca="1" si="1"/>
        <v>2</v>
      </c>
    </row>
    <row r="29" spans="1:10" x14ac:dyDescent="0.25">
      <c r="A29" s="95">
        <v>1934</v>
      </c>
      <c r="B29" s="90" t="s">
        <v>79</v>
      </c>
      <c r="C29" s="88">
        <f t="shared" ca="1" si="2"/>
        <v>0</v>
      </c>
      <c r="D29" s="89" cm="1">
        <f t="array" aca="1" ref="D29" ca="1">SUMPRODUCT((INDIRECT("'"&amp;$A29&amp;"'!S1:T200")=B29)*(INDIRECT("'"&amp;$A29&amp;"'!$X$1:$Y$200")=3))</f>
        <v>0</v>
      </c>
      <c r="E29" s="89" cm="1">
        <f t="array" aca="1" ref="E29" ca="1">SUMPRODUCT((INDIRECT("'"&amp;$A29&amp;"'!S1:T200")=B29)*(INDIRECT("'"&amp;$A29&amp;"'!$X$1:$Y$200")=1))</f>
        <v>0</v>
      </c>
      <c r="F29" s="89" cm="1">
        <f t="array" aca="1" ref="F29" ca="1">SUMPRODUCT((INDIRECT("'"&amp;$A29&amp;"'!S1:T200")=B29)*(INDIRECT("'"&amp;$A29&amp;"'!$X$1:$Y$200")=2))</f>
        <v>0</v>
      </c>
      <c r="G29" s="89" cm="1">
        <f t="array" aca="1" ref="G29" ca="1">SUMPRODUCT((INDIRECT("'"&amp;$A29&amp;"'!$S$1:$S$200")=B29)*(INDIRECT("'"&amp;$A29&amp;"'!$U$1:$U$200")))+SUMPRODUCT((INDIRECT("'"&amp;$A29&amp;"'!$T$1:$T$200")=B29)*(INDIRECT("'"&amp;$A29&amp;"'!$V$1:$V$200")))</f>
        <v>0</v>
      </c>
      <c r="H29" s="89" cm="1">
        <f t="array" aca="1" ref="H29" ca="1">SUMPRODUCT((INDIRECT("'"&amp;$A29&amp;"'!$S$1:$S$200")=B29)*(INDIRECT("'"&amp;$A29&amp;"'!$V$1:$V$200")))+SUMPRODUCT((INDIRECT("'"&amp;$A29&amp;"'!$T$1:$T$200")=B29)*(INDIRECT("'"&amp;$A29&amp;"'!$U$1:$U$200")))</f>
        <v>0</v>
      </c>
      <c r="I29" s="88">
        <f t="shared" ca="1" si="3"/>
        <v>0</v>
      </c>
      <c r="J29" s="17">
        <f t="shared" ca="1" si="1"/>
        <v>0</v>
      </c>
    </row>
    <row r="30" spans="1:10" x14ac:dyDescent="0.25">
      <c r="A30" s="95">
        <v>1934</v>
      </c>
      <c r="B30" s="90" t="s">
        <v>3</v>
      </c>
      <c r="C30" s="88">
        <f t="shared" ca="1" si="2"/>
        <v>0</v>
      </c>
      <c r="D30" s="89" cm="1">
        <f t="array" aca="1" ref="D30" ca="1">SUMPRODUCT((INDIRECT("'"&amp;$A30&amp;"'!S1:T200")=B30)*(INDIRECT("'"&amp;$A30&amp;"'!$X$1:$Y$200")=3))</f>
        <v>0</v>
      </c>
      <c r="E30" s="89" cm="1">
        <f t="array" aca="1" ref="E30" ca="1">SUMPRODUCT((INDIRECT("'"&amp;$A30&amp;"'!S1:T200")=B30)*(INDIRECT("'"&amp;$A30&amp;"'!$X$1:$Y$200")=1))</f>
        <v>0</v>
      </c>
      <c r="F30" s="89" cm="1">
        <f t="array" aca="1" ref="F30" ca="1">SUMPRODUCT((INDIRECT("'"&amp;$A30&amp;"'!S1:T200")=B30)*(INDIRECT("'"&amp;$A30&amp;"'!$X$1:$Y$200")=2))</f>
        <v>0</v>
      </c>
      <c r="G30" s="89" cm="1">
        <f t="array" aca="1" ref="G30" ca="1">SUMPRODUCT((INDIRECT("'"&amp;$A30&amp;"'!$S$1:$S$200")=B30)*(INDIRECT("'"&amp;$A30&amp;"'!$U$1:$U$200")))+SUMPRODUCT((INDIRECT("'"&amp;$A30&amp;"'!$T$1:$T$200")=B30)*(INDIRECT("'"&amp;$A30&amp;"'!$V$1:$V$200")))</f>
        <v>0</v>
      </c>
      <c r="H30" s="89" cm="1">
        <f t="array" aca="1" ref="H30" ca="1">SUMPRODUCT((INDIRECT("'"&amp;$A30&amp;"'!$S$1:$S$200")=B30)*(INDIRECT("'"&amp;$A30&amp;"'!$V$1:$V$200")))+SUMPRODUCT((INDIRECT("'"&amp;$A30&amp;"'!$T$1:$T$200")=B30)*(INDIRECT("'"&amp;$A30&amp;"'!$U$1:$U$200")))</f>
        <v>0</v>
      </c>
      <c r="I30" s="88">
        <f t="shared" ca="1" si="3"/>
        <v>0</v>
      </c>
      <c r="J30" s="17">
        <f t="shared" ca="1" si="1"/>
        <v>0</v>
      </c>
    </row>
    <row r="31" spans="1:10" x14ac:dyDescent="0.25">
      <c r="A31" s="95">
        <v>1934</v>
      </c>
      <c r="B31" s="90" t="s">
        <v>44</v>
      </c>
      <c r="C31" s="88">
        <f t="shared" ca="1" si="2"/>
        <v>2</v>
      </c>
      <c r="D31" s="89" cm="1">
        <f t="array" aca="1" ref="D31" ca="1">SUMPRODUCT((INDIRECT("'"&amp;$A31&amp;"'!S1:T200")=B31)*(INDIRECT("'"&amp;$A31&amp;"'!$X$1:$Y$200")=3))</f>
        <v>1</v>
      </c>
      <c r="E31" s="89" cm="1">
        <f t="array" aca="1" ref="E31" ca="1">SUMPRODUCT((INDIRECT("'"&amp;$A31&amp;"'!S1:T200")=B31)*(INDIRECT("'"&amp;$A31&amp;"'!$X$1:$Y$200")=1))</f>
        <v>0</v>
      </c>
      <c r="F31" s="89" cm="1">
        <f t="array" aca="1" ref="F31" ca="1">SUMPRODUCT((INDIRECT("'"&amp;$A31&amp;"'!S1:T200")=B31)*(INDIRECT("'"&amp;$A31&amp;"'!$X$1:$Y$200")=2))</f>
        <v>1</v>
      </c>
      <c r="G31" s="89" cm="1">
        <f t="array" aca="1" ref="G31" ca="1">SUMPRODUCT((INDIRECT("'"&amp;$A31&amp;"'!$S$1:$S$200")=B31)*(INDIRECT("'"&amp;$A31&amp;"'!$U$1:$U$200")))+SUMPRODUCT((INDIRECT("'"&amp;$A31&amp;"'!$T$1:$T$200")=B31)*(INDIRECT("'"&amp;$A31&amp;"'!$V$1:$V$200")))</f>
        <v>4</v>
      </c>
      <c r="H31" s="89" cm="1">
        <f t="array" aca="1" ref="H31" ca="1">SUMPRODUCT((INDIRECT("'"&amp;$A31&amp;"'!$S$1:$S$200")=B31)*(INDIRECT("'"&amp;$A31&amp;"'!$V$1:$V$200")))+SUMPRODUCT((INDIRECT("'"&amp;$A31&amp;"'!$T$1:$T$200")=B31)*(INDIRECT("'"&amp;$A31&amp;"'!$U$1:$U$200")))</f>
        <v>4</v>
      </c>
      <c r="I31" s="88">
        <f t="shared" ca="1" si="3"/>
        <v>2</v>
      </c>
      <c r="J31" s="17">
        <f t="shared" ca="1" si="1"/>
        <v>2</v>
      </c>
    </row>
    <row r="32" spans="1:10" x14ac:dyDescent="0.25">
      <c r="A32" s="95">
        <v>1934</v>
      </c>
      <c r="B32" s="90" t="s">
        <v>2</v>
      </c>
      <c r="C32" s="88">
        <f t="shared" ca="1" si="2"/>
        <v>0</v>
      </c>
      <c r="D32" s="89" cm="1">
        <f t="array" aca="1" ref="D32" ca="1">SUMPRODUCT((INDIRECT("'"&amp;$A32&amp;"'!S1:T200")=B32)*(INDIRECT("'"&amp;$A32&amp;"'!$X$1:$Y$200")=3))</f>
        <v>0</v>
      </c>
      <c r="E32" s="89" cm="1">
        <f t="array" aca="1" ref="E32" ca="1">SUMPRODUCT((INDIRECT("'"&amp;$A32&amp;"'!S1:T200")=B32)*(INDIRECT("'"&amp;$A32&amp;"'!$X$1:$Y$200")=1))</f>
        <v>0</v>
      </c>
      <c r="F32" s="89" cm="1">
        <f t="array" aca="1" ref="F32" ca="1">SUMPRODUCT((INDIRECT("'"&amp;$A32&amp;"'!S1:T200")=B32)*(INDIRECT("'"&amp;$A32&amp;"'!$X$1:$Y$200")=2))</f>
        <v>0</v>
      </c>
      <c r="G32" s="89" cm="1">
        <f t="array" aca="1" ref="G32" ca="1">SUMPRODUCT((INDIRECT("'"&amp;$A32&amp;"'!$S$1:$S$200")=B32)*(INDIRECT("'"&amp;$A32&amp;"'!$U$1:$U$200")))+SUMPRODUCT((INDIRECT("'"&amp;$A32&amp;"'!$T$1:$T$200")=B32)*(INDIRECT("'"&amp;$A32&amp;"'!$V$1:$V$200")))</f>
        <v>0</v>
      </c>
      <c r="H32" s="89" cm="1">
        <f t="array" aca="1" ref="H32" ca="1">SUMPRODUCT((INDIRECT("'"&amp;$A32&amp;"'!$S$1:$S$200")=B32)*(INDIRECT("'"&amp;$A32&amp;"'!$V$1:$V$200")))+SUMPRODUCT((INDIRECT("'"&amp;$A32&amp;"'!$T$1:$T$200")=B32)*(INDIRECT("'"&amp;$A32&amp;"'!$U$1:$U$200")))</f>
        <v>0</v>
      </c>
      <c r="I32" s="88">
        <f t="shared" ca="1" si="3"/>
        <v>0</v>
      </c>
      <c r="J32" s="17">
        <f t="shared" ca="1" si="1"/>
        <v>0</v>
      </c>
    </row>
    <row r="33" spans="1:10" x14ac:dyDescent="0.25">
      <c r="A33" s="95">
        <v>1934</v>
      </c>
      <c r="B33" s="90" t="s">
        <v>19</v>
      </c>
      <c r="C33" s="88">
        <f t="shared" ca="1" si="2"/>
        <v>1</v>
      </c>
      <c r="D33" s="89" cm="1">
        <f t="array" aca="1" ref="D33" ca="1">SUMPRODUCT((INDIRECT("'"&amp;$A33&amp;"'!S1:T200")=B33)*(INDIRECT("'"&amp;$A33&amp;"'!$X$1:$Y$200")=3))</f>
        <v>0</v>
      </c>
      <c r="E33" s="89" cm="1">
        <f t="array" aca="1" ref="E33" ca="1">SUMPRODUCT((INDIRECT("'"&amp;$A33&amp;"'!S1:T200")=B33)*(INDIRECT("'"&amp;$A33&amp;"'!$X$1:$Y$200")=1))</f>
        <v>0</v>
      </c>
      <c r="F33" s="89" cm="1">
        <f t="array" aca="1" ref="F33" ca="1">SUMPRODUCT((INDIRECT("'"&amp;$A33&amp;"'!S1:T200")=B33)*(INDIRECT("'"&amp;$A33&amp;"'!$X$1:$Y$200")=2))</f>
        <v>1</v>
      </c>
      <c r="G33" s="89" cm="1">
        <f t="array" aca="1" ref="G33" ca="1">SUMPRODUCT((INDIRECT("'"&amp;$A33&amp;"'!$S$1:$S$200")=B33)*(INDIRECT("'"&amp;$A33&amp;"'!$U$1:$U$200")))+SUMPRODUCT((INDIRECT("'"&amp;$A33&amp;"'!$T$1:$T$200")=B33)*(INDIRECT("'"&amp;$A33&amp;"'!$V$1:$V$200")))</f>
        <v>2</v>
      </c>
      <c r="H33" s="89" cm="1">
        <f t="array" aca="1" ref="H33" ca="1">SUMPRODUCT((INDIRECT("'"&amp;$A33&amp;"'!$S$1:$S$200")=B33)*(INDIRECT("'"&amp;$A33&amp;"'!$V$1:$V$200")))+SUMPRODUCT((INDIRECT("'"&amp;$A33&amp;"'!$T$1:$T$200")=B33)*(INDIRECT("'"&amp;$A33&amp;"'!$U$1:$U$200")))</f>
        <v>5</v>
      </c>
      <c r="I33" s="88">
        <f t="shared" ca="1" si="3"/>
        <v>0</v>
      </c>
      <c r="J33" s="17">
        <f t="shared" ca="1" si="1"/>
        <v>2</v>
      </c>
    </row>
    <row r="34" spans="1:10" x14ac:dyDescent="0.25">
      <c r="A34" s="95">
        <v>1934</v>
      </c>
      <c r="B34" s="90" t="s">
        <v>83</v>
      </c>
      <c r="C34" s="88">
        <f t="shared" ca="1" si="2"/>
        <v>0</v>
      </c>
      <c r="D34" s="89" cm="1">
        <f t="array" aca="1" ref="D34" ca="1">SUMPRODUCT((INDIRECT("'"&amp;$A34&amp;"'!S1:T200")=B34)*(INDIRECT("'"&amp;$A34&amp;"'!$X$1:$Y$200")=3))</f>
        <v>0</v>
      </c>
      <c r="E34" s="89" cm="1">
        <f t="array" aca="1" ref="E34" ca="1">SUMPRODUCT((INDIRECT("'"&amp;$A34&amp;"'!S1:T200")=B34)*(INDIRECT("'"&amp;$A34&amp;"'!$X$1:$Y$200")=1))</f>
        <v>0</v>
      </c>
      <c r="F34" s="89" cm="1">
        <f t="array" aca="1" ref="F34" ca="1">SUMPRODUCT((INDIRECT("'"&amp;$A34&amp;"'!S1:T200")=B34)*(INDIRECT("'"&amp;$A34&amp;"'!$X$1:$Y$200")=2))</f>
        <v>0</v>
      </c>
      <c r="G34" s="89" cm="1">
        <f t="array" aca="1" ref="G34" ca="1">SUMPRODUCT((INDIRECT("'"&amp;$A34&amp;"'!$S$1:$S$200")=B34)*(INDIRECT("'"&amp;$A34&amp;"'!$U$1:$U$200")))+SUMPRODUCT((INDIRECT("'"&amp;$A34&amp;"'!$T$1:$T$200")=B34)*(INDIRECT("'"&amp;$A34&amp;"'!$V$1:$V$200")))</f>
        <v>0</v>
      </c>
      <c r="H34" s="89" cm="1">
        <f t="array" aca="1" ref="H34" ca="1">SUMPRODUCT((INDIRECT("'"&amp;$A34&amp;"'!$S$1:$S$200")=B34)*(INDIRECT("'"&amp;$A34&amp;"'!$V$1:$V$200")))+SUMPRODUCT((INDIRECT("'"&amp;$A34&amp;"'!$T$1:$T$200")=B34)*(INDIRECT("'"&amp;$A34&amp;"'!$U$1:$U$200")))</f>
        <v>0</v>
      </c>
      <c r="I34" s="88">
        <f t="shared" ca="1" si="3"/>
        <v>0</v>
      </c>
      <c r="J34" s="17">
        <f t="shared" ca="1" si="1"/>
        <v>0</v>
      </c>
    </row>
    <row r="35" spans="1:10" x14ac:dyDescent="0.25">
      <c r="A35" s="95">
        <v>1934</v>
      </c>
      <c r="B35" s="90" t="s">
        <v>10</v>
      </c>
      <c r="C35" s="88">
        <f t="shared" ca="1" si="2"/>
        <v>0</v>
      </c>
      <c r="D35" s="89" cm="1">
        <f t="array" aca="1" ref="D35" ca="1">SUMPRODUCT((INDIRECT("'"&amp;$A35&amp;"'!S1:T200")=B35)*(INDIRECT("'"&amp;$A35&amp;"'!$X$1:$Y$200")=3))</f>
        <v>0</v>
      </c>
      <c r="E35" s="89" cm="1">
        <f t="array" aca="1" ref="E35" ca="1">SUMPRODUCT((INDIRECT("'"&amp;$A35&amp;"'!S1:T200")=B35)*(INDIRECT("'"&amp;$A35&amp;"'!$X$1:$Y$200")=1))</f>
        <v>0</v>
      </c>
      <c r="F35" s="89" cm="1">
        <f t="array" aca="1" ref="F35" ca="1">SUMPRODUCT((INDIRECT("'"&amp;$A35&amp;"'!S1:T200")=B35)*(INDIRECT("'"&amp;$A35&amp;"'!$X$1:$Y$200")=2))</f>
        <v>0</v>
      </c>
      <c r="G35" s="89" cm="1">
        <f t="array" aca="1" ref="G35" ca="1">SUMPRODUCT((INDIRECT("'"&amp;$A35&amp;"'!$S$1:$S$200")=B35)*(INDIRECT("'"&amp;$A35&amp;"'!$U$1:$U$200")))+SUMPRODUCT((INDIRECT("'"&amp;$A35&amp;"'!$T$1:$T$200")=B35)*(INDIRECT("'"&amp;$A35&amp;"'!$V$1:$V$200")))</f>
        <v>0</v>
      </c>
      <c r="H35" s="89" cm="1">
        <f t="array" aca="1" ref="H35" ca="1">SUMPRODUCT((INDIRECT("'"&amp;$A35&amp;"'!$S$1:$S$200")=B35)*(INDIRECT("'"&amp;$A35&amp;"'!$V$1:$V$200")))+SUMPRODUCT((INDIRECT("'"&amp;$A35&amp;"'!$T$1:$T$200")=B35)*(INDIRECT("'"&amp;$A35&amp;"'!$U$1:$U$200")))</f>
        <v>0</v>
      </c>
      <c r="I35" s="88">
        <f t="shared" ca="1" si="3"/>
        <v>0</v>
      </c>
      <c r="J35" s="17">
        <f t="shared" ca="1" si="1"/>
        <v>0</v>
      </c>
    </row>
    <row r="36" spans="1:10" x14ac:dyDescent="0.25">
      <c r="A36" s="95">
        <v>1934</v>
      </c>
      <c r="B36" s="90" t="s">
        <v>57</v>
      </c>
      <c r="C36" s="88">
        <f t="shared" ca="1" si="2"/>
        <v>0</v>
      </c>
      <c r="D36" s="89" cm="1">
        <f t="array" aca="1" ref="D36" ca="1">SUMPRODUCT((INDIRECT("'"&amp;$A36&amp;"'!S1:T200")=B36)*(INDIRECT("'"&amp;$A36&amp;"'!$X$1:$Y$200")=3))</f>
        <v>0</v>
      </c>
      <c r="E36" s="89" cm="1">
        <f t="array" aca="1" ref="E36" ca="1">SUMPRODUCT((INDIRECT("'"&amp;$A36&amp;"'!S1:T200")=B36)*(INDIRECT("'"&amp;$A36&amp;"'!$X$1:$Y$200")=1))</f>
        <v>0</v>
      </c>
      <c r="F36" s="89" cm="1">
        <f t="array" aca="1" ref="F36" ca="1">SUMPRODUCT((INDIRECT("'"&amp;$A36&amp;"'!S1:T200")=B36)*(INDIRECT("'"&amp;$A36&amp;"'!$X$1:$Y$200")=2))</f>
        <v>0</v>
      </c>
      <c r="G36" s="89" cm="1">
        <f t="array" aca="1" ref="G36" ca="1">SUMPRODUCT((INDIRECT("'"&amp;$A36&amp;"'!$S$1:$S$200")=B36)*(INDIRECT("'"&amp;$A36&amp;"'!$U$1:$U$200")))+SUMPRODUCT((INDIRECT("'"&amp;$A36&amp;"'!$T$1:$T$200")=B36)*(INDIRECT("'"&amp;$A36&amp;"'!$V$1:$V$200")))</f>
        <v>0</v>
      </c>
      <c r="H36" s="89" cm="1">
        <f t="array" aca="1" ref="H36" ca="1">SUMPRODUCT((INDIRECT("'"&amp;$A36&amp;"'!$S$1:$S$200")=B36)*(INDIRECT("'"&amp;$A36&amp;"'!$V$1:$V$200")))+SUMPRODUCT((INDIRECT("'"&amp;$A36&amp;"'!$T$1:$T$200")=B36)*(INDIRECT("'"&amp;$A36&amp;"'!$U$1:$U$200")))</f>
        <v>0</v>
      </c>
      <c r="I36" s="88">
        <f t="shared" ca="1" si="3"/>
        <v>0</v>
      </c>
      <c r="J36" s="17">
        <f t="shared" ca="1" si="1"/>
        <v>0</v>
      </c>
    </row>
    <row r="37" spans="1:10" x14ac:dyDescent="0.25">
      <c r="A37" s="95">
        <v>1934</v>
      </c>
      <c r="B37" s="90" t="s">
        <v>39</v>
      </c>
      <c r="C37" s="88">
        <f t="shared" ca="1" si="2"/>
        <v>2</v>
      </c>
      <c r="D37" s="89" cm="1">
        <f t="array" aca="1" ref="D37" ca="1">SUMPRODUCT((INDIRECT("'"&amp;$A37&amp;"'!S1:T200")=B37)*(INDIRECT("'"&amp;$A37&amp;"'!$X$1:$Y$200")=3))</f>
        <v>1</v>
      </c>
      <c r="E37" s="89" cm="1">
        <f t="array" aca="1" ref="E37" ca="1">SUMPRODUCT((INDIRECT("'"&amp;$A37&amp;"'!S1:T200")=B37)*(INDIRECT("'"&amp;$A37&amp;"'!$X$1:$Y$200")=1))</f>
        <v>0</v>
      </c>
      <c r="F37" s="89" cm="1">
        <f t="array" aca="1" ref="F37" ca="1">SUMPRODUCT((INDIRECT("'"&amp;$A37&amp;"'!S1:T200")=B37)*(INDIRECT("'"&amp;$A37&amp;"'!$X$1:$Y$200")=2))</f>
        <v>1</v>
      </c>
      <c r="G37" s="89" cm="1">
        <f t="array" aca="1" ref="G37" ca="1">SUMPRODUCT((INDIRECT("'"&amp;$A37&amp;"'!$S$1:$S$200")=B37)*(INDIRECT("'"&amp;$A37&amp;"'!$U$1:$U$200")))+SUMPRODUCT((INDIRECT("'"&amp;$A37&amp;"'!$T$1:$T$200")=B37)*(INDIRECT("'"&amp;$A37&amp;"'!$V$1:$V$200")))</f>
        <v>5</v>
      </c>
      <c r="H37" s="89" cm="1">
        <f t="array" aca="1" ref="H37" ca="1">SUMPRODUCT((INDIRECT("'"&amp;$A37&amp;"'!$S$1:$S$200")=B37)*(INDIRECT("'"&amp;$A37&amp;"'!$V$1:$V$200")))+SUMPRODUCT((INDIRECT("'"&amp;$A37&amp;"'!$T$1:$T$200")=B37)*(INDIRECT("'"&amp;$A37&amp;"'!$U$1:$U$200")))</f>
        <v>5</v>
      </c>
      <c r="I37" s="88">
        <f t="shared" ca="1" si="3"/>
        <v>2</v>
      </c>
      <c r="J37" s="17">
        <f t="shared" ca="1" si="1"/>
        <v>2</v>
      </c>
    </row>
    <row r="38" spans="1:10" x14ac:dyDescent="0.25">
      <c r="A38" s="95">
        <v>1934</v>
      </c>
      <c r="B38" s="90" t="s">
        <v>91</v>
      </c>
      <c r="C38" s="88">
        <f t="shared" ca="1" si="2"/>
        <v>0</v>
      </c>
      <c r="D38" s="89" cm="1">
        <f t="array" aca="1" ref="D38" ca="1">SUMPRODUCT((INDIRECT("'"&amp;$A38&amp;"'!S1:T200")=B38)*(INDIRECT("'"&amp;$A38&amp;"'!$X$1:$Y$200")=3))</f>
        <v>0</v>
      </c>
      <c r="E38" s="89" cm="1">
        <f t="array" aca="1" ref="E38" ca="1">SUMPRODUCT((INDIRECT("'"&amp;$A38&amp;"'!S1:T200")=B38)*(INDIRECT("'"&amp;$A38&amp;"'!$X$1:$Y$200")=1))</f>
        <v>0</v>
      </c>
      <c r="F38" s="89" cm="1">
        <f t="array" aca="1" ref="F38" ca="1">SUMPRODUCT((INDIRECT("'"&amp;$A38&amp;"'!S1:T200")=B38)*(INDIRECT("'"&amp;$A38&amp;"'!$X$1:$Y$200")=2))</f>
        <v>0</v>
      </c>
      <c r="G38" s="89" cm="1">
        <f t="array" aca="1" ref="G38" ca="1">SUMPRODUCT((INDIRECT("'"&amp;$A38&amp;"'!$S$1:$S$200")=B38)*(INDIRECT("'"&amp;$A38&amp;"'!$U$1:$U$200")))+SUMPRODUCT((INDIRECT("'"&amp;$A38&amp;"'!$T$1:$T$200")=B38)*(INDIRECT("'"&amp;$A38&amp;"'!$V$1:$V$200")))</f>
        <v>0</v>
      </c>
      <c r="H38" s="89" cm="1">
        <f t="array" aca="1" ref="H38" ca="1">SUMPRODUCT((INDIRECT("'"&amp;$A38&amp;"'!$S$1:$S$200")=B38)*(INDIRECT("'"&amp;$A38&amp;"'!$V$1:$V$200")))+SUMPRODUCT((INDIRECT("'"&amp;$A38&amp;"'!$T$1:$T$200")=B38)*(INDIRECT("'"&amp;$A38&amp;"'!$U$1:$U$200")))</f>
        <v>0</v>
      </c>
      <c r="I38" s="88">
        <f t="shared" ca="1" si="3"/>
        <v>0</v>
      </c>
      <c r="J38" s="17">
        <f t="shared" ca="1" si="1"/>
        <v>0</v>
      </c>
    </row>
    <row r="39" spans="1:10" x14ac:dyDescent="0.25">
      <c r="A39" s="95">
        <v>1934</v>
      </c>
      <c r="B39" s="90" t="s">
        <v>41</v>
      </c>
      <c r="C39" s="88">
        <f t="shared" ca="1" si="2"/>
        <v>2</v>
      </c>
      <c r="D39" s="89" cm="1">
        <f t="array" aca="1" ref="D39" ca="1">SUMPRODUCT((INDIRECT("'"&amp;$A39&amp;"'!S1:T200")=B39)*(INDIRECT("'"&amp;$A39&amp;"'!$X$1:$Y$200")=3))</f>
        <v>1</v>
      </c>
      <c r="E39" s="89" cm="1">
        <f t="array" aca="1" ref="E39" ca="1">SUMPRODUCT((INDIRECT("'"&amp;$A39&amp;"'!S1:T200")=B39)*(INDIRECT("'"&amp;$A39&amp;"'!$X$1:$Y$200")=1))</f>
        <v>0</v>
      </c>
      <c r="F39" s="89" cm="1">
        <f t="array" aca="1" ref="F39" ca="1">SUMPRODUCT((INDIRECT("'"&amp;$A39&amp;"'!S1:T200")=B39)*(INDIRECT("'"&amp;$A39&amp;"'!$X$1:$Y$200")=2))</f>
        <v>1</v>
      </c>
      <c r="G39" s="89" cm="1">
        <f t="array" aca="1" ref="G39" ca="1">SUMPRODUCT((INDIRECT("'"&amp;$A39&amp;"'!$S$1:$S$200")=B39)*(INDIRECT("'"&amp;$A39&amp;"'!$U$1:$U$200")))+SUMPRODUCT((INDIRECT("'"&amp;$A39&amp;"'!$T$1:$T$200")=B39)*(INDIRECT("'"&amp;$A39&amp;"'!$V$1:$V$200")))</f>
        <v>5</v>
      </c>
      <c r="H39" s="89" cm="1">
        <f t="array" aca="1" ref="H39" ca="1">SUMPRODUCT((INDIRECT("'"&amp;$A39&amp;"'!$S$1:$S$200")=B39)*(INDIRECT("'"&amp;$A39&amp;"'!$V$1:$V$200")))+SUMPRODUCT((INDIRECT("'"&amp;$A39&amp;"'!$T$1:$T$200")=B39)*(INDIRECT("'"&amp;$A39&amp;"'!$U$1:$U$200")))</f>
        <v>4</v>
      </c>
      <c r="I39" s="88">
        <f t="shared" ca="1" si="3"/>
        <v>2</v>
      </c>
      <c r="J39" s="17">
        <f t="shared" ca="1" si="1"/>
        <v>2</v>
      </c>
    </row>
    <row r="40" spans="1:10" x14ac:dyDescent="0.25">
      <c r="A40" s="95">
        <v>1934</v>
      </c>
      <c r="B40" s="90" t="s">
        <v>7</v>
      </c>
      <c r="C40" s="88">
        <f t="shared" ca="1" si="2"/>
        <v>0</v>
      </c>
      <c r="D40" s="89" cm="1">
        <f t="array" aca="1" ref="D40" ca="1">SUMPRODUCT((INDIRECT("'"&amp;$A40&amp;"'!S1:T200")=B40)*(INDIRECT("'"&amp;$A40&amp;"'!$X$1:$Y$200")=3))</f>
        <v>0</v>
      </c>
      <c r="E40" s="89" cm="1">
        <f t="array" aca="1" ref="E40" ca="1">SUMPRODUCT((INDIRECT("'"&amp;$A40&amp;"'!S1:T200")=B40)*(INDIRECT("'"&amp;$A40&amp;"'!$X$1:$Y$200")=1))</f>
        <v>0</v>
      </c>
      <c r="F40" s="89" cm="1">
        <f t="array" aca="1" ref="F40" ca="1">SUMPRODUCT((INDIRECT("'"&amp;$A40&amp;"'!S1:T200")=B40)*(INDIRECT("'"&amp;$A40&amp;"'!$X$1:$Y$200")=2))</f>
        <v>0</v>
      </c>
      <c r="G40" s="89" cm="1">
        <f t="array" aca="1" ref="G40" ca="1">SUMPRODUCT((INDIRECT("'"&amp;$A40&amp;"'!$S$1:$S$200")=B40)*(INDIRECT("'"&amp;$A40&amp;"'!$U$1:$U$200")))+SUMPRODUCT((INDIRECT("'"&amp;$A40&amp;"'!$T$1:$T$200")=B40)*(INDIRECT("'"&amp;$A40&amp;"'!$V$1:$V$200")))</f>
        <v>0</v>
      </c>
      <c r="H40" s="89" cm="1">
        <f t="array" aca="1" ref="H40" ca="1">SUMPRODUCT((INDIRECT("'"&amp;$A40&amp;"'!$S$1:$S$200")=B40)*(INDIRECT("'"&amp;$A40&amp;"'!$V$1:$V$200")))+SUMPRODUCT((INDIRECT("'"&amp;$A40&amp;"'!$T$1:$T$200")=B40)*(INDIRECT("'"&amp;$A40&amp;"'!$U$1:$U$200")))</f>
        <v>0</v>
      </c>
      <c r="I40" s="88">
        <f t="shared" ca="1" si="3"/>
        <v>0</v>
      </c>
      <c r="J40" s="17">
        <f t="shared" ca="1" si="1"/>
        <v>0</v>
      </c>
    </row>
    <row r="41" spans="1:10" ht="15.75" thickBot="1" x14ac:dyDescent="0.3">
      <c r="A41" s="96">
        <v>1934</v>
      </c>
      <c r="B41" s="97" t="s">
        <v>14</v>
      </c>
      <c r="C41" s="10">
        <f t="shared" ca="1" si="2"/>
        <v>0</v>
      </c>
      <c r="D41" s="19" cm="1">
        <f t="array" aca="1" ref="D41" ca="1">SUMPRODUCT((INDIRECT("'"&amp;$A41&amp;"'!S1:T200")=B41)*(INDIRECT("'"&amp;$A41&amp;"'!$X$1:$Y$200")=3))</f>
        <v>0</v>
      </c>
      <c r="E41" s="19" cm="1">
        <f t="array" aca="1" ref="E41" ca="1">SUMPRODUCT((INDIRECT("'"&amp;$A41&amp;"'!S1:T200")=B41)*(INDIRECT("'"&amp;$A41&amp;"'!$X$1:$Y$200")=1))</f>
        <v>0</v>
      </c>
      <c r="F41" s="19" cm="1">
        <f t="array" aca="1" ref="F41" ca="1">SUMPRODUCT((INDIRECT("'"&amp;$A41&amp;"'!S1:T200")=B41)*(INDIRECT("'"&amp;$A41&amp;"'!$X$1:$Y$200")=2))</f>
        <v>0</v>
      </c>
      <c r="G41" s="19" cm="1">
        <f t="array" aca="1" ref="G41" ca="1">SUMPRODUCT((INDIRECT("'"&amp;$A41&amp;"'!$S$1:$S$200")=B41)*(INDIRECT("'"&amp;$A41&amp;"'!$U$1:$U$200")))+SUMPRODUCT((INDIRECT("'"&amp;$A41&amp;"'!$T$1:$T$200")=B41)*(INDIRECT("'"&amp;$A41&amp;"'!$V$1:$V$200")))</f>
        <v>0</v>
      </c>
      <c r="H41" s="19" cm="1">
        <f t="array" aca="1" ref="H41" ca="1">SUMPRODUCT((INDIRECT("'"&amp;$A41&amp;"'!$S$1:$S$200")=B41)*(INDIRECT("'"&amp;$A41&amp;"'!$V$1:$V$200")))+SUMPRODUCT((INDIRECT("'"&amp;$A41&amp;"'!$T$1:$T$200")=B41)*(INDIRECT("'"&amp;$A41&amp;"'!$U$1:$U$200")))</f>
        <v>0</v>
      </c>
      <c r="I41" s="10">
        <f t="shared" ca="1" si="3"/>
        <v>0</v>
      </c>
      <c r="J41" s="20">
        <f t="shared" ca="1" si="1"/>
        <v>0</v>
      </c>
    </row>
    <row r="42" spans="1:10" x14ac:dyDescent="0.25">
      <c r="A42" s="93">
        <v>1938</v>
      </c>
      <c r="B42" s="94" t="s">
        <v>12</v>
      </c>
      <c r="C42" s="12">
        <f t="shared" ca="1" si="2"/>
        <v>5</v>
      </c>
      <c r="D42" s="13" cm="1">
        <f t="array" aca="1" ref="D42" ca="1">SUMPRODUCT((INDIRECT("'"&amp;$A42&amp;"'!S1:T200")=B42)*(INDIRECT("'"&amp;$A42&amp;"'!$X$1:$Y$200")=3))</f>
        <v>3</v>
      </c>
      <c r="E42" s="13" cm="1">
        <f t="array" aca="1" ref="E42" ca="1">SUMPRODUCT((INDIRECT("'"&amp;$A42&amp;"'!S1:T200")=B42)*(INDIRECT("'"&amp;$A42&amp;"'!$X$1:$Y$200")=1))</f>
        <v>1</v>
      </c>
      <c r="F42" s="13" cm="1">
        <f t="array" aca="1" ref="F42" ca="1">SUMPRODUCT((INDIRECT("'"&amp;$A42&amp;"'!S1:T200")=B42)*(INDIRECT("'"&amp;$A42&amp;"'!$X$1:$Y$200")=2))</f>
        <v>1</v>
      </c>
      <c r="G42" s="13" cm="1">
        <f t="array" aca="1" ref="G42" ca="1">SUMPRODUCT((INDIRECT("'"&amp;$A42&amp;"'!$S$1:$S$200")=B42)*(INDIRECT("'"&amp;$A42&amp;"'!$U$1:$U$200")))+SUMPRODUCT((INDIRECT("'"&amp;$A42&amp;"'!$T$1:$T$200")=B42)*(INDIRECT("'"&amp;$A42&amp;"'!$V$1:$V$200")))</f>
        <v>14</v>
      </c>
      <c r="H42" s="13" cm="1">
        <f t="array" aca="1" ref="H42" ca="1">SUMPRODUCT((INDIRECT("'"&amp;$A42&amp;"'!$S$1:$S$200")=B42)*(INDIRECT("'"&amp;$A42&amp;"'!$V$1:$V$200")))+SUMPRODUCT((INDIRECT("'"&amp;$A42&amp;"'!$T$1:$T$200")=B42)*(INDIRECT("'"&amp;$A42&amp;"'!$U$1:$U$200")))</f>
        <v>11</v>
      </c>
      <c r="I42" s="12">
        <f t="shared" ca="1" si="3"/>
        <v>7</v>
      </c>
      <c r="J42" s="14">
        <f t="shared" ca="1" si="1"/>
        <v>3</v>
      </c>
    </row>
    <row r="43" spans="1:10" x14ac:dyDescent="0.25">
      <c r="A43" s="95">
        <v>1938</v>
      </c>
      <c r="B43" s="90" t="s">
        <v>69</v>
      </c>
      <c r="C43" s="88">
        <f t="shared" ca="1" si="2"/>
        <v>0</v>
      </c>
      <c r="D43" s="89" cm="1">
        <f t="array" aca="1" ref="D43" ca="1">SUMPRODUCT((INDIRECT("'"&amp;$A43&amp;"'!S1:T200")=B43)*(INDIRECT("'"&amp;$A43&amp;"'!$X$1:$Y$200")=3))</f>
        <v>0</v>
      </c>
      <c r="E43" s="89" cm="1">
        <f t="array" aca="1" ref="E43" ca="1">SUMPRODUCT((INDIRECT("'"&amp;$A43&amp;"'!S1:T200")=B43)*(INDIRECT("'"&amp;$A43&amp;"'!$X$1:$Y$200")=1))</f>
        <v>0</v>
      </c>
      <c r="F43" s="89" cm="1">
        <f t="array" aca="1" ref="F43" ca="1">SUMPRODUCT((INDIRECT("'"&amp;$A43&amp;"'!S1:T200")=B43)*(INDIRECT("'"&amp;$A43&amp;"'!$X$1:$Y$200")=2))</f>
        <v>0</v>
      </c>
      <c r="G43" s="89" cm="1">
        <f t="array" aca="1" ref="G43" ca="1">SUMPRODUCT((INDIRECT("'"&amp;$A43&amp;"'!$S$1:$S$200")=B43)*(INDIRECT("'"&amp;$A43&amp;"'!$U$1:$U$200")))+SUMPRODUCT((INDIRECT("'"&amp;$A43&amp;"'!$T$1:$T$200")=B43)*(INDIRECT("'"&amp;$A43&amp;"'!$V$1:$V$200")))</f>
        <v>0</v>
      </c>
      <c r="H43" s="89" cm="1">
        <f t="array" aca="1" ref="H43" ca="1">SUMPRODUCT((INDIRECT("'"&amp;$A43&amp;"'!$S$1:$S$200")=B43)*(INDIRECT("'"&amp;$A43&amp;"'!$V$1:$V$200")))+SUMPRODUCT((INDIRECT("'"&amp;$A43&amp;"'!$T$1:$T$200")=B43)*(INDIRECT("'"&amp;$A43&amp;"'!$U$1:$U$200")))</f>
        <v>0</v>
      </c>
      <c r="I43" s="88">
        <f t="shared" ca="1" si="3"/>
        <v>0</v>
      </c>
      <c r="J43" s="17">
        <f t="shared" ca="1" si="1"/>
        <v>0</v>
      </c>
    </row>
    <row r="44" spans="1:10" x14ac:dyDescent="0.25">
      <c r="A44" s="95">
        <v>1938</v>
      </c>
      <c r="B44" s="90" t="s">
        <v>31</v>
      </c>
      <c r="C44" s="88">
        <f t="shared" ca="1" si="2"/>
        <v>4</v>
      </c>
      <c r="D44" s="89" cm="1">
        <f t="array" aca="1" ref="D44" ca="1">SUMPRODUCT((INDIRECT("'"&amp;$A44&amp;"'!S1:T200")=B44)*(INDIRECT("'"&amp;$A44&amp;"'!$X$1:$Y$200")=3))</f>
        <v>4</v>
      </c>
      <c r="E44" s="89" cm="1">
        <f t="array" aca="1" ref="E44" ca="1">SUMPRODUCT((INDIRECT("'"&amp;$A44&amp;"'!S1:T200")=B44)*(INDIRECT("'"&amp;$A44&amp;"'!$X$1:$Y$200")=1))</f>
        <v>0</v>
      </c>
      <c r="F44" s="89" cm="1">
        <f t="array" aca="1" ref="F44" ca="1">SUMPRODUCT((INDIRECT("'"&amp;$A44&amp;"'!S1:T200")=B44)*(INDIRECT("'"&amp;$A44&amp;"'!$X$1:$Y$200")=2))</f>
        <v>0</v>
      </c>
      <c r="G44" s="89" cm="1">
        <f t="array" aca="1" ref="G44" ca="1">SUMPRODUCT((INDIRECT("'"&amp;$A44&amp;"'!$S$1:$S$200")=B44)*(INDIRECT("'"&amp;$A44&amp;"'!$U$1:$U$200")))+SUMPRODUCT((INDIRECT("'"&amp;$A44&amp;"'!$T$1:$T$200")=B44)*(INDIRECT("'"&amp;$A44&amp;"'!$V$1:$V$200")))</f>
        <v>11</v>
      </c>
      <c r="H44" s="89" cm="1">
        <f t="array" aca="1" ref="H44" ca="1">SUMPRODUCT((INDIRECT("'"&amp;$A44&amp;"'!$S$1:$S$200")=B44)*(INDIRECT("'"&amp;$A44&amp;"'!$V$1:$V$200")))+SUMPRODUCT((INDIRECT("'"&amp;$A44&amp;"'!$T$1:$T$200")=B44)*(INDIRECT("'"&amp;$A44&amp;"'!$U$1:$U$200")))</f>
        <v>5</v>
      </c>
      <c r="I44" s="88">
        <f t="shared" ca="1" si="3"/>
        <v>8</v>
      </c>
      <c r="J44" s="17">
        <f t="shared" ca="1" si="1"/>
        <v>0</v>
      </c>
    </row>
    <row r="45" spans="1:10" x14ac:dyDescent="0.25">
      <c r="A45" s="95">
        <v>1938</v>
      </c>
      <c r="B45" s="90" t="s">
        <v>6</v>
      </c>
      <c r="C45" s="88">
        <f t="shared" ca="1" si="2"/>
        <v>0</v>
      </c>
      <c r="D45" s="89" cm="1">
        <f t="array" aca="1" ref="D45" ca="1">SUMPRODUCT((INDIRECT("'"&amp;$A45&amp;"'!S1:T200")=B45)*(INDIRECT("'"&amp;$A45&amp;"'!$X$1:$Y$200")=3))</f>
        <v>0</v>
      </c>
      <c r="E45" s="89" cm="1">
        <f t="array" aca="1" ref="E45" ca="1">SUMPRODUCT((INDIRECT("'"&amp;$A45&amp;"'!S1:T200")=B45)*(INDIRECT("'"&amp;$A45&amp;"'!$X$1:$Y$200")=1))</f>
        <v>0</v>
      </c>
      <c r="F45" s="89" cm="1">
        <f t="array" aca="1" ref="F45" ca="1">SUMPRODUCT((INDIRECT("'"&amp;$A45&amp;"'!S1:T200")=B45)*(INDIRECT("'"&amp;$A45&amp;"'!$X$1:$Y$200")=2))</f>
        <v>0</v>
      </c>
      <c r="G45" s="89" cm="1">
        <f t="array" aca="1" ref="G45" ca="1">SUMPRODUCT((INDIRECT("'"&amp;$A45&amp;"'!$S$1:$S$200")=B45)*(INDIRECT("'"&amp;$A45&amp;"'!$U$1:$U$200")))+SUMPRODUCT((INDIRECT("'"&amp;$A45&amp;"'!$T$1:$T$200")=B45)*(INDIRECT("'"&amp;$A45&amp;"'!$V$1:$V$200")))</f>
        <v>0</v>
      </c>
      <c r="H45" s="89" cm="1">
        <f t="array" aca="1" ref="H45" ca="1">SUMPRODUCT((INDIRECT("'"&amp;$A45&amp;"'!$S$1:$S$200")=B45)*(INDIRECT("'"&amp;$A45&amp;"'!$V$1:$V$200")))+SUMPRODUCT((INDIRECT("'"&amp;$A45&amp;"'!$T$1:$T$200")=B45)*(INDIRECT("'"&amp;$A45&amp;"'!$U$1:$U$200")))</f>
        <v>0</v>
      </c>
      <c r="I45" s="88">
        <f t="shared" ca="1" si="3"/>
        <v>0</v>
      </c>
      <c r="J45" s="17">
        <f t="shared" ca="1" si="1"/>
        <v>0</v>
      </c>
    </row>
    <row r="46" spans="1:10" x14ac:dyDescent="0.25">
      <c r="A46" s="95">
        <v>1938</v>
      </c>
      <c r="B46" s="90" t="s">
        <v>37</v>
      </c>
      <c r="C46" s="88">
        <f t="shared" ca="1" si="2"/>
        <v>0</v>
      </c>
      <c r="D46" s="89" cm="1">
        <f t="array" aca="1" ref="D46" ca="1">SUMPRODUCT((INDIRECT("'"&amp;$A46&amp;"'!S1:T200")=B46)*(INDIRECT("'"&amp;$A46&amp;"'!$X$1:$Y$200")=3))</f>
        <v>0</v>
      </c>
      <c r="E46" s="89" cm="1">
        <f t="array" aca="1" ref="E46" ca="1">SUMPRODUCT((INDIRECT("'"&amp;$A46&amp;"'!S1:T200")=B46)*(INDIRECT("'"&amp;$A46&amp;"'!$X$1:$Y$200")=1))</f>
        <v>0</v>
      </c>
      <c r="F46" s="89" cm="1">
        <f t="array" aca="1" ref="F46" ca="1">SUMPRODUCT((INDIRECT("'"&amp;$A46&amp;"'!S1:T200")=B46)*(INDIRECT("'"&amp;$A46&amp;"'!$X$1:$Y$200")=2))</f>
        <v>0</v>
      </c>
      <c r="G46" s="89" cm="1">
        <f t="array" aca="1" ref="G46" ca="1">SUMPRODUCT((INDIRECT("'"&amp;$A46&amp;"'!$S$1:$S$200")=B46)*(INDIRECT("'"&amp;$A46&amp;"'!$U$1:$U$200")))+SUMPRODUCT((INDIRECT("'"&amp;$A46&amp;"'!$T$1:$T$200")=B46)*(INDIRECT("'"&amp;$A46&amp;"'!$V$1:$V$200")))</f>
        <v>0</v>
      </c>
      <c r="H46" s="89" cm="1">
        <f t="array" aca="1" ref="H46" ca="1">SUMPRODUCT((INDIRECT("'"&amp;$A46&amp;"'!$S$1:$S$200")=B46)*(INDIRECT("'"&amp;$A46&amp;"'!$V$1:$V$200")))+SUMPRODUCT((INDIRECT("'"&amp;$A46&amp;"'!$T$1:$T$200")=B46)*(INDIRECT("'"&amp;$A46&amp;"'!$U$1:$U$200")))</f>
        <v>0</v>
      </c>
      <c r="I46" s="88">
        <f t="shared" ca="1" si="3"/>
        <v>0</v>
      </c>
      <c r="J46" s="17">
        <f t="shared" ca="1" si="1"/>
        <v>0</v>
      </c>
    </row>
    <row r="47" spans="1:10" x14ac:dyDescent="0.25">
      <c r="A47" s="95">
        <v>1938</v>
      </c>
      <c r="B47" s="90" t="s">
        <v>40</v>
      </c>
      <c r="C47" s="88">
        <f t="shared" ca="1" si="2"/>
        <v>1</v>
      </c>
      <c r="D47" s="89" cm="1">
        <f t="array" aca="1" ref="D47" ca="1">SUMPRODUCT((INDIRECT("'"&amp;$A47&amp;"'!S1:T200")=B47)*(INDIRECT("'"&amp;$A47&amp;"'!$X$1:$Y$200")=3))</f>
        <v>0</v>
      </c>
      <c r="E47" s="89" cm="1">
        <f t="array" aca="1" ref="E47" ca="1">SUMPRODUCT((INDIRECT("'"&amp;$A47&amp;"'!S1:T200")=B47)*(INDIRECT("'"&amp;$A47&amp;"'!$X$1:$Y$200")=1))</f>
        <v>0</v>
      </c>
      <c r="F47" s="89" cm="1">
        <f t="array" aca="1" ref="F47" ca="1">SUMPRODUCT((INDIRECT("'"&amp;$A47&amp;"'!S1:T200")=B47)*(INDIRECT("'"&amp;$A47&amp;"'!$X$1:$Y$200")=2))</f>
        <v>1</v>
      </c>
      <c r="G47" s="89" cm="1">
        <f t="array" aca="1" ref="G47" ca="1">SUMPRODUCT((INDIRECT("'"&amp;$A47&amp;"'!$S$1:$S$200")=B47)*(INDIRECT("'"&amp;$A47&amp;"'!$U$1:$U$200")))+SUMPRODUCT((INDIRECT("'"&amp;$A47&amp;"'!$T$1:$T$200")=B47)*(INDIRECT("'"&amp;$A47&amp;"'!$V$1:$V$200")))</f>
        <v>0</v>
      </c>
      <c r="H47" s="89" cm="1">
        <f t="array" aca="1" ref="H47" ca="1">SUMPRODUCT((INDIRECT("'"&amp;$A47&amp;"'!$S$1:$S$200")=B47)*(INDIRECT("'"&amp;$A47&amp;"'!$V$1:$V$200")))+SUMPRODUCT((INDIRECT("'"&amp;$A47&amp;"'!$T$1:$T$200")=B47)*(INDIRECT("'"&amp;$A47&amp;"'!$U$1:$U$200")))</f>
        <v>3</v>
      </c>
      <c r="I47" s="88">
        <f t="shared" ca="1" si="3"/>
        <v>0</v>
      </c>
      <c r="J47" s="17">
        <f t="shared" ca="1" si="1"/>
        <v>2</v>
      </c>
    </row>
    <row r="48" spans="1:10" x14ac:dyDescent="0.25">
      <c r="A48" s="95">
        <v>1938</v>
      </c>
      <c r="B48" s="90" t="s">
        <v>1</v>
      </c>
      <c r="C48" s="88">
        <f t="shared" ca="1" si="2"/>
        <v>2</v>
      </c>
      <c r="D48" s="89" cm="1">
        <f t="array" aca="1" ref="D48" ca="1">SUMPRODUCT((INDIRECT("'"&amp;$A48&amp;"'!S1:T200")=B48)*(INDIRECT("'"&amp;$A48&amp;"'!$X$1:$Y$200")=3))</f>
        <v>1</v>
      </c>
      <c r="E48" s="89" cm="1">
        <f t="array" aca="1" ref="E48" ca="1">SUMPRODUCT((INDIRECT("'"&amp;$A48&amp;"'!S1:T200")=B48)*(INDIRECT("'"&amp;$A48&amp;"'!$X$1:$Y$200")=1))</f>
        <v>0</v>
      </c>
      <c r="F48" s="89" cm="1">
        <f t="array" aca="1" ref="F48" ca="1">SUMPRODUCT((INDIRECT("'"&amp;$A48&amp;"'!S1:T200")=B48)*(INDIRECT("'"&amp;$A48&amp;"'!$X$1:$Y$200")=2))</f>
        <v>1</v>
      </c>
      <c r="G48" s="89" cm="1">
        <f t="array" aca="1" ref="G48" ca="1">SUMPRODUCT((INDIRECT("'"&amp;$A48&amp;"'!$S$1:$S$200")=B48)*(INDIRECT("'"&amp;$A48&amp;"'!$U$1:$U$200")))+SUMPRODUCT((INDIRECT("'"&amp;$A48&amp;"'!$T$1:$T$200")=B48)*(INDIRECT("'"&amp;$A48&amp;"'!$V$1:$V$200")))</f>
        <v>4</v>
      </c>
      <c r="H48" s="89" cm="1">
        <f t="array" aca="1" ref="H48" ca="1">SUMPRODUCT((INDIRECT("'"&amp;$A48&amp;"'!$S$1:$S$200")=B48)*(INDIRECT("'"&amp;$A48&amp;"'!$V$1:$V$200")))+SUMPRODUCT((INDIRECT("'"&amp;$A48&amp;"'!$T$1:$T$200")=B48)*(INDIRECT("'"&amp;$A48&amp;"'!$U$1:$U$200")))</f>
        <v>4</v>
      </c>
      <c r="I48" s="88">
        <f t="shared" ca="1" si="3"/>
        <v>2</v>
      </c>
      <c r="J48" s="17">
        <f t="shared" ca="1" si="1"/>
        <v>2</v>
      </c>
    </row>
    <row r="49" spans="1:10" x14ac:dyDescent="0.25">
      <c r="A49" s="95">
        <v>1938</v>
      </c>
      <c r="B49" s="90" t="s">
        <v>79</v>
      </c>
      <c r="C49" s="88">
        <f t="shared" ca="1" si="2"/>
        <v>0</v>
      </c>
      <c r="D49" s="89" cm="1">
        <f t="array" aca="1" ref="D49" ca="1">SUMPRODUCT((INDIRECT("'"&amp;$A49&amp;"'!S1:T200")=B49)*(INDIRECT("'"&amp;$A49&amp;"'!$X$1:$Y$200")=3))</f>
        <v>0</v>
      </c>
      <c r="E49" s="89" cm="1">
        <f t="array" aca="1" ref="E49" ca="1">SUMPRODUCT((INDIRECT("'"&amp;$A49&amp;"'!S1:T200")=B49)*(INDIRECT("'"&amp;$A49&amp;"'!$X$1:$Y$200")=1))</f>
        <v>0</v>
      </c>
      <c r="F49" s="89" cm="1">
        <f t="array" aca="1" ref="F49" ca="1">SUMPRODUCT((INDIRECT("'"&amp;$A49&amp;"'!S1:T200")=B49)*(INDIRECT("'"&amp;$A49&amp;"'!$X$1:$Y$200")=2))</f>
        <v>0</v>
      </c>
      <c r="G49" s="89" cm="1">
        <f t="array" aca="1" ref="G49" ca="1">SUMPRODUCT((INDIRECT("'"&amp;$A49&amp;"'!$S$1:$S$200")=B49)*(INDIRECT("'"&amp;$A49&amp;"'!$U$1:$U$200")))+SUMPRODUCT((INDIRECT("'"&amp;$A49&amp;"'!$T$1:$T$200")=B49)*(INDIRECT("'"&amp;$A49&amp;"'!$V$1:$V$200")))</f>
        <v>0</v>
      </c>
      <c r="H49" s="89" cm="1">
        <f t="array" aca="1" ref="H49" ca="1">SUMPRODUCT((INDIRECT("'"&amp;$A49&amp;"'!$S$1:$S$200")=B49)*(INDIRECT("'"&amp;$A49&amp;"'!$V$1:$V$200")))+SUMPRODUCT((INDIRECT("'"&amp;$A49&amp;"'!$T$1:$T$200")=B49)*(INDIRECT("'"&amp;$A49&amp;"'!$U$1:$U$200")))</f>
        <v>0</v>
      </c>
      <c r="I49" s="88">
        <f t="shared" ca="1" si="3"/>
        <v>0</v>
      </c>
      <c r="J49" s="17">
        <f t="shared" ca="1" si="1"/>
        <v>0</v>
      </c>
    </row>
    <row r="50" spans="1:10" x14ac:dyDescent="0.25">
      <c r="A50" s="95">
        <v>1938</v>
      </c>
      <c r="B50" s="90" t="s">
        <v>3</v>
      </c>
      <c r="C50" s="88">
        <f t="shared" ca="1" si="2"/>
        <v>0</v>
      </c>
      <c r="D50" s="89" cm="1">
        <f t="array" aca="1" ref="D50" ca="1">SUMPRODUCT((INDIRECT("'"&amp;$A50&amp;"'!S1:T200")=B50)*(INDIRECT("'"&amp;$A50&amp;"'!$X$1:$Y$200")=3))</f>
        <v>0</v>
      </c>
      <c r="E50" s="89" cm="1">
        <f t="array" aca="1" ref="E50" ca="1">SUMPRODUCT((INDIRECT("'"&amp;$A50&amp;"'!S1:T200")=B50)*(INDIRECT("'"&amp;$A50&amp;"'!$X$1:$Y$200")=1))</f>
        <v>0</v>
      </c>
      <c r="F50" s="89" cm="1">
        <f t="array" aca="1" ref="F50" ca="1">SUMPRODUCT((INDIRECT("'"&amp;$A50&amp;"'!S1:T200")=B50)*(INDIRECT("'"&amp;$A50&amp;"'!$X$1:$Y$200")=2))</f>
        <v>0</v>
      </c>
      <c r="G50" s="89" cm="1">
        <f t="array" aca="1" ref="G50" ca="1">SUMPRODUCT((INDIRECT("'"&amp;$A50&amp;"'!$S$1:$S$200")=B50)*(INDIRECT("'"&amp;$A50&amp;"'!$U$1:$U$200")))+SUMPRODUCT((INDIRECT("'"&amp;$A50&amp;"'!$T$1:$T$200")=B50)*(INDIRECT("'"&amp;$A50&amp;"'!$V$1:$V$200")))</f>
        <v>0</v>
      </c>
      <c r="H50" s="89" cm="1">
        <f t="array" aca="1" ref="H50" ca="1">SUMPRODUCT((INDIRECT("'"&amp;$A50&amp;"'!$S$1:$S$200")=B50)*(INDIRECT("'"&amp;$A50&amp;"'!$V$1:$V$200")))+SUMPRODUCT((INDIRECT("'"&amp;$A50&amp;"'!$T$1:$T$200")=B50)*(INDIRECT("'"&amp;$A50&amp;"'!$U$1:$U$200")))</f>
        <v>0</v>
      </c>
      <c r="I50" s="88">
        <f t="shared" ca="1" si="3"/>
        <v>0</v>
      </c>
      <c r="J50" s="17">
        <f t="shared" ca="1" si="1"/>
        <v>0</v>
      </c>
    </row>
    <row r="51" spans="1:10" x14ac:dyDescent="0.25">
      <c r="A51" s="95">
        <v>1938</v>
      </c>
      <c r="B51" s="90" t="s">
        <v>44</v>
      </c>
      <c r="C51" s="88">
        <f t="shared" ca="1" si="2"/>
        <v>3</v>
      </c>
      <c r="D51" s="89" cm="1">
        <f t="array" aca="1" ref="D51" ca="1">SUMPRODUCT((INDIRECT("'"&amp;$A51&amp;"'!S1:T200")=B51)*(INDIRECT("'"&amp;$A51&amp;"'!$X$1:$Y$200")=3))</f>
        <v>1</v>
      </c>
      <c r="E51" s="89" cm="1">
        <f t="array" aca="1" ref="E51" ca="1">SUMPRODUCT((INDIRECT("'"&amp;$A51&amp;"'!S1:T200")=B51)*(INDIRECT("'"&amp;$A51&amp;"'!$X$1:$Y$200")=1))</f>
        <v>0</v>
      </c>
      <c r="F51" s="89" cm="1">
        <f t="array" aca="1" ref="F51" ca="1">SUMPRODUCT((INDIRECT("'"&amp;$A51&amp;"'!S1:T200")=B51)*(INDIRECT("'"&amp;$A51&amp;"'!$X$1:$Y$200")=2))</f>
        <v>2</v>
      </c>
      <c r="G51" s="89" cm="1">
        <f t="array" aca="1" ref="G51" ca="1">SUMPRODUCT((INDIRECT("'"&amp;$A51&amp;"'!$S$1:$S$200")=B51)*(INDIRECT("'"&amp;$A51&amp;"'!$U$1:$U$200")))+SUMPRODUCT((INDIRECT("'"&amp;$A51&amp;"'!$T$1:$T$200")=B51)*(INDIRECT("'"&amp;$A51&amp;"'!$V$1:$V$200")))</f>
        <v>11</v>
      </c>
      <c r="H51" s="89" cm="1">
        <f t="array" aca="1" ref="H51" ca="1">SUMPRODUCT((INDIRECT("'"&amp;$A51&amp;"'!$S$1:$S$200")=B51)*(INDIRECT("'"&amp;$A51&amp;"'!$V$1:$V$200")))+SUMPRODUCT((INDIRECT("'"&amp;$A51&amp;"'!$T$1:$T$200")=B51)*(INDIRECT("'"&amp;$A51&amp;"'!$U$1:$U$200")))</f>
        <v>9</v>
      </c>
      <c r="I51" s="88">
        <f t="shared" ca="1" si="3"/>
        <v>2</v>
      </c>
      <c r="J51" s="17">
        <f t="shared" ca="1" si="1"/>
        <v>4</v>
      </c>
    </row>
    <row r="52" spans="1:10" x14ac:dyDescent="0.25">
      <c r="A52" s="95">
        <v>1938</v>
      </c>
      <c r="B52" s="90" t="s">
        <v>2</v>
      </c>
      <c r="C52" s="88">
        <f t="shared" ca="1" si="2"/>
        <v>0</v>
      </c>
      <c r="D52" s="89" cm="1">
        <f t="array" aca="1" ref="D52" ca="1">SUMPRODUCT((INDIRECT("'"&amp;$A52&amp;"'!S1:T200")=B52)*(INDIRECT("'"&amp;$A52&amp;"'!$X$1:$Y$200")=3))</f>
        <v>0</v>
      </c>
      <c r="E52" s="89" cm="1">
        <f t="array" aca="1" ref="E52" ca="1">SUMPRODUCT((INDIRECT("'"&amp;$A52&amp;"'!S1:T200")=B52)*(INDIRECT("'"&amp;$A52&amp;"'!$X$1:$Y$200")=1))</f>
        <v>0</v>
      </c>
      <c r="F52" s="89" cm="1">
        <f t="array" aca="1" ref="F52" ca="1">SUMPRODUCT((INDIRECT("'"&amp;$A52&amp;"'!S1:T200")=B52)*(INDIRECT("'"&amp;$A52&amp;"'!$X$1:$Y$200")=2))</f>
        <v>0</v>
      </c>
      <c r="G52" s="89" cm="1">
        <f t="array" aca="1" ref="G52" ca="1">SUMPRODUCT((INDIRECT("'"&amp;$A52&amp;"'!$S$1:$S$200")=B52)*(INDIRECT("'"&amp;$A52&amp;"'!$U$1:$U$200")))+SUMPRODUCT((INDIRECT("'"&amp;$A52&amp;"'!$T$1:$T$200")=B52)*(INDIRECT("'"&amp;$A52&amp;"'!$V$1:$V$200")))</f>
        <v>0</v>
      </c>
      <c r="H52" s="89" cm="1">
        <f t="array" aca="1" ref="H52" ca="1">SUMPRODUCT((INDIRECT("'"&amp;$A52&amp;"'!$S$1:$S$200")=B52)*(INDIRECT("'"&amp;$A52&amp;"'!$V$1:$V$200")))+SUMPRODUCT((INDIRECT("'"&amp;$A52&amp;"'!$T$1:$T$200")=B52)*(INDIRECT("'"&amp;$A52&amp;"'!$U$1:$U$200")))</f>
        <v>0</v>
      </c>
      <c r="I52" s="88">
        <f t="shared" ca="1" si="3"/>
        <v>0</v>
      </c>
      <c r="J52" s="17">
        <f t="shared" ca="1" si="1"/>
        <v>0</v>
      </c>
    </row>
    <row r="53" spans="1:10" x14ac:dyDescent="0.25">
      <c r="A53" s="95">
        <v>1938</v>
      </c>
      <c r="B53" s="90" t="s">
        <v>19</v>
      </c>
      <c r="C53" s="88">
        <f t="shared" ca="1" si="2"/>
        <v>1</v>
      </c>
      <c r="D53" s="89" cm="1">
        <f t="array" aca="1" ref="D53" ca="1">SUMPRODUCT((INDIRECT("'"&amp;$A53&amp;"'!S1:T200")=B53)*(INDIRECT("'"&amp;$A53&amp;"'!$X$1:$Y$200")=3))</f>
        <v>0</v>
      </c>
      <c r="E53" s="89" cm="1">
        <f t="array" aca="1" ref="E53" ca="1">SUMPRODUCT((INDIRECT("'"&amp;$A53&amp;"'!S1:T200")=B53)*(INDIRECT("'"&amp;$A53&amp;"'!$X$1:$Y$200")=1))</f>
        <v>0</v>
      </c>
      <c r="F53" s="89" cm="1">
        <f t="array" aca="1" ref="F53" ca="1">SUMPRODUCT((INDIRECT("'"&amp;$A53&amp;"'!S1:T200")=B53)*(INDIRECT("'"&amp;$A53&amp;"'!$X$1:$Y$200")=2))</f>
        <v>1</v>
      </c>
      <c r="G53" s="89" cm="1">
        <f t="array" aca="1" ref="G53" ca="1">SUMPRODUCT((INDIRECT("'"&amp;$A53&amp;"'!$S$1:$S$200")=B53)*(INDIRECT("'"&amp;$A53&amp;"'!$U$1:$U$200")))+SUMPRODUCT((INDIRECT("'"&amp;$A53&amp;"'!$T$1:$T$200")=B53)*(INDIRECT("'"&amp;$A53&amp;"'!$V$1:$V$200")))</f>
        <v>1</v>
      </c>
      <c r="H53" s="89" cm="1">
        <f t="array" aca="1" ref="H53" ca="1">SUMPRODUCT((INDIRECT("'"&amp;$A53&amp;"'!$S$1:$S$200")=B53)*(INDIRECT("'"&amp;$A53&amp;"'!$V$1:$V$200")))+SUMPRODUCT((INDIRECT("'"&amp;$A53&amp;"'!$T$1:$T$200")=B53)*(INDIRECT("'"&amp;$A53&amp;"'!$U$1:$U$200")))</f>
        <v>3</v>
      </c>
      <c r="I53" s="88">
        <f t="shared" ca="1" si="3"/>
        <v>0</v>
      </c>
      <c r="J53" s="17">
        <f t="shared" ca="1" si="1"/>
        <v>2</v>
      </c>
    </row>
    <row r="54" spans="1:10" x14ac:dyDescent="0.25">
      <c r="A54" s="95">
        <v>1938</v>
      </c>
      <c r="B54" s="90" t="s">
        <v>83</v>
      </c>
      <c r="C54" s="88">
        <f t="shared" ca="1" si="2"/>
        <v>0</v>
      </c>
      <c r="D54" s="89" cm="1">
        <f t="array" aca="1" ref="D54" ca="1">SUMPRODUCT((INDIRECT("'"&amp;$A54&amp;"'!S1:T200")=B54)*(INDIRECT("'"&amp;$A54&amp;"'!$X$1:$Y$200")=3))</f>
        <v>0</v>
      </c>
      <c r="E54" s="89" cm="1">
        <f t="array" aca="1" ref="E54" ca="1">SUMPRODUCT((INDIRECT("'"&amp;$A54&amp;"'!S1:T200")=B54)*(INDIRECT("'"&amp;$A54&amp;"'!$X$1:$Y$200")=1))</f>
        <v>0</v>
      </c>
      <c r="F54" s="89" cm="1">
        <f t="array" aca="1" ref="F54" ca="1">SUMPRODUCT((INDIRECT("'"&amp;$A54&amp;"'!S1:T200")=B54)*(INDIRECT("'"&amp;$A54&amp;"'!$X$1:$Y$200")=2))</f>
        <v>0</v>
      </c>
      <c r="G54" s="89" cm="1">
        <f t="array" aca="1" ref="G54" ca="1">SUMPRODUCT((INDIRECT("'"&amp;$A54&amp;"'!$S$1:$S$200")=B54)*(INDIRECT("'"&amp;$A54&amp;"'!$U$1:$U$200")))+SUMPRODUCT((INDIRECT("'"&amp;$A54&amp;"'!$T$1:$T$200")=B54)*(INDIRECT("'"&amp;$A54&amp;"'!$V$1:$V$200")))</f>
        <v>0</v>
      </c>
      <c r="H54" s="89" cm="1">
        <f t="array" aca="1" ref="H54" ca="1">SUMPRODUCT((INDIRECT("'"&amp;$A54&amp;"'!$S$1:$S$200")=B54)*(INDIRECT("'"&amp;$A54&amp;"'!$V$1:$V$200")))+SUMPRODUCT((INDIRECT("'"&amp;$A54&amp;"'!$T$1:$T$200")=B54)*(INDIRECT("'"&amp;$A54&amp;"'!$U$1:$U$200")))</f>
        <v>0</v>
      </c>
      <c r="I54" s="88">
        <f t="shared" ca="1" si="3"/>
        <v>0</v>
      </c>
      <c r="J54" s="17">
        <f t="shared" ca="1" si="1"/>
        <v>0</v>
      </c>
    </row>
    <row r="55" spans="1:10" x14ac:dyDescent="0.25">
      <c r="A55" s="95">
        <v>1938</v>
      </c>
      <c r="B55" s="90" t="s">
        <v>10</v>
      </c>
      <c r="C55" s="88">
        <f t="shared" ca="1" si="2"/>
        <v>0</v>
      </c>
      <c r="D55" s="89" cm="1">
        <f t="array" aca="1" ref="D55" ca="1">SUMPRODUCT((INDIRECT("'"&amp;$A55&amp;"'!S1:T200")=B55)*(INDIRECT("'"&amp;$A55&amp;"'!$X$1:$Y$200")=3))</f>
        <v>0</v>
      </c>
      <c r="E55" s="89" cm="1">
        <f t="array" aca="1" ref="E55" ca="1">SUMPRODUCT((INDIRECT("'"&amp;$A55&amp;"'!S1:T200")=B55)*(INDIRECT("'"&amp;$A55&amp;"'!$X$1:$Y$200")=1))</f>
        <v>0</v>
      </c>
      <c r="F55" s="89" cm="1">
        <f t="array" aca="1" ref="F55" ca="1">SUMPRODUCT((INDIRECT("'"&amp;$A55&amp;"'!S1:T200")=B55)*(INDIRECT("'"&amp;$A55&amp;"'!$X$1:$Y$200")=2))</f>
        <v>0</v>
      </c>
      <c r="G55" s="89" cm="1">
        <f t="array" aca="1" ref="G55" ca="1">SUMPRODUCT((INDIRECT("'"&amp;$A55&amp;"'!$S$1:$S$200")=B55)*(INDIRECT("'"&amp;$A55&amp;"'!$U$1:$U$200")))+SUMPRODUCT((INDIRECT("'"&amp;$A55&amp;"'!$T$1:$T$200")=B55)*(INDIRECT("'"&amp;$A55&amp;"'!$V$1:$V$200")))</f>
        <v>0</v>
      </c>
      <c r="H55" s="89" cm="1">
        <f t="array" aca="1" ref="H55" ca="1">SUMPRODUCT((INDIRECT("'"&amp;$A55&amp;"'!$S$1:$S$200")=B55)*(INDIRECT("'"&amp;$A55&amp;"'!$V$1:$V$200")))+SUMPRODUCT((INDIRECT("'"&amp;$A55&amp;"'!$T$1:$T$200")=B55)*(INDIRECT("'"&amp;$A55&amp;"'!$U$1:$U$200")))</f>
        <v>0</v>
      </c>
      <c r="I55" s="88">
        <f t="shared" ca="1" si="3"/>
        <v>0</v>
      </c>
      <c r="J55" s="17">
        <f t="shared" ca="1" si="1"/>
        <v>0</v>
      </c>
    </row>
    <row r="56" spans="1:10" x14ac:dyDescent="0.25">
      <c r="A56" s="95">
        <v>1938</v>
      </c>
      <c r="B56" s="90" t="s">
        <v>57</v>
      </c>
      <c r="C56" s="88">
        <f t="shared" ca="1" si="2"/>
        <v>1</v>
      </c>
      <c r="D56" s="89" cm="1">
        <f t="array" aca="1" ref="D56" ca="1">SUMPRODUCT((INDIRECT("'"&amp;$A56&amp;"'!S1:T200")=B56)*(INDIRECT("'"&amp;$A56&amp;"'!$X$1:$Y$200")=3))</f>
        <v>0</v>
      </c>
      <c r="E56" s="89" cm="1">
        <f t="array" aca="1" ref="E56" ca="1">SUMPRODUCT((INDIRECT("'"&amp;$A56&amp;"'!S1:T200")=B56)*(INDIRECT("'"&amp;$A56&amp;"'!$X$1:$Y$200")=1))</f>
        <v>0</v>
      </c>
      <c r="F56" s="89" cm="1">
        <f t="array" aca="1" ref="F56" ca="1">SUMPRODUCT((INDIRECT("'"&amp;$A56&amp;"'!S1:T200")=B56)*(INDIRECT("'"&amp;$A56&amp;"'!$X$1:$Y$200")=2))</f>
        <v>1</v>
      </c>
      <c r="G56" s="89" cm="1">
        <f t="array" aca="1" ref="G56" ca="1">SUMPRODUCT((INDIRECT("'"&amp;$A56&amp;"'!$S$1:$S$200")=B56)*(INDIRECT("'"&amp;$A56&amp;"'!$U$1:$U$200")))+SUMPRODUCT((INDIRECT("'"&amp;$A56&amp;"'!$T$1:$T$200")=B56)*(INDIRECT("'"&amp;$A56&amp;"'!$V$1:$V$200")))</f>
        <v>5</v>
      </c>
      <c r="H56" s="89" cm="1">
        <f t="array" aca="1" ref="H56" ca="1">SUMPRODUCT((INDIRECT("'"&amp;$A56&amp;"'!$S$1:$S$200")=B56)*(INDIRECT("'"&amp;$A56&amp;"'!$V$1:$V$200")))+SUMPRODUCT((INDIRECT("'"&amp;$A56&amp;"'!$T$1:$T$200")=B56)*(INDIRECT("'"&amp;$A56&amp;"'!$U$1:$U$200")))</f>
        <v>6</v>
      </c>
      <c r="I56" s="88">
        <f t="shared" ca="1" si="3"/>
        <v>0</v>
      </c>
      <c r="J56" s="17">
        <f t="shared" ca="1" si="1"/>
        <v>2</v>
      </c>
    </row>
    <row r="57" spans="1:10" x14ac:dyDescent="0.25">
      <c r="A57" s="95">
        <v>1938</v>
      </c>
      <c r="B57" s="90" t="s">
        <v>39</v>
      </c>
      <c r="C57" s="88">
        <f t="shared" ca="1" si="2"/>
        <v>3</v>
      </c>
      <c r="D57" s="89" cm="1">
        <f t="array" aca="1" ref="D57" ca="1">SUMPRODUCT((INDIRECT("'"&amp;$A57&amp;"'!S1:T200")=B57)*(INDIRECT("'"&amp;$A57&amp;"'!$X$1:$Y$200")=3))</f>
        <v>1</v>
      </c>
      <c r="E57" s="89" cm="1">
        <f t="array" aca="1" ref="E57" ca="1">SUMPRODUCT((INDIRECT("'"&amp;$A57&amp;"'!S1:T200")=B57)*(INDIRECT("'"&amp;$A57&amp;"'!$X$1:$Y$200")=1))</f>
        <v>1</v>
      </c>
      <c r="F57" s="89" cm="1">
        <f t="array" aca="1" ref="F57" ca="1">SUMPRODUCT((INDIRECT("'"&amp;$A57&amp;"'!S1:T200")=B57)*(INDIRECT("'"&amp;$A57&amp;"'!$X$1:$Y$200")=2))</f>
        <v>1</v>
      </c>
      <c r="G57" s="89" cm="1">
        <f t="array" aca="1" ref="G57" ca="1">SUMPRODUCT((INDIRECT("'"&amp;$A57&amp;"'!$S$1:$S$200")=B57)*(INDIRECT("'"&amp;$A57&amp;"'!$U$1:$U$200")))+SUMPRODUCT((INDIRECT("'"&amp;$A57&amp;"'!$T$1:$T$200")=B57)*(INDIRECT("'"&amp;$A57&amp;"'!$V$1:$V$200")))</f>
        <v>5</v>
      </c>
      <c r="H57" s="89" cm="1">
        <f t="array" aca="1" ref="H57" ca="1">SUMPRODUCT((INDIRECT("'"&amp;$A57&amp;"'!$S$1:$S$200")=B57)*(INDIRECT("'"&amp;$A57&amp;"'!$V$1:$V$200")))+SUMPRODUCT((INDIRECT("'"&amp;$A57&amp;"'!$T$1:$T$200")=B57)*(INDIRECT("'"&amp;$A57&amp;"'!$U$1:$U$200")))</f>
        <v>5</v>
      </c>
      <c r="I57" s="88">
        <f t="shared" ca="1" si="3"/>
        <v>3</v>
      </c>
      <c r="J57" s="17">
        <f t="shared" ca="1" si="1"/>
        <v>3</v>
      </c>
    </row>
    <row r="58" spans="1:10" x14ac:dyDescent="0.25">
      <c r="A58" s="95">
        <v>1938</v>
      </c>
      <c r="B58" s="90" t="s">
        <v>91</v>
      </c>
      <c r="C58" s="88">
        <f t="shared" ca="1" si="2"/>
        <v>0</v>
      </c>
      <c r="D58" s="89" cm="1">
        <f t="array" aca="1" ref="D58" ca="1">SUMPRODUCT((INDIRECT("'"&amp;$A58&amp;"'!S1:T200")=B58)*(INDIRECT("'"&amp;$A58&amp;"'!$X$1:$Y$200")=3))</f>
        <v>0</v>
      </c>
      <c r="E58" s="89" cm="1">
        <f t="array" aca="1" ref="E58" ca="1">SUMPRODUCT((INDIRECT("'"&amp;$A58&amp;"'!S1:T200")=B58)*(INDIRECT("'"&amp;$A58&amp;"'!$X$1:$Y$200")=1))</f>
        <v>0</v>
      </c>
      <c r="F58" s="89" cm="1">
        <f t="array" aca="1" ref="F58" ca="1">SUMPRODUCT((INDIRECT("'"&amp;$A58&amp;"'!S1:T200")=B58)*(INDIRECT("'"&amp;$A58&amp;"'!$X$1:$Y$200")=2))</f>
        <v>0</v>
      </c>
      <c r="G58" s="89" cm="1">
        <f t="array" aca="1" ref="G58" ca="1">SUMPRODUCT((INDIRECT("'"&amp;$A58&amp;"'!$S$1:$S$200")=B58)*(INDIRECT("'"&amp;$A58&amp;"'!$U$1:$U$200")))+SUMPRODUCT((INDIRECT("'"&amp;$A58&amp;"'!$T$1:$T$200")=B58)*(INDIRECT("'"&amp;$A58&amp;"'!$V$1:$V$200")))</f>
        <v>0</v>
      </c>
      <c r="H58" s="89" cm="1">
        <f t="array" aca="1" ref="H58" ca="1">SUMPRODUCT((INDIRECT("'"&amp;$A58&amp;"'!$S$1:$S$200")=B58)*(INDIRECT("'"&amp;$A58&amp;"'!$V$1:$V$200")))+SUMPRODUCT((INDIRECT("'"&amp;$A58&amp;"'!$T$1:$T$200")=B58)*(INDIRECT("'"&amp;$A58&amp;"'!$U$1:$U$200")))</f>
        <v>0</v>
      </c>
      <c r="I58" s="88">
        <f t="shared" ca="1" si="3"/>
        <v>0</v>
      </c>
      <c r="J58" s="17">
        <f t="shared" ca="1" si="1"/>
        <v>0</v>
      </c>
    </row>
    <row r="59" spans="1:10" x14ac:dyDescent="0.25">
      <c r="A59" s="95">
        <v>1938</v>
      </c>
      <c r="B59" s="90" t="s">
        <v>41</v>
      </c>
      <c r="C59" s="88">
        <f t="shared" ca="1" si="2"/>
        <v>4</v>
      </c>
      <c r="D59" s="89" cm="1">
        <f t="array" aca="1" ref="D59" ca="1">SUMPRODUCT((INDIRECT("'"&amp;$A59&amp;"'!S1:T200")=B59)*(INDIRECT("'"&amp;$A59&amp;"'!$X$1:$Y$200")=3))</f>
        <v>3</v>
      </c>
      <c r="E59" s="89" cm="1">
        <f t="array" aca="1" ref="E59" ca="1">SUMPRODUCT((INDIRECT("'"&amp;$A59&amp;"'!S1:T200")=B59)*(INDIRECT("'"&amp;$A59&amp;"'!$X$1:$Y$200")=1))</f>
        <v>0</v>
      </c>
      <c r="F59" s="89" cm="1">
        <f t="array" aca="1" ref="F59" ca="1">SUMPRODUCT((INDIRECT("'"&amp;$A59&amp;"'!S1:T200")=B59)*(INDIRECT("'"&amp;$A59&amp;"'!$X$1:$Y$200")=2))</f>
        <v>1</v>
      </c>
      <c r="G59" s="89" cm="1">
        <f t="array" aca="1" ref="G59" ca="1">SUMPRODUCT((INDIRECT("'"&amp;$A59&amp;"'!$S$1:$S$200")=B59)*(INDIRECT("'"&amp;$A59&amp;"'!$U$1:$U$200")))+SUMPRODUCT((INDIRECT("'"&amp;$A59&amp;"'!$T$1:$T$200")=B59)*(INDIRECT("'"&amp;$A59&amp;"'!$V$1:$V$200")))</f>
        <v>15</v>
      </c>
      <c r="H59" s="89" cm="1">
        <f t="array" aca="1" ref="H59" ca="1">SUMPRODUCT((INDIRECT("'"&amp;$A59&amp;"'!$S$1:$S$200")=B59)*(INDIRECT("'"&amp;$A59&amp;"'!$V$1:$V$200")))+SUMPRODUCT((INDIRECT("'"&amp;$A59&amp;"'!$T$1:$T$200")=B59)*(INDIRECT("'"&amp;$A59&amp;"'!$U$1:$U$200")))</f>
        <v>5</v>
      </c>
      <c r="I59" s="88">
        <f t="shared" ca="1" si="3"/>
        <v>6</v>
      </c>
      <c r="J59" s="17">
        <f t="shared" ca="1" si="1"/>
        <v>2</v>
      </c>
    </row>
    <row r="60" spans="1:10" x14ac:dyDescent="0.25">
      <c r="A60" s="95">
        <v>1938</v>
      </c>
      <c r="B60" s="90" t="s">
        <v>7</v>
      </c>
      <c r="C60" s="88">
        <f t="shared" ca="1" si="2"/>
        <v>0</v>
      </c>
      <c r="D60" s="89" cm="1">
        <f t="array" aca="1" ref="D60" ca="1">SUMPRODUCT((INDIRECT("'"&amp;$A60&amp;"'!S1:T200")=B60)*(INDIRECT("'"&amp;$A60&amp;"'!$X$1:$Y$200")=3))</f>
        <v>0</v>
      </c>
      <c r="E60" s="89" cm="1">
        <f t="array" aca="1" ref="E60" ca="1">SUMPRODUCT((INDIRECT("'"&amp;$A60&amp;"'!S1:T200")=B60)*(INDIRECT("'"&amp;$A60&amp;"'!$X$1:$Y$200")=1))</f>
        <v>0</v>
      </c>
      <c r="F60" s="89" cm="1">
        <f t="array" aca="1" ref="F60" ca="1">SUMPRODUCT((INDIRECT("'"&amp;$A60&amp;"'!S1:T200")=B60)*(INDIRECT("'"&amp;$A60&amp;"'!$X$1:$Y$200")=2))</f>
        <v>0</v>
      </c>
      <c r="G60" s="89" cm="1">
        <f t="array" aca="1" ref="G60" ca="1">SUMPRODUCT((INDIRECT("'"&amp;$A60&amp;"'!$S$1:$S$200")=B60)*(INDIRECT("'"&amp;$A60&amp;"'!$U$1:$U$200")))+SUMPRODUCT((INDIRECT("'"&amp;$A60&amp;"'!$T$1:$T$200")=B60)*(INDIRECT("'"&amp;$A60&amp;"'!$V$1:$V$200")))</f>
        <v>0</v>
      </c>
      <c r="H60" s="89" cm="1">
        <f t="array" aca="1" ref="H60" ca="1">SUMPRODUCT((INDIRECT("'"&amp;$A60&amp;"'!$S$1:$S$200")=B60)*(INDIRECT("'"&amp;$A60&amp;"'!$V$1:$V$200")))+SUMPRODUCT((INDIRECT("'"&amp;$A60&amp;"'!$T$1:$T$200")=B60)*(INDIRECT("'"&amp;$A60&amp;"'!$U$1:$U$200")))</f>
        <v>0</v>
      </c>
      <c r="I60" s="88">
        <f t="shared" ca="1" si="3"/>
        <v>0</v>
      </c>
      <c r="J60" s="17">
        <f t="shared" ca="1" si="1"/>
        <v>0</v>
      </c>
    </row>
    <row r="61" spans="1:10" ht="15.75" thickBot="1" x14ac:dyDescent="0.3">
      <c r="A61" s="96">
        <v>1938</v>
      </c>
      <c r="B61" s="97" t="s">
        <v>14</v>
      </c>
      <c r="C61" s="10">
        <f t="shared" ca="1" si="2"/>
        <v>0</v>
      </c>
      <c r="D61" s="19" cm="1">
        <f t="array" aca="1" ref="D61" ca="1">SUMPRODUCT((INDIRECT("'"&amp;$A61&amp;"'!S1:T200")=B61)*(INDIRECT("'"&amp;$A61&amp;"'!$X$1:$Y$200")=3))</f>
        <v>0</v>
      </c>
      <c r="E61" s="19" cm="1">
        <f t="array" aca="1" ref="E61" ca="1">SUMPRODUCT((INDIRECT("'"&amp;$A61&amp;"'!S1:T200")=B61)*(INDIRECT("'"&amp;$A61&amp;"'!$X$1:$Y$200")=1))</f>
        <v>0</v>
      </c>
      <c r="F61" s="19" cm="1">
        <f t="array" aca="1" ref="F61" ca="1">SUMPRODUCT((INDIRECT("'"&amp;$A61&amp;"'!S1:T200")=B61)*(INDIRECT("'"&amp;$A61&amp;"'!$X$1:$Y$200")=2))</f>
        <v>0</v>
      </c>
      <c r="G61" s="19" cm="1">
        <f t="array" aca="1" ref="G61" ca="1">SUMPRODUCT((INDIRECT("'"&amp;$A61&amp;"'!$S$1:$S$200")=B61)*(INDIRECT("'"&amp;$A61&amp;"'!$U$1:$U$200")))+SUMPRODUCT((INDIRECT("'"&amp;$A61&amp;"'!$T$1:$T$200")=B61)*(INDIRECT("'"&amp;$A61&amp;"'!$V$1:$V$200")))</f>
        <v>0</v>
      </c>
      <c r="H61" s="19" cm="1">
        <f t="array" aca="1" ref="H61" ca="1">SUMPRODUCT((INDIRECT("'"&amp;$A61&amp;"'!$S$1:$S$200")=B61)*(INDIRECT("'"&amp;$A61&amp;"'!$V$1:$V$200")))+SUMPRODUCT((INDIRECT("'"&amp;$A61&amp;"'!$T$1:$T$200")=B61)*(INDIRECT("'"&amp;$A61&amp;"'!$U$1:$U$200")))</f>
        <v>0</v>
      </c>
      <c r="I61" s="10">
        <f t="shared" ca="1" si="3"/>
        <v>0</v>
      </c>
      <c r="J61" s="20">
        <f t="shared" ca="1" si="1"/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1930</vt:lpstr>
      <vt:lpstr>1934</vt:lpstr>
      <vt:lpstr>1938</vt:lpstr>
      <vt:lpstr>Gesamt</vt:lpstr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2026-06-27T11:12:41Z</dcterms:created>
  <dcterms:modified xsi:type="dcterms:W3CDTF">2026-07-03T12:55:07Z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24dbb1d-991d-4bbd-aad5-33bac1d8ffaf_Enabled">
    <vt:lpwstr>true</vt:lpwstr>
  </property>
  <property fmtid="{D5CDD505-2E9C-101B-9397-08002B2CF9AE}" pid="3" name="MSIP_Label_924dbb1d-991d-4bbd-aad5-33bac1d8ffaf_SetDate">
    <vt:lpwstr>2026-07-03T12:54:44Z</vt:lpwstr>
  </property>
  <property fmtid="{D5CDD505-2E9C-101B-9397-08002B2CF9AE}" pid="4" name="MSIP_Label_924dbb1d-991d-4bbd-aad5-33bac1d8ffaf_Method">
    <vt:lpwstr>Standard</vt:lpwstr>
  </property>
  <property fmtid="{D5CDD505-2E9C-101B-9397-08002B2CF9AE}" pid="5" name="MSIP_Label_924dbb1d-991d-4bbd-aad5-33bac1d8ffaf_Name">
    <vt:lpwstr>924dbb1d-991d-4bbd-aad5-33bac1d8ffaf</vt:lpwstr>
  </property>
  <property fmtid="{D5CDD505-2E9C-101B-9397-08002B2CF9AE}" pid="6" name="MSIP_Label_924dbb1d-991d-4bbd-aad5-33bac1d8ffaf_SiteId">
    <vt:lpwstr>9652d7c2-1ccf-4940-8151-4a92bd474ed0</vt:lpwstr>
  </property>
  <property fmtid="{D5CDD505-2E9C-101B-9397-08002B2CF9AE}" pid="7" name="MSIP_Label_924dbb1d-991d-4bbd-aad5-33bac1d8ffaf_ActionId">
    <vt:lpwstr>dfdc9fa0-02d3-45b3-8416-99e1b92c1d65</vt:lpwstr>
  </property>
  <property fmtid="{D5CDD505-2E9C-101B-9397-08002B2CF9AE}" pid="8" name="MSIP_Label_924dbb1d-991d-4bbd-aad5-33bac1d8ffaf_ContentBits">
    <vt:lpwstr>0</vt:lpwstr>
  </property>
  <property fmtid="{D5CDD505-2E9C-101B-9397-08002B2CF9AE}" pid="9" name="MSIP_Label_924dbb1d-991d-4bbd-aad5-33bac1d8ffaf_Tag">
    <vt:lpwstr>10, 3, 0, 1</vt:lpwstr>
  </property>
</Properties>
</file>